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925a72d353fd73/Documents/"/>
    </mc:Choice>
  </mc:AlternateContent>
  <xr:revisionPtr revIDLastSave="0" documentId="8_{C9712094-49B5-4AA8-8E91-574465A47B1A}" xr6:coauthVersionLast="47" xr6:coauthVersionMax="47" xr10:uidLastSave="{00000000-0000-0000-0000-000000000000}"/>
  <bookViews>
    <workbookView xWindow="240" yWindow="500" windowWidth="32940" windowHeight="19220" firstSheet="1" activeTab="1" xr2:uid="{00000000-000D-0000-FFFF-FFFF00000000}"/>
  </bookViews>
  <sheets>
    <sheet name="FMScout (2)" sheetId="25" r:id="rId1"/>
    <sheet name="CHIAAR" sheetId="28" r:id="rId2"/>
    <sheet name="AHMODEL" sheetId="27" r:id="rId3"/>
    <sheet name="ykykyk" sheetId="14" r:id="rId4"/>
    <sheet name="FMScout" sheetId="19" r:id="rId5"/>
    <sheet name="SIGAAR" sheetId="30" r:id="rId6"/>
    <sheet name="2ndLorientAAR" sheetId="2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8" l="1"/>
  <c r="T32" i="28"/>
  <c r="U31" i="28"/>
  <c r="T31" i="28"/>
  <c r="U83" i="28"/>
  <c r="T83" i="28"/>
  <c r="U84" i="28"/>
  <c r="T84" i="28"/>
  <c r="X102" i="28"/>
  <c r="W102" i="28"/>
  <c r="X101" i="28"/>
  <c r="W101" i="28"/>
  <c r="V63" i="28"/>
  <c r="U63" i="28"/>
  <c r="V62" i="28"/>
  <c r="U62" i="28"/>
  <c r="V60" i="28"/>
  <c r="U60" i="28"/>
  <c r="V59" i="28"/>
  <c r="U59" i="28"/>
  <c r="X96" i="28"/>
  <c r="W96" i="28"/>
  <c r="U76" i="28"/>
  <c r="T76" i="28"/>
  <c r="V56" i="28"/>
  <c r="U56" i="28"/>
  <c r="V55" i="28"/>
  <c r="U55" i="28"/>
  <c r="W36" i="28"/>
  <c r="V36" i="28"/>
  <c r="W39" i="28"/>
  <c r="V39" i="28"/>
  <c r="W40" i="28"/>
  <c r="V40" i="28"/>
  <c r="U23" i="28"/>
  <c r="T23" i="28"/>
  <c r="U20" i="28"/>
  <c r="T20" i="28"/>
  <c r="U27" i="28"/>
  <c r="T27" i="28"/>
  <c r="W42" i="28"/>
  <c r="V42" i="28"/>
  <c r="X90" i="28"/>
  <c r="W90" i="28"/>
  <c r="U75" i="28"/>
  <c r="T75" i="28"/>
  <c r="W37" i="28"/>
  <c r="V37" i="28"/>
  <c r="U25" i="28"/>
  <c r="T25" i="28"/>
  <c r="D2" i="28"/>
  <c r="A7" i="28"/>
  <c r="A8" i="28" s="1"/>
  <c r="D7" i="28"/>
  <c r="D8" i="28" s="1"/>
  <c r="G7" i="28"/>
  <c r="G8" i="28" s="1"/>
  <c r="J7" i="28"/>
  <c r="J8" i="28" s="1"/>
  <c r="M7" i="28"/>
  <c r="M8" i="28" s="1"/>
  <c r="P7" i="28"/>
  <c r="P8" i="28" s="1"/>
  <c r="V58" i="28"/>
  <c r="U58" i="28"/>
  <c r="X94" i="28"/>
  <c r="W94" i="28"/>
  <c r="X91" i="28"/>
  <c r="W91" i="28"/>
  <c r="X97" i="28"/>
  <c r="W97" i="28"/>
  <c r="U80" i="28"/>
  <c r="T80" i="28"/>
  <c r="U78" i="28"/>
  <c r="T78" i="28"/>
  <c r="U77" i="28"/>
  <c r="T77" i="28"/>
  <c r="U72" i="28"/>
  <c r="T72" i="28"/>
  <c r="U74" i="28"/>
  <c r="T74" i="28"/>
  <c r="U69" i="28"/>
  <c r="T69" i="28"/>
  <c r="U68" i="28"/>
  <c r="T68" i="28"/>
  <c r="V57" i="28"/>
  <c r="U57" i="28"/>
  <c r="T85" i="28"/>
  <c r="T82" i="28"/>
  <c r="T71" i="28"/>
  <c r="U53" i="28"/>
  <c r="U52" i="28"/>
  <c r="T29" i="28"/>
  <c r="T28" i="28"/>
  <c r="T19" i="28"/>
  <c r="T22" i="28"/>
  <c r="U28" i="28"/>
  <c r="U29" i="28"/>
  <c r="W12" i="28"/>
  <c r="V12" i="28"/>
  <c r="U62" i="30"/>
  <c r="T62" i="30"/>
  <c r="U23" i="30"/>
  <c r="T23" i="30"/>
  <c r="X78" i="30"/>
  <c r="W78" i="30"/>
  <c r="X76" i="30"/>
  <c r="W76" i="30"/>
  <c r="X75" i="30"/>
  <c r="W75" i="30"/>
  <c r="X74" i="30"/>
  <c r="W74" i="30"/>
  <c r="X73" i="30"/>
  <c r="W73" i="30"/>
  <c r="X72" i="30"/>
  <c r="W72" i="30"/>
  <c r="X71" i="30"/>
  <c r="W71" i="30"/>
  <c r="U66" i="30"/>
  <c r="T66" i="30"/>
  <c r="U65" i="30"/>
  <c r="T65" i="30"/>
  <c r="U63" i="30"/>
  <c r="T63" i="30"/>
  <c r="U61" i="30"/>
  <c r="T61" i="30"/>
  <c r="U60" i="30"/>
  <c r="T60" i="30"/>
  <c r="U59" i="30"/>
  <c r="T59" i="30"/>
  <c r="U58" i="30"/>
  <c r="T58" i="30"/>
  <c r="U57" i="30"/>
  <c r="T57" i="30"/>
  <c r="V53" i="30"/>
  <c r="U53" i="30"/>
  <c r="V52" i="30"/>
  <c r="U52" i="30"/>
  <c r="V50" i="30"/>
  <c r="U50" i="30"/>
  <c r="V49" i="30"/>
  <c r="U49" i="30"/>
  <c r="V48" i="30"/>
  <c r="U48" i="30"/>
  <c r="V47" i="30"/>
  <c r="U47" i="30"/>
  <c r="V46" i="30"/>
  <c r="U46" i="30"/>
  <c r="V45" i="30"/>
  <c r="U45" i="30"/>
  <c r="W39" i="30"/>
  <c r="V39" i="30"/>
  <c r="W38" i="30"/>
  <c r="V38" i="30"/>
  <c r="W36" i="30"/>
  <c r="V36" i="30"/>
  <c r="W35" i="30"/>
  <c r="V35" i="30"/>
  <c r="W34" i="30"/>
  <c r="V34" i="30"/>
  <c r="W33" i="30"/>
  <c r="V33" i="30"/>
  <c r="W32" i="30"/>
  <c r="V32" i="30"/>
  <c r="U28" i="30"/>
  <c r="T28" i="30"/>
  <c r="U27" i="30"/>
  <c r="T27" i="30"/>
  <c r="U26" i="30"/>
  <c r="T26" i="30"/>
  <c r="U24" i="30"/>
  <c r="T24" i="30"/>
  <c r="U22" i="30"/>
  <c r="T22" i="30"/>
  <c r="U21" i="30"/>
  <c r="T21" i="30"/>
  <c r="U20" i="30"/>
  <c r="T20" i="30"/>
  <c r="U19" i="30"/>
  <c r="T19" i="30"/>
  <c r="W14" i="30"/>
  <c r="V14" i="30"/>
  <c r="W12" i="30"/>
  <c r="V12" i="30"/>
  <c r="W11" i="30"/>
  <c r="V11" i="30"/>
  <c r="P6" i="30"/>
  <c r="M6" i="30"/>
  <c r="J6" i="30"/>
  <c r="G6" i="30"/>
  <c r="D6" i="30"/>
  <c r="A6" i="30"/>
  <c r="P5" i="30"/>
  <c r="M5" i="30"/>
  <c r="J5" i="30"/>
  <c r="G5" i="30"/>
  <c r="D5" i="30"/>
  <c r="A5" i="30"/>
  <c r="P4" i="30"/>
  <c r="M4" i="30"/>
  <c r="J4" i="30"/>
  <c r="G4" i="30"/>
  <c r="D4" i="30"/>
  <c r="A4" i="30"/>
  <c r="P3" i="30"/>
  <c r="M3" i="30"/>
  <c r="J3" i="30"/>
  <c r="G3" i="30"/>
  <c r="D3" i="30"/>
  <c r="A3" i="30"/>
  <c r="P2" i="30"/>
  <c r="M2" i="30"/>
  <c r="J2" i="30"/>
  <c r="G2" i="30"/>
  <c r="D2" i="30"/>
  <c r="A2" i="30"/>
  <c r="V56" i="29"/>
  <c r="U56" i="29"/>
  <c r="W42" i="29"/>
  <c r="V42" i="29"/>
  <c r="W41" i="29"/>
  <c r="V41" i="29"/>
  <c r="U28" i="29"/>
  <c r="T28" i="29"/>
  <c r="U27" i="29"/>
  <c r="T27" i="29"/>
  <c r="U26" i="29"/>
  <c r="T26" i="29"/>
  <c r="U25" i="29"/>
  <c r="T25" i="29"/>
  <c r="U24" i="29"/>
  <c r="T24" i="29"/>
  <c r="X84" i="29"/>
  <c r="W84" i="29"/>
  <c r="X82" i="29"/>
  <c r="W82" i="29"/>
  <c r="X81" i="29"/>
  <c r="W81" i="29"/>
  <c r="X80" i="29"/>
  <c r="W80" i="29"/>
  <c r="X79" i="29"/>
  <c r="W79" i="29"/>
  <c r="X78" i="29"/>
  <c r="W78" i="29"/>
  <c r="U73" i="29"/>
  <c r="T73" i="29"/>
  <c r="U72" i="29"/>
  <c r="T72" i="29"/>
  <c r="U70" i="29"/>
  <c r="T70" i="29"/>
  <c r="U69" i="29"/>
  <c r="T69" i="29"/>
  <c r="U68" i="29"/>
  <c r="T68" i="29"/>
  <c r="U67" i="29"/>
  <c r="T67" i="29"/>
  <c r="U66" i="29"/>
  <c r="T66" i="29"/>
  <c r="U65" i="29"/>
  <c r="T65" i="29"/>
  <c r="U64" i="29"/>
  <c r="T64" i="29"/>
  <c r="V60" i="29"/>
  <c r="U60" i="29"/>
  <c r="V59" i="29"/>
  <c r="U59" i="29"/>
  <c r="V57" i="29"/>
  <c r="U57" i="29"/>
  <c r="V55" i="29"/>
  <c r="U55" i="29"/>
  <c r="V54" i="29"/>
  <c r="U54" i="29"/>
  <c r="V53" i="29"/>
  <c r="U53" i="29"/>
  <c r="V52" i="29"/>
  <c r="U52" i="29"/>
  <c r="W46" i="29"/>
  <c r="V46" i="29"/>
  <c r="W45" i="29"/>
  <c r="V45" i="29"/>
  <c r="W43" i="29"/>
  <c r="V43" i="29"/>
  <c r="W40" i="29"/>
  <c r="V40" i="29"/>
  <c r="W39" i="29"/>
  <c r="V39" i="29"/>
  <c r="W38" i="29"/>
  <c r="V38" i="29"/>
  <c r="W37" i="29"/>
  <c r="V37" i="29"/>
  <c r="U33" i="29"/>
  <c r="T33" i="29"/>
  <c r="U32" i="29"/>
  <c r="T32" i="29"/>
  <c r="U31" i="29"/>
  <c r="T31" i="29"/>
  <c r="U29" i="29"/>
  <c r="T29" i="29"/>
  <c r="U23" i="29"/>
  <c r="T23" i="29"/>
  <c r="U22" i="29"/>
  <c r="T22" i="29"/>
  <c r="U21" i="29"/>
  <c r="T21" i="29"/>
  <c r="AY18" i="29"/>
  <c r="AZ18" i="29" s="1"/>
  <c r="AY17" i="29"/>
  <c r="AZ17" i="29" s="1"/>
  <c r="W16" i="29"/>
  <c r="V16" i="29"/>
  <c r="AY15" i="29"/>
  <c r="AZ15" i="29" s="1"/>
  <c r="AY14" i="29"/>
  <c r="AZ14" i="29" s="1"/>
  <c r="W14" i="29"/>
  <c r="V14" i="29"/>
  <c r="W13" i="29"/>
  <c r="V13" i="29"/>
  <c r="AY12" i="29"/>
  <c r="AZ12" i="29" s="1"/>
  <c r="W12" i="29"/>
  <c r="V12" i="29"/>
  <c r="AY11" i="29"/>
  <c r="AZ11" i="29" s="1"/>
  <c r="W11" i="29"/>
  <c r="V11" i="29"/>
  <c r="P6" i="29"/>
  <c r="M6" i="29"/>
  <c r="J6" i="29"/>
  <c r="G6" i="29"/>
  <c r="D6" i="29"/>
  <c r="A6" i="29"/>
  <c r="P5" i="29"/>
  <c r="M5" i="29"/>
  <c r="J5" i="29"/>
  <c r="G5" i="29"/>
  <c r="D5" i="29"/>
  <c r="A5" i="29"/>
  <c r="P4" i="29"/>
  <c r="M4" i="29"/>
  <c r="J4" i="29"/>
  <c r="G4" i="29"/>
  <c r="D4" i="29"/>
  <c r="A4" i="29"/>
  <c r="P3" i="29"/>
  <c r="M3" i="29"/>
  <c r="J3" i="29"/>
  <c r="G3" i="29"/>
  <c r="D3" i="29"/>
  <c r="A3" i="29"/>
  <c r="P2" i="29"/>
  <c r="M2" i="29"/>
  <c r="J2" i="29"/>
  <c r="G2" i="29"/>
  <c r="D2" i="29"/>
  <c r="A2" i="29"/>
  <c r="X100" i="28"/>
  <c r="W100" i="28"/>
  <c r="W15" i="28"/>
  <c r="V15" i="28"/>
  <c r="W46" i="28"/>
  <c r="V46" i="28"/>
  <c r="W45" i="28"/>
  <c r="V45" i="28"/>
  <c r="V64" i="28"/>
  <c r="U64" i="28"/>
  <c r="U22" i="28"/>
  <c r="V25" i="27"/>
  <c r="V24" i="27"/>
  <c r="V22" i="27"/>
  <c r="V21" i="27"/>
  <c r="V20" i="27"/>
  <c r="V52" i="28"/>
  <c r="V53" i="28"/>
  <c r="A5" i="28"/>
  <c r="A4" i="28"/>
  <c r="A3" i="28"/>
  <c r="D5" i="28"/>
  <c r="D4" i="28"/>
  <c r="D3" i="28"/>
  <c r="G5" i="28"/>
  <c r="G4" i="28"/>
  <c r="G3" i="28"/>
  <c r="J3" i="28"/>
  <c r="J5" i="28"/>
  <c r="P3" i="28"/>
  <c r="M3" i="28"/>
  <c r="J4" i="28"/>
  <c r="M5" i="28"/>
  <c r="M4" i="28"/>
  <c r="P5" i="28"/>
  <c r="P4" i="28"/>
  <c r="Q5" i="27"/>
  <c r="Q3" i="27"/>
  <c r="Q6" i="27"/>
  <c r="Q4" i="27"/>
  <c r="P2" i="27"/>
  <c r="M2" i="27"/>
  <c r="J2" i="27"/>
  <c r="G2" i="27"/>
  <c r="D2" i="27"/>
  <c r="A2" i="27"/>
  <c r="X98" i="28"/>
  <c r="W98" i="28"/>
  <c r="Z98" i="28" s="1"/>
  <c r="AA98" i="28" s="1"/>
  <c r="X93" i="28"/>
  <c r="W93" i="28"/>
  <c r="Z93" i="28" s="1"/>
  <c r="AA93" i="28" s="1"/>
  <c r="U85" i="28"/>
  <c r="U82" i="28"/>
  <c r="U71" i="28"/>
  <c r="W13" i="28"/>
  <c r="U19" i="28"/>
  <c r="X53" i="28"/>
  <c r="Y53" i="28" s="1"/>
  <c r="X52" i="28"/>
  <c r="Y52" i="28" s="1"/>
  <c r="W19" i="28"/>
  <c r="X19" i="28" s="1"/>
  <c r="V13" i="28"/>
  <c r="Y13" i="28" s="1"/>
  <c r="Z13" i="28" s="1"/>
  <c r="G2" i="28"/>
  <c r="P2" i="28"/>
  <c r="M2" i="28"/>
  <c r="J2" i="28"/>
  <c r="A2" i="28"/>
  <c r="W31" i="28" l="1"/>
  <c r="X31" i="28" s="1"/>
  <c r="V31" i="28"/>
  <c r="W32" i="28"/>
  <c r="X32" i="28" s="1"/>
  <c r="V32" i="28"/>
  <c r="W83" i="28"/>
  <c r="X83" i="28" s="1"/>
  <c r="V83" i="28"/>
  <c r="W84" i="28"/>
  <c r="X84" i="28" s="1"/>
  <c r="V84" i="28"/>
  <c r="Z101" i="28"/>
  <c r="AA101" i="28" s="1"/>
  <c r="Y101" i="28"/>
  <c r="Z102" i="28"/>
  <c r="AA102" i="28" s="1"/>
  <c r="Y102" i="28"/>
  <c r="X62" i="28"/>
  <c r="Y62" i="28" s="1"/>
  <c r="W62" i="28"/>
  <c r="X63" i="28"/>
  <c r="Y63" i="28" s="1"/>
  <c r="W63" i="28"/>
  <c r="X59" i="28"/>
  <c r="Y59" i="28" s="1"/>
  <c r="W59" i="28"/>
  <c r="X60" i="28"/>
  <c r="Y60" i="28" s="1"/>
  <c r="W60" i="28"/>
  <c r="Z96" i="28"/>
  <c r="AA96" i="28" s="1"/>
  <c r="Y96" i="28"/>
  <c r="W76" i="28"/>
  <c r="X76" i="28" s="1"/>
  <c r="V76" i="28"/>
  <c r="X56" i="28"/>
  <c r="Y56" i="28" s="1"/>
  <c r="W56" i="28"/>
  <c r="X55" i="28"/>
  <c r="Y55" i="28" s="1"/>
  <c r="W55" i="28"/>
  <c r="Y36" i="28"/>
  <c r="Z36" i="28" s="1"/>
  <c r="X36" i="28"/>
  <c r="Y39" i="28"/>
  <c r="Z39" i="28" s="1"/>
  <c r="X39" i="28"/>
  <c r="Y40" i="28"/>
  <c r="Z40" i="28" s="1"/>
  <c r="X40" i="28"/>
  <c r="W23" i="28"/>
  <c r="X23" i="28" s="1"/>
  <c r="V23" i="28"/>
  <c r="W20" i="28"/>
  <c r="X20" i="28" s="1"/>
  <c r="V20" i="28"/>
  <c r="W27" i="28"/>
  <c r="X27" i="28" s="1"/>
  <c r="V27" i="28"/>
  <c r="Y42" i="28"/>
  <c r="Z42" i="28" s="1"/>
  <c r="X42" i="28"/>
  <c r="Z90" i="28"/>
  <c r="AA90" i="28" s="1"/>
  <c r="Y90" i="28"/>
  <c r="W75" i="28"/>
  <c r="X75" i="28" s="1"/>
  <c r="V75" i="28"/>
  <c r="Y37" i="28"/>
  <c r="Z37" i="28" s="1"/>
  <c r="X37" i="28"/>
  <c r="W25" i="28"/>
  <c r="X25" i="28" s="1"/>
  <c r="V25" i="28"/>
  <c r="X58" i="28"/>
  <c r="Y58" i="28" s="1"/>
  <c r="W58" i="28"/>
  <c r="Z94" i="28"/>
  <c r="AA94" i="28" s="1"/>
  <c r="Y94" i="28"/>
  <c r="Z91" i="28"/>
  <c r="AA91" i="28" s="1"/>
  <c r="Y91" i="28"/>
  <c r="Z97" i="28"/>
  <c r="AA97" i="28" s="1"/>
  <c r="Y97" i="28"/>
  <c r="W80" i="28"/>
  <c r="X80" i="28" s="1"/>
  <c r="V80" i="28"/>
  <c r="W78" i="28"/>
  <c r="X78" i="28" s="1"/>
  <c r="V78" i="28"/>
  <c r="W77" i="28"/>
  <c r="X77" i="28" s="1"/>
  <c r="V77" i="28"/>
  <c r="W72" i="28"/>
  <c r="X72" i="28" s="1"/>
  <c r="V72" i="28"/>
  <c r="W74" i="28"/>
  <c r="X74" i="28" s="1"/>
  <c r="V74" i="28"/>
  <c r="W69" i="28"/>
  <c r="X69" i="28" s="1"/>
  <c r="V69" i="28"/>
  <c r="W68" i="28"/>
  <c r="X68" i="28" s="1"/>
  <c r="V68" i="28"/>
  <c r="X57" i="28"/>
  <c r="Y57" i="28" s="1"/>
  <c r="W57" i="28"/>
  <c r="W28" i="28"/>
  <c r="X28" i="28" s="1"/>
  <c r="V28" i="28"/>
  <c r="W29" i="28"/>
  <c r="X29" i="28" s="1"/>
  <c r="V29" i="28"/>
  <c r="Y12" i="28"/>
  <c r="Z12" i="28" s="1"/>
  <c r="X12" i="28"/>
  <c r="W62" i="30"/>
  <c r="V62" i="30"/>
  <c r="W23" i="30"/>
  <c r="V23" i="30"/>
  <c r="Y11" i="30"/>
  <c r="X11" i="30"/>
  <c r="Y12" i="30"/>
  <c r="X12" i="30"/>
  <c r="Y14" i="30"/>
  <c r="X14" i="30"/>
  <c r="W19" i="30"/>
  <c r="V19" i="30"/>
  <c r="W20" i="30"/>
  <c r="V20" i="30"/>
  <c r="W21" i="30"/>
  <c r="V21" i="30"/>
  <c r="W22" i="30"/>
  <c r="V22" i="30"/>
  <c r="W24" i="30"/>
  <c r="V24" i="30"/>
  <c r="W26" i="30"/>
  <c r="V26" i="30"/>
  <c r="W27" i="30"/>
  <c r="V27" i="30"/>
  <c r="W28" i="30"/>
  <c r="V28" i="30"/>
  <c r="Y32" i="30"/>
  <c r="X32" i="30"/>
  <c r="Y33" i="30"/>
  <c r="X33" i="30"/>
  <c r="Y34" i="30"/>
  <c r="X34" i="30"/>
  <c r="Y35" i="30"/>
  <c r="X35" i="30"/>
  <c r="Y36" i="30"/>
  <c r="X36" i="30"/>
  <c r="Y38" i="30"/>
  <c r="X38" i="30"/>
  <c r="Y39" i="30"/>
  <c r="X39" i="30"/>
  <c r="X45" i="30"/>
  <c r="W45" i="30"/>
  <c r="X46" i="30"/>
  <c r="W46" i="30"/>
  <c r="X47" i="30"/>
  <c r="W47" i="30"/>
  <c r="X48" i="30"/>
  <c r="W48" i="30"/>
  <c r="X49" i="30"/>
  <c r="W49" i="30"/>
  <c r="X50" i="30"/>
  <c r="W50" i="30"/>
  <c r="X52" i="30"/>
  <c r="W52" i="30"/>
  <c r="X53" i="30"/>
  <c r="W53" i="30"/>
  <c r="W57" i="30"/>
  <c r="V57" i="30"/>
  <c r="W58" i="30"/>
  <c r="V58" i="30"/>
  <c r="W59" i="30"/>
  <c r="V59" i="30"/>
  <c r="W60" i="30"/>
  <c r="V60" i="30"/>
  <c r="W61" i="30"/>
  <c r="V61" i="30"/>
  <c r="W63" i="30"/>
  <c r="V63" i="30"/>
  <c r="W65" i="30"/>
  <c r="V65" i="30"/>
  <c r="W66" i="30"/>
  <c r="V66" i="30"/>
  <c r="Z71" i="30"/>
  <c r="Y71" i="30"/>
  <c r="Z72" i="30"/>
  <c r="Y72" i="30"/>
  <c r="Z73" i="30"/>
  <c r="Y73" i="30"/>
  <c r="Z74" i="30"/>
  <c r="Y74" i="30"/>
  <c r="Z75" i="30"/>
  <c r="Y75" i="30"/>
  <c r="Z76" i="30"/>
  <c r="Y76" i="30"/>
  <c r="Z78" i="30"/>
  <c r="Y78" i="30"/>
  <c r="X56" i="29"/>
  <c r="W56" i="29"/>
  <c r="Y42" i="29"/>
  <c r="X42" i="29"/>
  <c r="Y41" i="29"/>
  <c r="X41" i="29"/>
  <c r="W28" i="29"/>
  <c r="V28" i="29"/>
  <c r="W27" i="29"/>
  <c r="V27" i="29"/>
  <c r="W26" i="29"/>
  <c r="V26" i="29"/>
  <c r="W25" i="29"/>
  <c r="V25" i="29"/>
  <c r="W24" i="29"/>
  <c r="V24" i="29"/>
  <c r="Y11" i="29"/>
  <c r="X11" i="29"/>
  <c r="Y12" i="29"/>
  <c r="X12" i="29"/>
  <c r="Y13" i="29"/>
  <c r="X13" i="29"/>
  <c r="Y14" i="29"/>
  <c r="X14" i="29"/>
  <c r="Y16" i="29"/>
  <c r="X16" i="29"/>
  <c r="W21" i="29"/>
  <c r="V21" i="29"/>
  <c r="W22" i="29"/>
  <c r="V22" i="29"/>
  <c r="W23" i="29"/>
  <c r="V23" i="29"/>
  <c r="W29" i="29"/>
  <c r="V29" i="29"/>
  <c r="W31" i="29"/>
  <c r="V31" i="29"/>
  <c r="W32" i="29"/>
  <c r="V32" i="29"/>
  <c r="W33" i="29"/>
  <c r="V33" i="29"/>
  <c r="Y37" i="29"/>
  <c r="X37" i="29"/>
  <c r="Y38" i="29"/>
  <c r="X38" i="29"/>
  <c r="Y39" i="29"/>
  <c r="X39" i="29"/>
  <c r="Y40" i="29"/>
  <c r="X40" i="29"/>
  <c r="Y43" i="29"/>
  <c r="X43" i="29"/>
  <c r="Y45" i="29"/>
  <c r="X45" i="29"/>
  <c r="Y46" i="29"/>
  <c r="X46" i="29"/>
  <c r="X52" i="29"/>
  <c r="W52" i="29"/>
  <c r="X53" i="29"/>
  <c r="W53" i="29"/>
  <c r="X54" i="29"/>
  <c r="W54" i="29"/>
  <c r="X55" i="29"/>
  <c r="W55" i="29"/>
  <c r="X57" i="29"/>
  <c r="W57" i="29"/>
  <c r="X59" i="29"/>
  <c r="W59" i="29"/>
  <c r="X60" i="29"/>
  <c r="W60" i="29"/>
  <c r="W64" i="29"/>
  <c r="V64" i="29"/>
  <c r="W65" i="29"/>
  <c r="V65" i="29"/>
  <c r="W66" i="29"/>
  <c r="V66" i="29"/>
  <c r="W67" i="29"/>
  <c r="V67" i="29"/>
  <c r="W68" i="29"/>
  <c r="V68" i="29"/>
  <c r="W69" i="29"/>
  <c r="V69" i="29"/>
  <c r="W70" i="29"/>
  <c r="V70" i="29"/>
  <c r="W72" i="29"/>
  <c r="V72" i="29"/>
  <c r="W73" i="29"/>
  <c r="V73" i="29"/>
  <c r="Z78" i="29"/>
  <c r="Y78" i="29"/>
  <c r="Z79" i="29"/>
  <c r="Y79" i="29"/>
  <c r="Z80" i="29"/>
  <c r="Y80" i="29"/>
  <c r="Z81" i="29"/>
  <c r="Y81" i="29"/>
  <c r="Z82" i="29"/>
  <c r="Y82" i="29"/>
  <c r="Z84" i="29"/>
  <c r="Y84" i="29"/>
  <c r="Z100" i="28"/>
  <c r="Y100" i="28"/>
  <c r="Y15" i="28"/>
  <c r="X15" i="28"/>
  <c r="Y46" i="28"/>
  <c r="X46" i="28"/>
  <c r="Y45" i="28"/>
  <c r="X45" i="28"/>
  <c r="X64" i="28"/>
  <c r="W64" i="28"/>
  <c r="W22" i="28"/>
  <c r="X22" i="28" s="1"/>
  <c r="V22" i="28"/>
  <c r="W71" i="28"/>
  <c r="X71" i="28" s="1"/>
  <c r="W82" i="28"/>
  <c r="W85" i="28"/>
  <c r="X85" i="28" s="1"/>
  <c r="W52" i="28"/>
  <c r="W53" i="28"/>
  <c r="V71" i="28"/>
  <c r="V82" i="28"/>
  <c r="V85" i="28"/>
  <c r="Y93" i="28"/>
  <c r="Y98" i="28"/>
  <c r="V19" i="28"/>
  <c r="X13" i="28"/>
</calcChain>
</file>

<file path=xl/sharedStrings.xml><?xml version="1.0" encoding="utf-8"?>
<sst xmlns="http://schemas.openxmlformats.org/spreadsheetml/2006/main" count="1897" uniqueCount="240">
  <si>
    <t>GK</t>
  </si>
  <si>
    <t>DRL</t>
  </si>
  <si>
    <t>DC</t>
  </si>
  <si>
    <t>WBRL</t>
  </si>
  <si>
    <t>Decisions</t>
  </si>
  <si>
    <t>Acceleration</t>
  </si>
  <si>
    <t>Tackling</t>
  </si>
  <si>
    <t>Passing</t>
  </si>
  <si>
    <t>Finishing</t>
  </si>
  <si>
    <t>KAA &gt;=6</t>
  </si>
  <si>
    <t>2KA 5-3</t>
  </si>
  <si>
    <t>Agility</t>
  </si>
  <si>
    <t>Marking</t>
  </si>
  <si>
    <t>Pace</t>
  </si>
  <si>
    <t>First Touch</t>
  </si>
  <si>
    <t>Vision</t>
  </si>
  <si>
    <t>Positioning</t>
  </si>
  <si>
    <t>1st Touch</t>
  </si>
  <si>
    <t>Heading</t>
  </si>
  <si>
    <t>Crossing</t>
  </si>
  <si>
    <t>Reflexes</t>
  </si>
  <si>
    <t>Stamina</t>
  </si>
  <si>
    <t>Accleration</t>
  </si>
  <si>
    <t>Communication</t>
  </si>
  <si>
    <t>Handling</t>
  </si>
  <si>
    <t>Composure</t>
  </si>
  <si>
    <t>Kicking</t>
  </si>
  <si>
    <t>Anticipation</t>
  </si>
  <si>
    <t>Aerial Reach</t>
  </si>
  <si>
    <t>Weaker Foot</t>
  </si>
  <si>
    <t>Off The Ball</t>
  </si>
  <si>
    <t>1x1</t>
  </si>
  <si>
    <t>Concentration</t>
  </si>
  <si>
    <t>Command of Area</t>
  </si>
  <si>
    <t>Jumping Reach</t>
  </si>
  <si>
    <t>Strength</t>
  </si>
  <si>
    <t>Technique</t>
  </si>
  <si>
    <t>Bravery</t>
  </si>
  <si>
    <t>Throwing</t>
  </si>
  <si>
    <t>DM</t>
  </si>
  <si>
    <t>MC</t>
  </si>
  <si>
    <t>AMRL</t>
  </si>
  <si>
    <t>STC</t>
  </si>
  <si>
    <t>AMC</t>
  </si>
  <si>
    <t>Long Shots</t>
  </si>
  <si>
    <t>Dribbling</t>
  </si>
  <si>
    <t>Work Rate</t>
  </si>
  <si>
    <t>POSITIONAL</t>
  </si>
  <si>
    <t>DLR</t>
  </si>
  <si>
    <t>AMLR</t>
  </si>
  <si>
    <t>WAAvP</t>
  </si>
  <si>
    <t>STARTERS</t>
  </si>
  <si>
    <t>Need</t>
  </si>
  <si>
    <t>Want</t>
  </si>
  <si>
    <t>Sell</t>
  </si>
  <si>
    <t>Low</t>
  </si>
  <si>
    <t>DR</t>
  </si>
  <si>
    <t>Hall</t>
  </si>
  <si>
    <t>MidLow</t>
  </si>
  <si>
    <t>US DR/DL</t>
  </si>
  <si>
    <t>Foulquier</t>
  </si>
  <si>
    <t>MidHigh</t>
  </si>
  <si>
    <t>Youth US DC</t>
  </si>
  <si>
    <t>Zendajas</t>
  </si>
  <si>
    <t>Best In World</t>
  </si>
  <si>
    <t>Best in world</t>
  </si>
  <si>
    <t>Best in World</t>
  </si>
  <si>
    <t>Gomez</t>
  </si>
  <si>
    <t>Max</t>
  </si>
  <si>
    <t>Difficulty</t>
  </si>
  <si>
    <t>Name</t>
  </si>
  <si>
    <t>1st Pos</t>
  </si>
  <si>
    <t>2nd Pos</t>
  </si>
  <si>
    <t>National</t>
  </si>
  <si>
    <t>Age</t>
  </si>
  <si>
    <t>Xfer</t>
  </si>
  <si>
    <t>$$$</t>
  </si>
  <si>
    <t>End Date</t>
  </si>
  <si>
    <t>Current</t>
  </si>
  <si>
    <t>Potential</t>
  </si>
  <si>
    <t>Last Period Ave Rating</t>
  </si>
  <si>
    <t>Ariel Reach</t>
  </si>
  <si>
    <t>Acc</t>
  </si>
  <si>
    <t>Concent</t>
  </si>
  <si>
    <t>2nd Attributes above 12</t>
  </si>
  <si>
    <t>Key Attributes Total</t>
  </si>
  <si>
    <t>2nd Attributes Score</t>
  </si>
  <si>
    <t>WAS</t>
  </si>
  <si>
    <t>WAT</t>
  </si>
  <si>
    <t>GOALKEEPERS</t>
  </si>
  <si>
    <t>Bijlow</t>
  </si>
  <si>
    <t>Yes</t>
  </si>
  <si>
    <t>Nwosu</t>
  </si>
  <si>
    <t>No</t>
  </si>
  <si>
    <t>TARGETS</t>
  </si>
  <si>
    <t>DL/DR</t>
  </si>
  <si>
    <t>Lewis</t>
  </si>
  <si>
    <t>DL</t>
  </si>
  <si>
    <t>Calderon</t>
  </si>
  <si>
    <t>Fossey</t>
  </si>
  <si>
    <t>Gvardoli</t>
  </si>
  <si>
    <t>Kust</t>
  </si>
  <si>
    <t>Kasius</t>
  </si>
  <si>
    <t>DEFENDERS - DC</t>
  </si>
  <si>
    <t>Cordoba</t>
  </si>
  <si>
    <t>Bamba</t>
  </si>
  <si>
    <t>Carters-Vickers</t>
  </si>
  <si>
    <t>Fall</t>
  </si>
  <si>
    <t>Sergio</t>
  </si>
  <si>
    <t>Dias</t>
  </si>
  <si>
    <t>Laporte</t>
  </si>
  <si>
    <t>SEGUNDO VOLANTE</t>
  </si>
  <si>
    <t>Tessmann</t>
  </si>
  <si>
    <t>Angulo</t>
  </si>
  <si>
    <t>Tronche</t>
  </si>
  <si>
    <t>Rosetti</t>
  </si>
  <si>
    <t>Martinez</t>
  </si>
  <si>
    <t>Lavia</t>
  </si>
  <si>
    <t>Adams</t>
  </si>
  <si>
    <t>Gravenbach</t>
  </si>
  <si>
    <t>Simmmons</t>
  </si>
  <si>
    <t>AML/R</t>
  </si>
  <si>
    <t>Zendejas</t>
  </si>
  <si>
    <t>AMR</t>
  </si>
  <si>
    <t>AML</t>
  </si>
  <si>
    <t>Ayala</t>
  </si>
  <si>
    <t>Amon</t>
  </si>
  <si>
    <t>Wagner</t>
  </si>
  <si>
    <t>Emersonn</t>
  </si>
  <si>
    <t>Velasco</t>
  </si>
  <si>
    <t>AMLSTC</t>
  </si>
  <si>
    <t>De La Fuente</t>
  </si>
  <si>
    <t>J. Butler</t>
  </si>
  <si>
    <t>Llanez</t>
  </si>
  <si>
    <t>Paulinho</t>
  </si>
  <si>
    <t>Baturina</t>
  </si>
  <si>
    <t>Roque</t>
  </si>
  <si>
    <t>ROdrygo</t>
  </si>
  <si>
    <t>Beier</t>
  </si>
  <si>
    <t>Sanogo</t>
  </si>
  <si>
    <t>Agyemang</t>
  </si>
  <si>
    <t>Mbappe</t>
  </si>
  <si>
    <t>ROque</t>
  </si>
  <si>
    <t>Silva</t>
  </si>
  <si>
    <t># Other Attributes Above Average</t>
  </si>
  <si>
    <t>Above Average Average</t>
  </si>
  <si>
    <t>Jamie</t>
  </si>
  <si>
    <t>Garcia</t>
  </si>
  <si>
    <t>Alvarez</t>
  </si>
  <si>
    <t>Palmer-Brown</t>
  </si>
  <si>
    <t>KAA</t>
  </si>
  <si>
    <t>2KA</t>
  </si>
  <si>
    <t>Concentrations</t>
  </si>
  <si>
    <t>Aggression</t>
  </si>
  <si>
    <t>Headers</t>
  </si>
  <si>
    <t>Teamwork</t>
  </si>
  <si>
    <t>Command</t>
  </si>
  <si>
    <t>Rushing Out</t>
  </si>
  <si>
    <t>Balance</t>
  </si>
  <si>
    <t>MRLC</t>
  </si>
  <si>
    <t>ST (and AMCish)</t>
  </si>
  <si>
    <t>OKA</t>
  </si>
  <si>
    <t>Flair</t>
  </si>
  <si>
    <t>Off the Ball</t>
  </si>
  <si>
    <t>US DL</t>
  </si>
  <si>
    <t>Better DR</t>
  </si>
  <si>
    <t>US DC</t>
  </si>
  <si>
    <t>Better DC</t>
  </si>
  <si>
    <t>US DM</t>
  </si>
  <si>
    <t>135 AMLR</t>
  </si>
  <si>
    <t>US DR</t>
  </si>
  <si>
    <t>Trapp</t>
  </si>
  <si>
    <t>Grahl</t>
  </si>
  <si>
    <t>Aceved9</t>
  </si>
  <si>
    <t>Passlack</t>
  </si>
  <si>
    <t>N'Dicka</t>
  </si>
  <si>
    <t>Chandler</t>
  </si>
  <si>
    <t>Buta</t>
  </si>
  <si>
    <t>Tono</t>
  </si>
  <si>
    <t>yes</t>
  </si>
  <si>
    <t>Tuta</t>
  </si>
  <si>
    <t>Hasebe</t>
  </si>
  <si>
    <t>Baidoo</t>
  </si>
  <si>
    <t>Jakic</t>
  </si>
  <si>
    <t>Ebimbe</t>
  </si>
  <si>
    <t>Rode</t>
  </si>
  <si>
    <t>Sow</t>
  </si>
  <si>
    <t>Gotze</t>
  </si>
  <si>
    <t>Alidou</t>
  </si>
  <si>
    <t>Muani</t>
  </si>
  <si>
    <t>Van Bergen</t>
  </si>
  <si>
    <t>Doku</t>
  </si>
  <si>
    <t>Knauff</t>
  </si>
  <si>
    <t>Lindstrom</t>
  </si>
  <si>
    <t>Sargebt</t>
  </si>
  <si>
    <t>Alario</t>
  </si>
  <si>
    <t>2 below</t>
  </si>
  <si>
    <t>Borre</t>
  </si>
  <si>
    <t>Reischl</t>
  </si>
  <si>
    <t>Violante</t>
  </si>
  <si>
    <t>Emersson</t>
  </si>
  <si>
    <t>Ampadu</t>
  </si>
  <si>
    <t>Koutsias</t>
  </si>
  <si>
    <t>Ledezma</t>
  </si>
  <si>
    <t>Iwe</t>
  </si>
  <si>
    <t>Q Butler</t>
  </si>
  <si>
    <t>CAA  Score</t>
  </si>
  <si>
    <t>Key Attribute Excellence Total</t>
  </si>
  <si>
    <t>2nd Attribute Excellence Total</t>
  </si>
  <si>
    <t>Meret</t>
  </si>
  <si>
    <t>Chevalier</t>
  </si>
  <si>
    <t>Butler</t>
  </si>
  <si>
    <t>Jaouen</t>
  </si>
  <si>
    <t>Navarro</t>
  </si>
  <si>
    <t>Travers</t>
  </si>
  <si>
    <t>Tillman</t>
  </si>
  <si>
    <t>Aarons</t>
  </si>
  <si>
    <t>Guindo</t>
  </si>
  <si>
    <t>Patterson</t>
  </si>
  <si>
    <t>Doumbia</t>
  </si>
  <si>
    <t>Mikelbrencis</t>
  </si>
  <si>
    <t>Ouedraogo</t>
  </si>
  <si>
    <t>Rodrigo</t>
  </si>
  <si>
    <t>Otieno</t>
  </si>
  <si>
    <t>Lukeba</t>
  </si>
  <si>
    <t>Bitshiabu</t>
  </si>
  <si>
    <t>Meupiyou</t>
  </si>
  <si>
    <t>Thuram</t>
  </si>
  <si>
    <t>Ugarte</t>
  </si>
  <si>
    <t>Crespo</t>
  </si>
  <si>
    <t>LeFee</t>
  </si>
  <si>
    <t>Adeyemi</t>
  </si>
  <si>
    <t>Kuol</t>
  </si>
  <si>
    <t>Flores</t>
  </si>
  <si>
    <t>Mvuka</t>
  </si>
  <si>
    <t>Assadi</t>
  </si>
  <si>
    <t>Bardghji</t>
  </si>
  <si>
    <t>Kroupi</t>
  </si>
  <si>
    <t>Nicholson</t>
  </si>
  <si>
    <t>Rurangwa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</si>
</sst>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6" tint="0.59999389629810485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0" fontId="9" fillId="7" borderId="2" xfId="0" applyFont="1" applyFill="1" applyBorder="1"/>
    <xf numFmtId="0" fontId="11" fillId="7" borderId="2" xfId="0" applyFont="1" applyFill="1" applyBorder="1"/>
    <xf numFmtId="0" fontId="10" fillId="7" borderId="1" xfId="0" applyFont="1" applyFill="1" applyBorder="1"/>
    <xf numFmtId="0" fontId="12" fillId="6" borderId="4" xfId="0" applyFont="1" applyFill="1" applyBorder="1"/>
    <xf numFmtId="0" fontId="12" fillId="6" borderId="5" xfId="0" applyFont="1" applyFill="1" applyBorder="1"/>
    <xf numFmtId="0" fontId="9" fillId="0" borderId="3" xfId="0" applyFont="1" applyBorder="1"/>
    <xf numFmtId="0" fontId="0" fillId="0" borderId="0" xfId="0" applyAlignment="1">
      <alignment horizontal="left"/>
    </xf>
    <xf numFmtId="0" fontId="9" fillId="0" borderId="0" xfId="0" applyFont="1"/>
    <xf numFmtId="0" fontId="9" fillId="8" borderId="2" xfId="0" applyFont="1" applyFill="1" applyBorder="1"/>
    <xf numFmtId="0" fontId="12" fillId="6" borderId="6" xfId="0" applyFont="1" applyFill="1" applyBorder="1"/>
    <xf numFmtId="0" fontId="9" fillId="0" borderId="7" xfId="0" applyFont="1" applyBorder="1"/>
    <xf numFmtId="0" fontId="9" fillId="7" borderId="7" xfId="0" applyFont="1" applyFill="1" applyBorder="1"/>
    <xf numFmtId="0" fontId="9" fillId="7" borderId="0" xfId="0" applyFont="1" applyFill="1"/>
    <xf numFmtId="0" fontId="11" fillId="7" borderId="0" xfId="0" applyFont="1" applyFill="1"/>
    <xf numFmtId="0" fontId="9" fillId="7" borderId="1" xfId="0" applyFont="1" applyFill="1" applyBorder="1"/>
    <xf numFmtId="0" fontId="10" fillId="7" borderId="0" xfId="0" applyFont="1" applyFill="1"/>
    <xf numFmtId="0" fontId="9" fillId="7" borderId="0" xfId="0" applyFont="1" applyFill="1" applyAlignment="1">
      <alignment horizontal="right"/>
    </xf>
    <xf numFmtId="0" fontId="0" fillId="7" borderId="0" xfId="0" applyFill="1"/>
    <xf numFmtId="0" fontId="8" fillId="9" borderId="8" xfId="0" applyFont="1" applyFill="1" applyBorder="1" applyAlignment="1">
      <alignment horizontal="left" wrapText="1"/>
    </xf>
    <xf numFmtId="0" fontId="8" fillId="9" borderId="8" xfId="0" applyFont="1" applyFill="1" applyBorder="1" applyAlignment="1">
      <alignment horizontal="right" wrapText="1"/>
    </xf>
    <xf numFmtId="0" fontId="12" fillId="6" borderId="0" xfId="0" applyFont="1" applyFill="1" applyAlignment="1">
      <alignment horizontal="left"/>
    </xf>
    <xf numFmtId="0" fontId="13" fillId="10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7" fillId="11" borderId="0" xfId="0" applyFont="1" applyFill="1" applyAlignment="1">
      <alignment horizontal="left"/>
    </xf>
    <xf numFmtId="0" fontId="0" fillId="6" borderId="0" xfId="0" applyFill="1"/>
    <xf numFmtId="0" fontId="17" fillId="12" borderId="0" xfId="0" applyFont="1" applyFill="1" applyAlignment="1">
      <alignment horizontal="left"/>
    </xf>
    <xf numFmtId="0" fontId="8" fillId="12" borderId="0" xfId="0" applyFont="1" applyFill="1"/>
    <xf numFmtId="0" fontId="17" fillId="7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18" fillId="13" borderId="0" xfId="0" applyFont="1" applyFill="1"/>
    <xf numFmtId="0" fontId="19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20" fillId="0" borderId="1" xfId="0" applyFont="1" applyBorder="1"/>
    <xf numFmtId="0" fontId="12" fillId="0" borderId="0" xfId="0" applyFont="1"/>
    <xf numFmtId="0" fontId="10" fillId="0" borderId="0" xfId="0" applyFont="1"/>
    <xf numFmtId="0" fontId="11" fillId="0" borderId="0" xfId="0" applyFont="1"/>
    <xf numFmtId="0" fontId="8" fillId="0" borderId="3" xfId="0" applyFont="1" applyBorder="1"/>
    <xf numFmtId="0" fontId="21" fillId="0" borderId="1" xfId="0" applyFont="1" applyBorder="1"/>
    <xf numFmtId="0" fontId="21" fillId="0" borderId="2" xfId="0" applyFont="1" applyBorder="1" applyAlignment="1">
      <alignment horizontal="right"/>
    </xf>
    <xf numFmtId="0" fontId="21" fillId="0" borderId="0" xfId="0" applyFont="1"/>
    <xf numFmtId="0" fontId="21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</cellXfs>
  <cellStyles count="1">
    <cellStyle name="Normal" xfId="0" builtinId="0"/>
  </cellStyles>
  <dxfs count="4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theme="0"/>
        </patternFill>
      </fill>
    </dxf>
    <dxf>
      <font>
        <b/>
        <i val="0"/>
        <color rgb="FF006100"/>
      </font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F34-78E9-4C61-AC68-E6EEF869570A}">
  <dimension ref="A1:U33"/>
  <sheetViews>
    <sheetView workbookViewId="0">
      <selection activeCell="D4" sqref="D4:D9"/>
    </sheetView>
  </sheetViews>
  <sheetFormatPr defaultRowHeight="15"/>
  <cols>
    <col min="1" max="1" width="18.42578125" customWidth="1"/>
    <col min="2" max="2" width="14.85546875" customWidth="1"/>
    <col min="3" max="3" width="12.42578125" customWidth="1"/>
    <col min="4" max="4" width="14.85546875" customWidth="1"/>
    <col min="5" max="5" width="15" customWidth="1"/>
    <col min="6" max="6" width="14.85546875" customWidth="1"/>
    <col min="7" max="7" width="14.28515625" customWidth="1"/>
    <col min="8" max="8" width="12.7109375" customWidth="1"/>
    <col min="9" max="9" width="15.140625" customWidth="1"/>
  </cols>
  <sheetData>
    <row r="1" spans="1:21">
      <c r="A1" t="s">
        <v>0</v>
      </c>
      <c r="B1">
        <v>19</v>
      </c>
      <c r="C1" t="s">
        <v>1</v>
      </c>
      <c r="D1">
        <v>13</v>
      </c>
      <c r="E1" t="s">
        <v>2</v>
      </c>
      <c r="F1">
        <v>14</v>
      </c>
      <c r="G1" t="s">
        <v>3</v>
      </c>
      <c r="H1">
        <v>14</v>
      </c>
    </row>
    <row r="2" spans="1:21">
      <c r="M2" s="2" t="s">
        <v>4</v>
      </c>
      <c r="N2" s="2" t="s">
        <v>4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5</v>
      </c>
      <c r="T2" s="2" t="s">
        <v>8</v>
      </c>
      <c r="U2" s="2" t="s">
        <v>4</v>
      </c>
    </row>
    <row r="3" spans="1:21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M3" s="2" t="s">
        <v>11</v>
      </c>
      <c r="N3" s="2" t="s">
        <v>5</v>
      </c>
      <c r="O3" s="7" t="s">
        <v>12</v>
      </c>
      <c r="P3" s="2" t="s">
        <v>13</v>
      </c>
      <c r="Q3" s="2" t="s">
        <v>4</v>
      </c>
      <c r="R3" s="2" t="s">
        <v>4</v>
      </c>
      <c r="S3" s="2" t="s">
        <v>13</v>
      </c>
      <c r="T3" s="2" t="s">
        <v>14</v>
      </c>
      <c r="U3" s="2" t="s">
        <v>15</v>
      </c>
    </row>
    <row r="4" spans="1:21">
      <c r="B4" s="7" t="s">
        <v>16</v>
      </c>
      <c r="C4" s="2"/>
      <c r="D4" s="7" t="s">
        <v>17</v>
      </c>
      <c r="E4" s="2" t="s">
        <v>4</v>
      </c>
      <c r="F4" t="s">
        <v>18</v>
      </c>
      <c r="G4" s="2" t="s">
        <v>5</v>
      </c>
      <c r="H4" s="7" t="s">
        <v>19</v>
      </c>
      <c r="M4" s="2" t="s">
        <v>20</v>
      </c>
      <c r="N4" s="1" t="s">
        <v>11</v>
      </c>
      <c r="O4" s="7" t="s">
        <v>16</v>
      </c>
      <c r="P4" s="8" t="s">
        <v>21</v>
      </c>
      <c r="Q4" s="2" t="s">
        <v>5</v>
      </c>
      <c r="R4" s="2" t="s">
        <v>15</v>
      </c>
      <c r="S4" s="2" t="s">
        <v>21</v>
      </c>
      <c r="T4" s="2" t="s">
        <v>18</v>
      </c>
      <c r="U4" s="2" t="s">
        <v>22</v>
      </c>
    </row>
    <row r="5" spans="1:21">
      <c r="A5" s="1"/>
      <c r="B5" s="7" t="s">
        <v>23</v>
      </c>
      <c r="C5" s="2"/>
      <c r="D5" s="7" t="s">
        <v>6</v>
      </c>
      <c r="E5" s="7" t="s">
        <v>12</v>
      </c>
      <c r="F5" t="s">
        <v>6</v>
      </c>
      <c r="G5" s="2" t="s">
        <v>13</v>
      </c>
      <c r="H5" s="7" t="s">
        <v>17</v>
      </c>
      <c r="M5" s="2" t="s">
        <v>24</v>
      </c>
      <c r="N5" s="1" t="s">
        <v>21</v>
      </c>
      <c r="O5" s="1" t="s">
        <v>5</v>
      </c>
      <c r="P5" s="2" t="s">
        <v>4</v>
      </c>
      <c r="Q5" s="2" t="s">
        <v>11</v>
      </c>
      <c r="R5" s="2" t="s">
        <v>5</v>
      </c>
      <c r="S5" s="2" t="s">
        <v>11</v>
      </c>
      <c r="T5" s="2" t="s">
        <v>25</v>
      </c>
      <c r="U5" s="2" t="s">
        <v>11</v>
      </c>
    </row>
    <row r="6" spans="1:21">
      <c r="A6" s="2"/>
      <c r="B6" s="7" t="s">
        <v>26</v>
      </c>
      <c r="C6" s="1"/>
      <c r="D6" s="4" t="s">
        <v>27</v>
      </c>
      <c r="E6" s="7" t="s">
        <v>16</v>
      </c>
      <c r="F6" t="s">
        <v>27</v>
      </c>
      <c r="G6" s="8" t="s">
        <v>21</v>
      </c>
      <c r="H6" s="7" t="s">
        <v>7</v>
      </c>
      <c r="M6" t="s">
        <v>28</v>
      </c>
      <c r="N6" s="1" t="s">
        <v>13</v>
      </c>
      <c r="O6" t="s">
        <v>11</v>
      </c>
      <c r="P6" t="s">
        <v>11</v>
      </c>
      <c r="R6" t="s">
        <v>11</v>
      </c>
      <c r="S6" t="s">
        <v>29</v>
      </c>
      <c r="T6" t="s">
        <v>30</v>
      </c>
      <c r="U6" t="s">
        <v>13</v>
      </c>
    </row>
    <row r="7" spans="1:21">
      <c r="A7" s="2"/>
      <c r="B7" s="4" t="s">
        <v>31</v>
      </c>
      <c r="C7" s="1"/>
      <c r="D7" s="4" t="s">
        <v>32</v>
      </c>
      <c r="E7" s="1" t="s">
        <v>5</v>
      </c>
      <c r="F7" t="s">
        <v>32</v>
      </c>
      <c r="G7" s="2" t="s">
        <v>4</v>
      </c>
      <c r="H7" s="4" t="s">
        <v>6</v>
      </c>
      <c r="M7" t="s">
        <v>33</v>
      </c>
      <c r="O7" t="s">
        <v>34</v>
      </c>
      <c r="Q7" s="5"/>
      <c r="R7" t="s">
        <v>13</v>
      </c>
      <c r="T7" t="s">
        <v>22</v>
      </c>
      <c r="U7" t="s">
        <v>21</v>
      </c>
    </row>
    <row r="8" spans="1:21">
      <c r="B8" s="4" t="s">
        <v>35</v>
      </c>
      <c r="C8" s="1"/>
      <c r="D8" t="s">
        <v>16</v>
      </c>
      <c r="E8" t="s">
        <v>11</v>
      </c>
      <c r="F8" t="s">
        <v>21</v>
      </c>
      <c r="G8" t="s">
        <v>11</v>
      </c>
      <c r="H8" s="4" t="s">
        <v>36</v>
      </c>
      <c r="M8" t="s">
        <v>5</v>
      </c>
      <c r="N8" s="5"/>
      <c r="O8" t="s">
        <v>35</v>
      </c>
      <c r="Q8" s="5"/>
      <c r="R8" t="s">
        <v>21</v>
      </c>
      <c r="T8" t="s">
        <v>13</v>
      </c>
      <c r="U8" t="s">
        <v>29</v>
      </c>
    </row>
    <row r="9" spans="1:21">
      <c r="B9" t="s">
        <v>27</v>
      </c>
      <c r="C9" s="7"/>
      <c r="D9" t="s">
        <v>35</v>
      </c>
      <c r="E9" t="s">
        <v>34</v>
      </c>
      <c r="H9" t="s">
        <v>27</v>
      </c>
      <c r="M9" t="s">
        <v>32</v>
      </c>
      <c r="Q9" s="5"/>
      <c r="R9" t="s">
        <v>29</v>
      </c>
      <c r="T9" t="s">
        <v>21</v>
      </c>
    </row>
    <row r="10" spans="1:21">
      <c r="B10" t="s">
        <v>7</v>
      </c>
      <c r="E10" t="s">
        <v>35</v>
      </c>
      <c r="H10" t="s">
        <v>16</v>
      </c>
      <c r="M10" s="1" t="s">
        <v>37</v>
      </c>
      <c r="Q10" s="5"/>
      <c r="T10" s="1" t="s">
        <v>35</v>
      </c>
    </row>
    <row r="11" spans="1:21">
      <c r="B11" t="s">
        <v>38</v>
      </c>
      <c r="H11" t="s">
        <v>35</v>
      </c>
      <c r="N11" s="5"/>
      <c r="S11" s="5"/>
      <c r="T11" t="s">
        <v>29</v>
      </c>
    </row>
    <row r="12" spans="1:21">
      <c r="C12" s="1"/>
      <c r="E12" s="1"/>
      <c r="G12" s="1"/>
      <c r="H12" t="s">
        <v>29</v>
      </c>
      <c r="N12" s="5"/>
      <c r="Q12" s="5"/>
      <c r="S12" s="5"/>
    </row>
    <row r="13" spans="1:21">
      <c r="Q13" s="5"/>
    </row>
    <row r="14" spans="1:21">
      <c r="A14" s="5"/>
      <c r="E14" s="5"/>
      <c r="I14" s="5"/>
    </row>
    <row r="15" spans="1:21">
      <c r="A15" t="s">
        <v>39</v>
      </c>
      <c r="B15">
        <v>13</v>
      </c>
      <c r="C15" t="s">
        <v>40</v>
      </c>
      <c r="D15" s="22">
        <v>18</v>
      </c>
      <c r="E15" t="s">
        <v>41</v>
      </c>
      <c r="F15">
        <v>15</v>
      </c>
      <c r="G15" t="s">
        <v>42</v>
      </c>
      <c r="H15">
        <v>15</v>
      </c>
      <c r="I15" t="s">
        <v>43</v>
      </c>
    </row>
    <row r="16" spans="1:21">
      <c r="N16" s="5"/>
    </row>
    <row r="17" spans="1:16">
      <c r="A17" t="s">
        <v>9</v>
      </c>
      <c r="B17" t="s">
        <v>10</v>
      </c>
      <c r="C17" t="s">
        <v>9</v>
      </c>
      <c r="D17" t="s">
        <v>10</v>
      </c>
      <c r="E17" t="s">
        <v>9</v>
      </c>
      <c r="F17" t="s">
        <v>10</v>
      </c>
      <c r="G17" t="s">
        <v>9</v>
      </c>
      <c r="H17" t="s">
        <v>10</v>
      </c>
      <c r="I17" t="s">
        <v>9</v>
      </c>
      <c r="J17" t="s">
        <v>10</v>
      </c>
    </row>
    <row r="18" spans="1:16">
      <c r="A18" s="2"/>
      <c r="B18" s="7" t="s">
        <v>17</v>
      </c>
      <c r="C18" s="2" t="s">
        <v>7</v>
      </c>
      <c r="D18" s="7" t="s">
        <v>44</v>
      </c>
      <c r="E18" s="2" t="s">
        <v>5</v>
      </c>
      <c r="F18" s="7" t="s">
        <v>19</v>
      </c>
      <c r="G18" s="2" t="s">
        <v>14</v>
      </c>
      <c r="H18" s="7" t="s">
        <v>45</v>
      </c>
      <c r="I18" s="2" t="s">
        <v>4</v>
      </c>
      <c r="J18" s="7" t="s">
        <v>45</v>
      </c>
      <c r="M18" t="s">
        <v>11</v>
      </c>
      <c r="N18">
        <v>7</v>
      </c>
    </row>
    <row r="19" spans="1:16">
      <c r="A19" s="2"/>
      <c r="B19" s="4" t="s">
        <v>36</v>
      </c>
      <c r="C19" s="2" t="s">
        <v>4</v>
      </c>
      <c r="D19" s="7" t="s">
        <v>12</v>
      </c>
      <c r="E19" s="2" t="s">
        <v>13</v>
      </c>
      <c r="F19" s="7" t="s">
        <v>14</v>
      </c>
      <c r="G19" s="2" t="s">
        <v>18</v>
      </c>
      <c r="H19" s="7" t="s">
        <v>36</v>
      </c>
      <c r="I19" s="2" t="s">
        <v>15</v>
      </c>
      <c r="J19" s="7" t="s">
        <v>8</v>
      </c>
      <c r="M19" t="s">
        <v>21</v>
      </c>
      <c r="N19">
        <v>6</v>
      </c>
    </row>
    <row r="20" spans="1:16">
      <c r="A20" s="2"/>
      <c r="B20" s="4" t="s">
        <v>32</v>
      </c>
      <c r="C20" s="2" t="s">
        <v>15</v>
      </c>
      <c r="D20" s="7" t="s">
        <v>6</v>
      </c>
      <c r="E20" s="2" t="s">
        <v>21</v>
      </c>
      <c r="F20" s="4" t="s">
        <v>36</v>
      </c>
      <c r="G20" s="2" t="s">
        <v>25</v>
      </c>
      <c r="H20" s="7" t="s">
        <v>27</v>
      </c>
      <c r="I20" s="2" t="s">
        <v>22</v>
      </c>
      <c r="J20" s="7" t="s">
        <v>17</v>
      </c>
      <c r="M20" t="s">
        <v>5</v>
      </c>
      <c r="N20">
        <v>8</v>
      </c>
    </row>
    <row r="21" spans="1:16">
      <c r="A21" s="2"/>
      <c r="B21" t="s">
        <v>16</v>
      </c>
      <c r="C21" s="2" t="s">
        <v>5</v>
      </c>
      <c r="D21" s="4" t="s">
        <v>36</v>
      </c>
      <c r="E21" s="2" t="s">
        <v>11</v>
      </c>
      <c r="F21" s="4" t="s">
        <v>27</v>
      </c>
      <c r="G21" t="s">
        <v>30</v>
      </c>
      <c r="H21" s="4" t="s">
        <v>34</v>
      </c>
      <c r="I21" s="2" t="s">
        <v>11</v>
      </c>
      <c r="J21" s="4" t="s">
        <v>44</v>
      </c>
      <c r="M21" t="s">
        <v>13</v>
      </c>
      <c r="N21">
        <v>6</v>
      </c>
    </row>
    <row r="22" spans="1:16">
      <c r="A22" s="7"/>
      <c r="B22" t="s">
        <v>35</v>
      </c>
      <c r="C22" t="s">
        <v>11</v>
      </c>
      <c r="D22" s="4" t="s">
        <v>27</v>
      </c>
      <c r="E22" s="7" t="s">
        <v>45</v>
      </c>
      <c r="F22" t="s">
        <v>25</v>
      </c>
      <c r="G22" s="1" t="s">
        <v>35</v>
      </c>
      <c r="I22" t="s">
        <v>13</v>
      </c>
      <c r="J22" s="4" t="s">
        <v>7</v>
      </c>
      <c r="M22" t="s">
        <v>4</v>
      </c>
      <c r="N22">
        <v>5</v>
      </c>
    </row>
    <row r="23" spans="1:16">
      <c r="A23" s="7"/>
      <c r="C23" t="s">
        <v>13</v>
      </c>
      <c r="D23" t="s">
        <v>25</v>
      </c>
      <c r="E23" t="s">
        <v>4</v>
      </c>
      <c r="F23" t="s">
        <v>15</v>
      </c>
      <c r="I23" t="s">
        <v>21</v>
      </c>
      <c r="J23" t="s">
        <v>36</v>
      </c>
      <c r="M23" t="s">
        <v>7</v>
      </c>
    </row>
    <row r="24" spans="1:16">
      <c r="C24" t="s">
        <v>21</v>
      </c>
      <c r="D24" t="s">
        <v>30</v>
      </c>
      <c r="F24" t="s">
        <v>46</v>
      </c>
      <c r="I24" t="s">
        <v>29</v>
      </c>
      <c r="J24" t="s">
        <v>27</v>
      </c>
      <c r="M24" t="s">
        <v>47</v>
      </c>
    </row>
    <row r="25" spans="1:16">
      <c r="C25" t="s">
        <v>29</v>
      </c>
      <c r="D25" t="s">
        <v>16</v>
      </c>
      <c r="F25" t="s">
        <v>35</v>
      </c>
      <c r="J25" t="s">
        <v>25</v>
      </c>
      <c r="M25" t="s">
        <v>12</v>
      </c>
      <c r="N25" t="s">
        <v>2</v>
      </c>
      <c r="O25" t="s">
        <v>39</v>
      </c>
      <c r="P25" t="s">
        <v>48</v>
      </c>
    </row>
    <row r="26" spans="1:16">
      <c r="A26" s="1"/>
      <c r="C26" s="1"/>
      <c r="D26" t="s">
        <v>46</v>
      </c>
      <c r="E26" s="1"/>
      <c r="G26" s="1" t="s">
        <v>35</v>
      </c>
      <c r="I26" s="1"/>
      <c r="J26" t="s">
        <v>30</v>
      </c>
      <c r="M26" t="s">
        <v>45</v>
      </c>
    </row>
    <row r="27" spans="1:16">
      <c r="D27" t="s">
        <v>35</v>
      </c>
      <c r="G27" t="s">
        <v>29</v>
      </c>
      <c r="J27" t="s">
        <v>46</v>
      </c>
      <c r="M27" t="s">
        <v>8</v>
      </c>
    </row>
    <row r="28" spans="1:16">
      <c r="B28" s="5"/>
      <c r="J28" t="s">
        <v>35</v>
      </c>
    </row>
    <row r="33" spans="2:2">
      <c r="B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45A0-FDE9-4271-8CB2-DA4E62E60249}">
  <dimension ref="A1:BB102"/>
  <sheetViews>
    <sheetView tabSelected="1" topLeftCell="A20" workbookViewId="0">
      <selection activeCell="W44" sqref="W44:Y44"/>
    </sheetView>
  </sheetViews>
  <sheetFormatPr defaultRowHeight="15"/>
  <cols>
    <col min="25" max="25" width="9.28515625" bestFit="1" customWidth="1"/>
  </cols>
  <sheetData>
    <row r="1" spans="1:54">
      <c r="A1" s="37" t="s">
        <v>0</v>
      </c>
      <c r="B1" s="37">
        <v>9</v>
      </c>
      <c r="C1" s="37">
        <v>9</v>
      </c>
      <c r="D1" s="38" t="s">
        <v>48</v>
      </c>
      <c r="E1" s="38">
        <v>7</v>
      </c>
      <c r="F1" s="38">
        <v>6</v>
      </c>
      <c r="G1" s="39" t="s">
        <v>2</v>
      </c>
      <c r="H1" s="39">
        <v>9</v>
      </c>
      <c r="I1" s="39">
        <v>5</v>
      </c>
      <c r="J1" s="40" t="s">
        <v>39</v>
      </c>
      <c r="K1" s="40">
        <v>8</v>
      </c>
      <c r="L1" s="40">
        <v>5</v>
      </c>
      <c r="M1" s="45" t="s">
        <v>49</v>
      </c>
      <c r="N1" s="45">
        <v>7</v>
      </c>
      <c r="O1" s="45">
        <v>8</v>
      </c>
      <c r="P1" s="36" t="s">
        <v>42</v>
      </c>
      <c r="Q1" s="36">
        <v>10</v>
      </c>
      <c r="R1" s="36">
        <v>5</v>
      </c>
    </row>
    <row r="2" spans="1:54">
      <c r="A2" s="37">
        <f>((9*12)*0.8)+((9*12)*0.5)</f>
        <v>140.4</v>
      </c>
      <c r="B2" s="37" t="s">
        <v>50</v>
      </c>
      <c r="C2" s="49" t="s">
        <v>51</v>
      </c>
      <c r="D2" s="38">
        <f>((6*12)*0.8)+((7*12)*0.5)</f>
        <v>99.6</v>
      </c>
      <c r="E2" s="38" t="s">
        <v>50</v>
      </c>
      <c r="F2" s="38" t="s">
        <v>51</v>
      </c>
      <c r="G2" s="39">
        <f>((8*12)*0.8)+((5*12)*0.5)</f>
        <v>106.80000000000001</v>
      </c>
      <c r="H2" s="39" t="s">
        <v>50</v>
      </c>
      <c r="I2" s="39" t="s">
        <v>51</v>
      </c>
      <c r="J2" s="40">
        <f>((7*12)*0.8)+((5*12)*0.5)</f>
        <v>97.2</v>
      </c>
      <c r="K2" s="40" t="s">
        <v>50</v>
      </c>
      <c r="L2" s="40" t="s">
        <v>51</v>
      </c>
      <c r="M2" s="43">
        <f>((7*12)*0.8)+((8*12)*0.5)</f>
        <v>115.2</v>
      </c>
      <c r="N2" s="43" t="s">
        <v>50</v>
      </c>
      <c r="O2" s="43" t="s">
        <v>51</v>
      </c>
      <c r="P2" s="46">
        <f>((11*12)*0.8)+((5*12)*0.5)</f>
        <v>135.60000000000002</v>
      </c>
      <c r="Q2" s="46" t="s">
        <v>50</v>
      </c>
      <c r="R2" s="46" t="s">
        <v>51</v>
      </c>
      <c r="U2" t="s">
        <v>52</v>
      </c>
      <c r="V2" t="s">
        <v>53</v>
      </c>
      <c r="W2" t="s">
        <v>54</v>
      </c>
    </row>
    <row r="3" spans="1:54">
      <c r="A3" s="48">
        <f>((10*B1)*0.8)+((C1*10)*0.5)</f>
        <v>117</v>
      </c>
      <c r="B3" s="48" t="s">
        <v>55</v>
      </c>
      <c r="C3" s="49">
        <v>158</v>
      </c>
      <c r="D3" s="38">
        <f>((10*E1)*0.8)+((F1*10)*0.5)</f>
        <v>86</v>
      </c>
      <c r="E3" s="38" t="s">
        <v>55</v>
      </c>
      <c r="F3" s="38">
        <v>111</v>
      </c>
      <c r="G3" s="39">
        <f>((10*H1)*0.8)+((I1*10)*0.5)</f>
        <v>97</v>
      </c>
      <c r="H3" s="39" t="s">
        <v>55</v>
      </c>
      <c r="I3" s="39">
        <v>128</v>
      </c>
      <c r="J3" s="40">
        <f>((10*K1)*0.8)+((L1*10)*0.5)</f>
        <v>89</v>
      </c>
      <c r="K3" s="40" t="s">
        <v>55</v>
      </c>
      <c r="L3" s="40">
        <v>117</v>
      </c>
      <c r="M3" s="43">
        <f>((10*N1)*0.8)+((O1*10)*0.5)</f>
        <v>96</v>
      </c>
      <c r="N3" s="44" t="s">
        <v>55</v>
      </c>
      <c r="O3" s="43">
        <v>131</v>
      </c>
      <c r="P3" s="46">
        <f>((10*10)*0.8)+((5*10)*0.5)</f>
        <v>105</v>
      </c>
      <c r="Q3" s="47" t="s">
        <v>55</v>
      </c>
      <c r="R3" s="46">
        <v>162</v>
      </c>
      <c r="U3" t="s">
        <v>56</v>
      </c>
      <c r="V3" t="s">
        <v>49</v>
      </c>
      <c r="W3" t="s">
        <v>57</v>
      </c>
    </row>
    <row r="4" spans="1:54">
      <c r="A4" s="48">
        <f>((12*B1)*0.8)+((C1*12)*0.5)</f>
        <v>140.4</v>
      </c>
      <c r="B4" s="48" t="s">
        <v>58</v>
      </c>
      <c r="C4" s="49"/>
      <c r="D4" s="38">
        <f>((12*E1)*0.8)+((F1*12)*0.5)</f>
        <v>103.2</v>
      </c>
      <c r="E4" s="38" t="s">
        <v>58</v>
      </c>
      <c r="F4" s="38">
        <v>108</v>
      </c>
      <c r="G4" s="39">
        <f>((12*H1)*0.8)+((I1*12)*0.5)</f>
        <v>116.4</v>
      </c>
      <c r="H4" s="39" t="s">
        <v>58</v>
      </c>
      <c r="I4" s="39">
        <v>129</v>
      </c>
      <c r="J4" s="40">
        <f>((12*K1)*0.8)+((L1*12)*0.5)</f>
        <v>106.80000000000001</v>
      </c>
      <c r="K4" s="40" t="s">
        <v>58</v>
      </c>
      <c r="L4" s="40">
        <v>114</v>
      </c>
      <c r="M4" s="43">
        <f>((7*12)*0.8)+((8*12)*0.5)</f>
        <v>115.2</v>
      </c>
      <c r="N4" s="44" t="s">
        <v>58</v>
      </c>
      <c r="O4" s="43">
        <v>128</v>
      </c>
      <c r="P4" s="46">
        <f>((11*12)*0.8)+((5*12)*0.5)</f>
        <v>135.60000000000002</v>
      </c>
      <c r="Q4" s="47" t="s">
        <v>58</v>
      </c>
      <c r="R4" s="46">
        <v>157</v>
      </c>
      <c r="U4" t="s">
        <v>59</v>
      </c>
      <c r="W4" t="s">
        <v>60</v>
      </c>
    </row>
    <row r="5" spans="1:54">
      <c r="A5" s="48">
        <f>((14*B1)*0.8)+((C1*14)*0.5)</f>
        <v>163.80000000000001</v>
      </c>
      <c r="B5" s="48" t="s">
        <v>61</v>
      </c>
      <c r="C5" s="49"/>
      <c r="D5" s="38">
        <f>((14*E1)*0.8)+((F1*14)*0.5)</f>
        <v>120.4</v>
      </c>
      <c r="E5" s="38" t="s">
        <v>61</v>
      </c>
      <c r="F5" s="38"/>
      <c r="G5" s="39">
        <f>((14*H1)*0.8)+((I1*14)*0.5)</f>
        <v>135.80000000000001</v>
      </c>
      <c r="H5" s="39" t="s">
        <v>61</v>
      </c>
      <c r="I5" s="39"/>
      <c r="J5" s="40">
        <f>((14*K1)*0.8)+((L1*14)*0.5)</f>
        <v>124.60000000000001</v>
      </c>
      <c r="K5" s="40" t="s">
        <v>61</v>
      </c>
      <c r="L5" s="40"/>
      <c r="M5" s="43">
        <f>((7*14)*0.8)+((8*14)*0.5)</f>
        <v>134.4</v>
      </c>
      <c r="N5" s="44" t="s">
        <v>61</v>
      </c>
      <c r="O5" s="43"/>
      <c r="P5" s="46">
        <f>((11*14)*0.8)+((5*14)*0.5)</f>
        <v>158.19999999999999</v>
      </c>
      <c r="Q5" s="47" t="s">
        <v>61</v>
      </c>
      <c r="R5" s="46"/>
      <c r="U5" t="s">
        <v>62</v>
      </c>
      <c r="W5" t="s">
        <v>63</v>
      </c>
    </row>
    <row r="6" spans="1:54">
      <c r="A6" s="48">
        <v>167</v>
      </c>
      <c r="B6" s="48" t="s">
        <v>64</v>
      </c>
      <c r="C6" s="49">
        <v>27</v>
      </c>
      <c r="D6" s="38">
        <v>132</v>
      </c>
      <c r="E6" s="38" t="s">
        <v>64</v>
      </c>
      <c r="F6" s="38">
        <v>29</v>
      </c>
      <c r="G6" s="39">
        <v>147</v>
      </c>
      <c r="H6" s="39" t="s">
        <v>65</v>
      </c>
      <c r="I6" s="39">
        <v>48</v>
      </c>
      <c r="J6" s="40">
        <v>133</v>
      </c>
      <c r="K6" s="40" t="s">
        <v>66</v>
      </c>
      <c r="L6" s="40">
        <v>33</v>
      </c>
      <c r="M6" s="43">
        <v>143</v>
      </c>
      <c r="N6" s="44" t="s">
        <v>66</v>
      </c>
      <c r="O6" s="43"/>
      <c r="P6" s="46">
        <v>187</v>
      </c>
      <c r="Q6" s="47" t="s">
        <v>66</v>
      </c>
      <c r="R6" s="46">
        <v>50</v>
      </c>
      <c r="W6" t="s">
        <v>67</v>
      </c>
    </row>
    <row r="7" spans="1:54">
      <c r="A7" s="48">
        <f>((20*B1)*0.8)+((C1*20)*0.5)</f>
        <v>234</v>
      </c>
      <c r="B7" s="48" t="s">
        <v>68</v>
      </c>
      <c r="C7" s="49"/>
      <c r="D7" s="38">
        <f>((20*E1)*0.8)+((F1*20)*0.5)</f>
        <v>172</v>
      </c>
      <c r="E7" s="38" t="s">
        <v>68</v>
      </c>
      <c r="F7" s="38"/>
      <c r="G7" s="39">
        <f>((20*H1)*0.8)+((I1*20)*0.5)</f>
        <v>194</v>
      </c>
      <c r="H7" s="39" t="s">
        <v>68</v>
      </c>
      <c r="I7" s="39"/>
      <c r="J7" s="40">
        <f>((20*K1)*0.8)+((L1*20)*0.5)</f>
        <v>178</v>
      </c>
      <c r="K7" s="40" t="s">
        <v>68</v>
      </c>
      <c r="L7" s="40"/>
      <c r="M7" s="43">
        <f>((7*20)*0.8)+((8*20)*0.5)</f>
        <v>192</v>
      </c>
      <c r="N7" s="44" t="s">
        <v>68</v>
      </c>
      <c r="O7" s="43"/>
      <c r="P7" s="46">
        <f>((11*20)*0.8)+((5*20)*0.5)</f>
        <v>226</v>
      </c>
      <c r="Q7" s="47" t="s">
        <v>68</v>
      </c>
      <c r="R7" s="46"/>
    </row>
    <row r="8" spans="1:54">
      <c r="A8" s="48">
        <f>A6/A7</f>
        <v>0.71367521367521369</v>
      </c>
      <c r="B8" s="48" t="s">
        <v>69</v>
      </c>
      <c r="C8" s="49"/>
      <c r="D8" s="38">
        <f>D6/D7</f>
        <v>0.76744186046511631</v>
      </c>
      <c r="E8" s="38" t="s">
        <v>69</v>
      </c>
      <c r="F8" s="38"/>
      <c r="G8" s="39">
        <f>G6/G7</f>
        <v>0.75773195876288657</v>
      </c>
      <c r="H8" s="39" t="s">
        <v>69</v>
      </c>
      <c r="I8" s="39"/>
      <c r="J8" s="40">
        <f>J6/J7</f>
        <v>0.7471910112359551</v>
      </c>
      <c r="K8" s="40" t="s">
        <v>69</v>
      </c>
      <c r="L8" s="40"/>
      <c r="M8" s="43">
        <f>M6/M7</f>
        <v>0.74479166666666663</v>
      </c>
      <c r="N8" s="44" t="s">
        <v>69</v>
      </c>
      <c r="O8" s="43"/>
      <c r="P8" s="46">
        <f>P6/P7</f>
        <v>0.82743362831858402</v>
      </c>
      <c r="Q8" s="47" t="s">
        <v>69</v>
      </c>
      <c r="R8" s="46"/>
    </row>
    <row r="10" spans="1:54" ht="37.5">
      <c r="A10" s="9" t="s">
        <v>70</v>
      </c>
      <c r="B10" s="9" t="s">
        <v>71</v>
      </c>
      <c r="C10" s="9" t="s">
        <v>72</v>
      </c>
      <c r="D10" s="9" t="s">
        <v>73</v>
      </c>
      <c r="E10" s="10" t="s">
        <v>74</v>
      </c>
      <c r="F10" s="10" t="s">
        <v>75</v>
      </c>
      <c r="G10" s="10" t="s">
        <v>76</v>
      </c>
      <c r="H10" s="10" t="s">
        <v>77</v>
      </c>
      <c r="I10" s="10" t="s">
        <v>78</v>
      </c>
      <c r="J10" s="10" t="s">
        <v>79</v>
      </c>
      <c r="K10" s="10" t="s">
        <v>80</v>
      </c>
      <c r="L10" s="10" t="s">
        <v>4</v>
      </c>
      <c r="M10" s="10" t="s">
        <v>11</v>
      </c>
      <c r="N10" s="10" t="s">
        <v>20</v>
      </c>
      <c r="O10" s="10" t="s">
        <v>24</v>
      </c>
      <c r="P10" s="10" t="s">
        <v>81</v>
      </c>
      <c r="Q10" s="10" t="s">
        <v>33</v>
      </c>
      <c r="R10" s="10" t="s">
        <v>82</v>
      </c>
      <c r="S10" s="10" t="s">
        <v>83</v>
      </c>
      <c r="T10" s="10" t="s">
        <v>37</v>
      </c>
      <c r="U10" s="10" t="s">
        <v>84</v>
      </c>
      <c r="V10" s="10" t="s">
        <v>85</v>
      </c>
      <c r="W10" s="10" t="s">
        <v>86</v>
      </c>
      <c r="X10" s="10" t="s">
        <v>87</v>
      </c>
      <c r="Y10" s="50" t="s">
        <v>88</v>
      </c>
      <c r="AC10" s="9"/>
      <c r="AD10" s="9"/>
      <c r="AE10" s="9"/>
      <c r="AF10" s="9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</row>
    <row r="11" spans="1:54">
      <c r="A11" s="19" t="s">
        <v>89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5"/>
      <c r="Y11" s="42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>
      <c r="A12" s="12" t="s">
        <v>90</v>
      </c>
      <c r="B12" s="14" t="s">
        <v>0</v>
      </c>
      <c r="C12" s="14"/>
      <c r="D12" s="14" t="s">
        <v>91</v>
      </c>
      <c r="E12" s="13">
        <v>29</v>
      </c>
      <c r="F12" s="13">
        <v>8000</v>
      </c>
      <c r="G12" s="13">
        <v>1887</v>
      </c>
      <c r="H12" s="13">
        <v>29</v>
      </c>
      <c r="I12" s="13">
        <v>3.5</v>
      </c>
      <c r="J12" s="13">
        <v>3.5</v>
      </c>
      <c r="K12" s="13"/>
      <c r="L12" s="13">
        <v>15</v>
      </c>
      <c r="M12" s="13">
        <v>14</v>
      </c>
      <c r="N12" s="13">
        <v>14</v>
      </c>
      <c r="O12" s="13">
        <v>14</v>
      </c>
      <c r="P12" s="13">
        <v>15</v>
      </c>
      <c r="Q12" s="13">
        <v>15</v>
      </c>
      <c r="R12" s="13">
        <v>11</v>
      </c>
      <c r="S12" s="12">
        <v>14</v>
      </c>
      <c r="T12" s="12">
        <v>12</v>
      </c>
      <c r="U12" s="12">
        <v>7</v>
      </c>
      <c r="V12" s="12">
        <f>SUM(L12:T12)</f>
        <v>124</v>
      </c>
      <c r="W12" s="13">
        <f>(U12*13.5)+(($C$1-U12)*10)</f>
        <v>114.5</v>
      </c>
      <c r="X12" s="26">
        <f>((V12*0.8)+(W12*0.5))-$A$2</f>
        <v>16.049999999999983</v>
      </c>
      <c r="Y12" s="11">
        <f t="shared" ref="Y12" si="0">((V12*0.8)+(W12*0.5))</f>
        <v>156.44999999999999</v>
      </c>
      <c r="Z12">
        <f>Y12/$A$6</f>
        <v>0.93682634730538916</v>
      </c>
      <c r="AC12" s="23"/>
      <c r="AD12" s="51"/>
      <c r="AE12" s="51"/>
      <c r="AF12" s="51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</row>
    <row r="13" spans="1:54">
      <c r="A13" s="60" t="s">
        <v>92</v>
      </c>
      <c r="B13" s="61" t="s">
        <v>0</v>
      </c>
      <c r="C13" s="14"/>
      <c r="D13" s="14" t="s">
        <v>93</v>
      </c>
      <c r="E13" s="13">
        <v>21</v>
      </c>
      <c r="F13" s="13">
        <v>3700</v>
      </c>
      <c r="G13" s="13">
        <v>94</v>
      </c>
      <c r="H13" s="13">
        <v>28</v>
      </c>
      <c r="I13" s="13">
        <v>2</v>
      </c>
      <c r="J13" s="13">
        <v>2.5</v>
      </c>
      <c r="K13" s="13">
        <v>6</v>
      </c>
      <c r="L13" s="13">
        <v>14</v>
      </c>
      <c r="M13" s="13">
        <v>14</v>
      </c>
      <c r="N13" s="13">
        <v>14</v>
      </c>
      <c r="O13" s="13">
        <v>13</v>
      </c>
      <c r="P13" s="13">
        <v>11</v>
      </c>
      <c r="Q13" s="13">
        <v>10</v>
      </c>
      <c r="R13" s="13">
        <v>12</v>
      </c>
      <c r="S13" s="12">
        <v>12</v>
      </c>
      <c r="T13" s="12">
        <v>11</v>
      </c>
      <c r="U13" s="12">
        <v>2</v>
      </c>
      <c r="V13" s="12">
        <f>SUM(L13:T13)</f>
        <v>111</v>
      </c>
      <c r="W13" s="13">
        <f>(U13*13.5)+(($C$1-U13)*10)</f>
        <v>97</v>
      </c>
      <c r="X13" s="26">
        <f>((V13*0.8)+(W13*0.5))-$A$2</f>
        <v>-3.0999999999999943</v>
      </c>
      <c r="Y13" s="11">
        <f t="shared" ref="Y13" si="1">((V13*0.8)+(W13*0.5))</f>
        <v>137.30000000000001</v>
      </c>
      <c r="Z13">
        <f>Y13/$A$6</f>
        <v>0.82215568862275457</v>
      </c>
      <c r="AC13" s="23"/>
      <c r="AD13" s="51"/>
      <c r="AE13" s="51"/>
      <c r="AF13" s="5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</row>
    <row r="14" spans="1:54">
      <c r="A14" s="18" t="s">
        <v>94</v>
      </c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7">
        <v>12</v>
      </c>
      <c r="M14" s="17">
        <v>12</v>
      </c>
      <c r="N14" s="17">
        <v>12</v>
      </c>
      <c r="O14" s="17">
        <v>12</v>
      </c>
      <c r="P14" s="17">
        <v>12</v>
      </c>
      <c r="Q14" s="17">
        <v>12</v>
      </c>
      <c r="R14" s="17">
        <v>12</v>
      </c>
      <c r="S14" s="17">
        <v>12</v>
      </c>
      <c r="T14" s="17">
        <v>12</v>
      </c>
      <c r="U14" s="17">
        <v>12</v>
      </c>
      <c r="V14" s="30"/>
      <c r="W14" s="16"/>
      <c r="X14" s="27"/>
      <c r="Y14" s="33"/>
      <c r="AC14" s="23"/>
      <c r="AD14" s="51"/>
      <c r="AE14" s="51"/>
      <c r="AF14" s="51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</row>
    <row r="15" spans="1:54">
      <c r="A15" s="12"/>
      <c r="B15" s="14" t="s">
        <v>0</v>
      </c>
      <c r="C15" s="14"/>
      <c r="D15" s="14" t="s">
        <v>93</v>
      </c>
      <c r="E15" s="13">
        <v>27</v>
      </c>
      <c r="F15" s="13"/>
      <c r="G15" s="13"/>
      <c r="H15" s="13"/>
      <c r="I15" s="13"/>
      <c r="J15" s="13"/>
      <c r="K15" s="13"/>
      <c r="L15" s="13">
        <v>16</v>
      </c>
      <c r="M15" s="13">
        <v>16</v>
      </c>
      <c r="N15" s="13">
        <v>17</v>
      </c>
      <c r="O15" s="13">
        <v>16</v>
      </c>
      <c r="P15" s="13">
        <v>15</v>
      </c>
      <c r="Q15" s="13">
        <v>13</v>
      </c>
      <c r="R15" s="13">
        <v>13</v>
      </c>
      <c r="S15" s="12">
        <v>15</v>
      </c>
      <c r="T15" s="12">
        <v>14</v>
      </c>
      <c r="U15" s="12">
        <v>8</v>
      </c>
      <c r="V15" s="12">
        <f>SUM(L15:T15)</f>
        <v>135</v>
      </c>
      <c r="W15" s="13">
        <f>(U15*13.5)+(($C$1-U15)*10)</f>
        <v>118</v>
      </c>
      <c r="X15" s="26">
        <f>((V15*0.8)+(W15*0.5))-$A$2</f>
        <v>26.599999999999994</v>
      </c>
      <c r="Y15" s="11">
        <f t="shared" ref="Y15" si="2">((V15*0.8)+(W15*0.5))</f>
        <v>167</v>
      </c>
      <c r="AC15" s="57"/>
      <c r="AD15" s="51"/>
      <c r="AE15" s="51"/>
      <c r="AF15" s="51"/>
      <c r="AG15" s="23"/>
      <c r="AH15" s="23"/>
      <c r="AI15" s="23"/>
      <c r="AJ15" s="23"/>
      <c r="AK15" s="23"/>
      <c r="AL15" s="23"/>
      <c r="AM15" s="23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23"/>
      <c r="AY15" s="23"/>
      <c r="AZ15" s="23"/>
      <c r="BA15" s="23"/>
      <c r="BB15" s="23"/>
    </row>
    <row r="16" spans="1:54">
      <c r="AY16" s="23"/>
      <c r="AZ16" s="23"/>
      <c r="BA16" s="23"/>
      <c r="BB16" s="23"/>
    </row>
    <row r="17" spans="1:45" ht="37.5">
      <c r="A17" s="9" t="s">
        <v>70</v>
      </c>
      <c r="B17" s="9" t="s">
        <v>71</v>
      </c>
      <c r="C17" s="9" t="s">
        <v>72</v>
      </c>
      <c r="D17" s="9" t="s">
        <v>73</v>
      </c>
      <c r="E17" s="10" t="s">
        <v>74</v>
      </c>
      <c r="F17" s="10" t="s">
        <v>75</v>
      </c>
      <c r="G17" s="10" t="s">
        <v>76</v>
      </c>
      <c r="H17" s="10" t="s">
        <v>77</v>
      </c>
      <c r="I17" s="10" t="s">
        <v>78</v>
      </c>
      <c r="J17" s="10" t="s">
        <v>79</v>
      </c>
      <c r="K17" s="10" t="s">
        <v>80</v>
      </c>
      <c r="L17" s="10" t="s">
        <v>82</v>
      </c>
      <c r="M17" s="10" t="s">
        <v>13</v>
      </c>
      <c r="N17" s="10" t="s">
        <v>11</v>
      </c>
      <c r="O17" s="10" t="s">
        <v>21</v>
      </c>
      <c r="P17" s="10" t="s">
        <v>4</v>
      </c>
      <c r="Q17" s="10" t="s">
        <v>7</v>
      </c>
      <c r="R17" s="10" t="s">
        <v>12</v>
      </c>
      <c r="S17" s="10" t="s">
        <v>84</v>
      </c>
      <c r="T17" s="10" t="s">
        <v>85</v>
      </c>
      <c r="U17" s="10" t="s">
        <v>86</v>
      </c>
      <c r="V17" s="10" t="s">
        <v>87</v>
      </c>
      <c r="W17" s="50" t="s">
        <v>88</v>
      </c>
    </row>
    <row r="18" spans="1:45">
      <c r="A18" s="19" t="s">
        <v>95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5"/>
      <c r="W18" s="42"/>
    </row>
    <row r="19" spans="1:45">
      <c r="A19" s="11" t="s">
        <v>96</v>
      </c>
      <c r="B19" s="14" t="s">
        <v>56</v>
      </c>
      <c r="C19" s="14" t="s">
        <v>97</v>
      </c>
      <c r="D19" s="14" t="s">
        <v>93</v>
      </c>
      <c r="E19" s="13">
        <v>22</v>
      </c>
      <c r="F19" s="13">
        <v>7000</v>
      </c>
      <c r="G19" s="13">
        <v>1729</v>
      </c>
      <c r="H19" s="13">
        <v>29</v>
      </c>
      <c r="I19" s="13">
        <v>3</v>
      </c>
      <c r="J19" s="13">
        <v>3</v>
      </c>
      <c r="K19" s="13">
        <v>6</v>
      </c>
      <c r="L19" s="13">
        <v>15</v>
      </c>
      <c r="M19" s="13">
        <v>13</v>
      </c>
      <c r="N19" s="13">
        <v>17</v>
      </c>
      <c r="O19" s="13">
        <v>15</v>
      </c>
      <c r="P19" s="13">
        <v>12</v>
      </c>
      <c r="Q19" s="13">
        <v>13</v>
      </c>
      <c r="R19" s="13">
        <v>10</v>
      </c>
      <c r="S19" s="13">
        <v>3</v>
      </c>
      <c r="T19" s="12">
        <f>SUM(L19:R19)</f>
        <v>95</v>
      </c>
      <c r="U19" s="13">
        <f>(S19*13.5)+(($F$1-S19)*10)</f>
        <v>70.5</v>
      </c>
      <c r="V19" s="26">
        <f>((T19*0.8)+(U19*0.5))-$D$2</f>
        <v>11.650000000000006</v>
      </c>
      <c r="W19" s="26">
        <f>((T19*0.8)+(U19*0.5))</f>
        <v>111.25</v>
      </c>
      <c r="X19">
        <f>W19/$D$6</f>
        <v>0.84280303030303028</v>
      </c>
    </row>
    <row r="20" spans="1:45">
      <c r="A20" s="23" t="s">
        <v>98</v>
      </c>
      <c r="B20" s="14" t="s">
        <v>97</v>
      </c>
      <c r="C20" s="14"/>
      <c r="D20" s="14" t="s">
        <v>91</v>
      </c>
      <c r="E20" s="13">
        <v>29</v>
      </c>
      <c r="F20" s="13">
        <v>6000</v>
      </c>
      <c r="G20" s="13">
        <v>1068</v>
      </c>
      <c r="H20" s="13">
        <v>29</v>
      </c>
      <c r="I20" s="13">
        <v>2</v>
      </c>
      <c r="J20" s="13">
        <v>2</v>
      </c>
      <c r="K20" s="13">
        <v>6</v>
      </c>
      <c r="L20" s="13">
        <v>13</v>
      </c>
      <c r="M20" s="13">
        <v>13</v>
      </c>
      <c r="N20" s="13">
        <v>16</v>
      </c>
      <c r="O20" s="13">
        <v>15</v>
      </c>
      <c r="P20" s="13">
        <v>11</v>
      </c>
      <c r="Q20" s="13">
        <v>13</v>
      </c>
      <c r="R20" s="13">
        <v>11</v>
      </c>
      <c r="S20" s="13">
        <v>2</v>
      </c>
      <c r="T20" s="12">
        <f>SUM(L20:R20)</f>
        <v>92</v>
      </c>
      <c r="U20" s="13">
        <f>(S20*13.5)+(($F$1-S20)*10)</f>
        <v>67</v>
      </c>
      <c r="V20" s="26">
        <f>((T20*0.8)+(U20*0.5))-$D$2</f>
        <v>7.5000000000000142</v>
      </c>
      <c r="W20" s="26">
        <f>((T20*0.8)+(U20*0.5))</f>
        <v>107.10000000000001</v>
      </c>
      <c r="X20">
        <f>W20/$D$6</f>
        <v>0.8113636363636364</v>
      </c>
    </row>
    <row r="22" spans="1:45">
      <c r="A22" s="23" t="s">
        <v>99</v>
      </c>
      <c r="B22" s="14" t="s">
        <v>56</v>
      </c>
      <c r="C22" s="14"/>
      <c r="D22" s="14" t="s">
        <v>91</v>
      </c>
      <c r="E22" s="13">
        <v>28</v>
      </c>
      <c r="F22" s="13">
        <v>3900</v>
      </c>
      <c r="G22" s="13">
        <v>513</v>
      </c>
      <c r="H22" s="13">
        <v>28</v>
      </c>
      <c r="I22" s="13">
        <v>2</v>
      </c>
      <c r="J22" s="13">
        <v>2</v>
      </c>
      <c r="K22" s="13">
        <v>6.94</v>
      </c>
      <c r="L22" s="13">
        <v>16</v>
      </c>
      <c r="M22" s="13">
        <v>16</v>
      </c>
      <c r="N22" s="13">
        <v>12</v>
      </c>
      <c r="O22" s="13">
        <v>13</v>
      </c>
      <c r="P22" s="13">
        <v>11</v>
      </c>
      <c r="Q22" s="13">
        <v>11</v>
      </c>
      <c r="R22" s="13">
        <v>12</v>
      </c>
      <c r="S22" s="13">
        <v>2</v>
      </c>
      <c r="T22" s="12">
        <f>SUM(L22:R22)</f>
        <v>91</v>
      </c>
      <c r="U22" s="13">
        <f>(S22*13.5)+(($F$1-S22)*10)</f>
        <v>67</v>
      </c>
      <c r="V22" s="26">
        <f>((T22*0.8)+(U22*0.5))-$D$2</f>
        <v>6.7000000000000028</v>
      </c>
      <c r="W22" s="26">
        <f>((T22*0.8)+(U22*0.5))</f>
        <v>106.3</v>
      </c>
      <c r="X22">
        <f>W22/$D$6</f>
        <v>0.8053030303030303</v>
      </c>
    </row>
    <row r="23" spans="1:45">
      <c r="A23" s="11" t="s">
        <v>57</v>
      </c>
      <c r="B23" s="14" t="s">
        <v>97</v>
      </c>
      <c r="C23" s="14" t="s">
        <v>39</v>
      </c>
      <c r="D23" s="14" t="s">
        <v>93</v>
      </c>
      <c r="E23" s="13">
        <v>22</v>
      </c>
      <c r="F23" s="13">
        <v>7000</v>
      </c>
      <c r="G23" s="13">
        <v>1755</v>
      </c>
      <c r="H23" s="13">
        <v>28</v>
      </c>
      <c r="I23" s="13">
        <v>3</v>
      </c>
      <c r="J23" s="13">
        <v>3</v>
      </c>
      <c r="K23" s="13">
        <v>6</v>
      </c>
      <c r="L23" s="13">
        <v>15</v>
      </c>
      <c r="M23" s="13">
        <v>13</v>
      </c>
      <c r="N23" s="13">
        <v>9</v>
      </c>
      <c r="O23" s="13">
        <v>14</v>
      </c>
      <c r="P23" s="13">
        <v>13</v>
      </c>
      <c r="Q23" s="13">
        <v>14</v>
      </c>
      <c r="R23" s="13">
        <v>9</v>
      </c>
      <c r="S23" s="13">
        <v>0</v>
      </c>
      <c r="T23" s="12">
        <f>SUM(L23:R23)</f>
        <v>87</v>
      </c>
      <c r="U23" s="13">
        <f>(S23*13.5)+(($F$1-S23)*10)</f>
        <v>60</v>
      </c>
      <c r="V23" s="26">
        <f>((T23*0.8)+(U23*0.5))-$D$2</f>
        <v>0</v>
      </c>
      <c r="W23" s="26">
        <f>((T23*0.8)+(U23*0.5))</f>
        <v>99.600000000000009</v>
      </c>
      <c r="X23">
        <f>W23/$D$6</f>
        <v>0.75454545454545463</v>
      </c>
    </row>
    <row r="25" spans="1:45">
      <c r="A25" s="11" t="s">
        <v>100</v>
      </c>
      <c r="B25" s="14" t="s">
        <v>97</v>
      </c>
      <c r="C25" s="14" t="s">
        <v>2</v>
      </c>
      <c r="D25" s="14" t="s">
        <v>93</v>
      </c>
      <c r="E25" s="13">
        <v>25</v>
      </c>
      <c r="F25" s="13">
        <v>0</v>
      </c>
      <c r="G25" s="13">
        <v>0</v>
      </c>
      <c r="H25" s="13">
        <v>0</v>
      </c>
      <c r="I25" s="13">
        <v>3.5</v>
      </c>
      <c r="J25" s="13">
        <v>3.5</v>
      </c>
      <c r="K25" s="13">
        <v>6</v>
      </c>
      <c r="L25" s="13">
        <v>15</v>
      </c>
      <c r="M25" s="13">
        <v>17</v>
      </c>
      <c r="N25" s="13">
        <v>14</v>
      </c>
      <c r="O25" s="13">
        <v>15</v>
      </c>
      <c r="P25" s="13">
        <v>14</v>
      </c>
      <c r="Q25" s="13">
        <v>15</v>
      </c>
      <c r="R25" s="13">
        <v>14</v>
      </c>
      <c r="S25" s="13">
        <v>5</v>
      </c>
      <c r="T25" s="12">
        <f>SUM(L25:R25)</f>
        <v>104</v>
      </c>
      <c r="U25" s="13">
        <f>(S25*13.5)+(($F$1-S25)*10)</f>
        <v>77.5</v>
      </c>
      <c r="V25" s="26">
        <f>((T25*0.8)+(U25*0.5))-$D$2</f>
        <v>22.350000000000009</v>
      </c>
      <c r="W25" s="26">
        <f>((T25*0.8)+(U25*0.5))</f>
        <v>121.95</v>
      </c>
      <c r="X25">
        <f>W25/$D$6</f>
        <v>0.92386363636363633</v>
      </c>
    </row>
    <row r="26" spans="1:45">
      <c r="A26" s="11"/>
      <c r="B26" s="51"/>
      <c r="C26" s="51"/>
      <c r="D26" s="51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6"/>
      <c r="AR26" s="2"/>
      <c r="AS26" s="7"/>
    </row>
    <row r="27" spans="1:45">
      <c r="A27" s="62" t="s">
        <v>60</v>
      </c>
      <c r="B27" s="61" t="s">
        <v>97</v>
      </c>
      <c r="C27" s="61" t="s">
        <v>56</v>
      </c>
      <c r="D27" s="14" t="s">
        <v>93</v>
      </c>
      <c r="E27" s="13">
        <v>32</v>
      </c>
      <c r="F27" s="13">
        <v>0</v>
      </c>
      <c r="G27" s="13">
        <v>1791</v>
      </c>
      <c r="H27" s="13">
        <v>28</v>
      </c>
      <c r="I27" s="13">
        <v>3.5</v>
      </c>
      <c r="J27" s="13">
        <v>3.5</v>
      </c>
      <c r="K27" s="13">
        <v>6</v>
      </c>
      <c r="L27" s="13">
        <v>14</v>
      </c>
      <c r="M27" s="13">
        <v>14</v>
      </c>
      <c r="N27" s="13">
        <v>12</v>
      </c>
      <c r="O27" s="13">
        <v>12</v>
      </c>
      <c r="P27" s="13">
        <v>13</v>
      </c>
      <c r="Q27" s="13">
        <v>12</v>
      </c>
      <c r="R27" s="13">
        <v>13</v>
      </c>
      <c r="S27" s="13">
        <v>3</v>
      </c>
      <c r="T27" s="12">
        <f>SUM(J27:R27)</f>
        <v>99.5</v>
      </c>
      <c r="U27" s="13">
        <f>(S27*13.5)+(($F$1-S27)*10)</f>
        <v>70.5</v>
      </c>
      <c r="V27" s="26">
        <f>((T27*0.8)+(U27*0.5))-$D$2</f>
        <v>15.250000000000014</v>
      </c>
      <c r="W27" s="26">
        <f t="shared" ref="W27" si="3">((T27*0.8)+(U27*0.5))</f>
        <v>114.85000000000001</v>
      </c>
      <c r="X27">
        <f>W27/$D$6</f>
        <v>0.87007575757575761</v>
      </c>
      <c r="AR27" s="2"/>
      <c r="AS27" s="7"/>
    </row>
    <row r="28" spans="1:45">
      <c r="A28" s="23" t="s">
        <v>101</v>
      </c>
      <c r="B28" s="14" t="s">
        <v>97</v>
      </c>
      <c r="C28" s="14" t="s">
        <v>56</v>
      </c>
      <c r="D28" s="14" t="s">
        <v>93</v>
      </c>
      <c r="E28" s="13">
        <v>25</v>
      </c>
      <c r="F28" s="13">
        <v>2900</v>
      </c>
      <c r="G28" s="13">
        <v>296</v>
      </c>
      <c r="H28" s="13">
        <v>29</v>
      </c>
      <c r="I28" s="13">
        <v>3.5</v>
      </c>
      <c r="J28" s="13">
        <v>3.5</v>
      </c>
      <c r="K28" s="13">
        <v>6</v>
      </c>
      <c r="L28" s="13">
        <v>14</v>
      </c>
      <c r="M28" s="13">
        <v>13</v>
      </c>
      <c r="N28" s="13">
        <v>15</v>
      </c>
      <c r="O28" s="13">
        <v>13</v>
      </c>
      <c r="P28" s="13">
        <v>10</v>
      </c>
      <c r="Q28" s="13">
        <v>9</v>
      </c>
      <c r="R28" s="13">
        <v>12</v>
      </c>
      <c r="S28" s="13">
        <v>2</v>
      </c>
      <c r="T28" s="12">
        <f>SUM(L28:R28)</f>
        <v>86</v>
      </c>
      <c r="U28" s="13">
        <f>(S28*13.5)+(($F$1-S28)*10)</f>
        <v>67</v>
      </c>
      <c r="V28" s="26">
        <f>((T28*0.8)+(U28*0.5))-$D$2</f>
        <v>2.7000000000000028</v>
      </c>
      <c r="W28" s="26">
        <f t="shared" ref="W28" si="4">((T28*0.8)+(U28*0.5))</f>
        <v>102.3</v>
      </c>
      <c r="X28">
        <f>W28/$D$6</f>
        <v>0.77500000000000002</v>
      </c>
      <c r="AR28" s="2"/>
      <c r="AS28" s="7"/>
    </row>
    <row r="29" spans="1:45">
      <c r="A29" s="12" t="s">
        <v>102</v>
      </c>
      <c r="B29" s="14" t="s">
        <v>56</v>
      </c>
      <c r="C29" s="61"/>
      <c r="D29" s="14" t="s">
        <v>93</v>
      </c>
      <c r="E29" s="13">
        <v>24</v>
      </c>
      <c r="F29" s="13">
        <v>4600</v>
      </c>
      <c r="G29" s="13">
        <v>1078</v>
      </c>
      <c r="H29" s="13">
        <v>27</v>
      </c>
      <c r="I29" s="13">
        <v>2.5</v>
      </c>
      <c r="J29" s="13">
        <v>2.5</v>
      </c>
      <c r="K29" s="13">
        <v>6.8</v>
      </c>
      <c r="L29" s="13">
        <v>16</v>
      </c>
      <c r="M29" s="13">
        <v>14</v>
      </c>
      <c r="N29" s="13">
        <v>13</v>
      </c>
      <c r="O29" s="13">
        <v>13</v>
      </c>
      <c r="P29" s="13">
        <v>11</v>
      </c>
      <c r="Q29" s="13">
        <v>12</v>
      </c>
      <c r="R29" s="13">
        <v>10</v>
      </c>
      <c r="S29" s="12">
        <v>0</v>
      </c>
      <c r="T29" s="12">
        <f>SUM(L29:R29)</f>
        <v>89</v>
      </c>
      <c r="U29" s="13">
        <f>(S29*13.5)+(($F$1-S29)*10)</f>
        <v>60</v>
      </c>
      <c r="V29" s="26">
        <f>((T29*0.8)+(U29*0.5))-$D$2</f>
        <v>1.6000000000000085</v>
      </c>
      <c r="W29" s="26">
        <f>((T29*0.8)+(U29*0.5))</f>
        <v>101.2</v>
      </c>
      <c r="X29">
        <f>W29/$D$6</f>
        <v>0.76666666666666672</v>
      </c>
    </row>
    <row r="30" spans="1:45">
      <c r="A30" s="18" t="s">
        <v>94</v>
      </c>
      <c r="B30" s="15"/>
      <c r="C30" s="15"/>
      <c r="D30" s="15"/>
      <c r="E30" s="16"/>
      <c r="F30" s="16"/>
      <c r="G30" s="16"/>
      <c r="H30" s="16"/>
      <c r="I30" s="16"/>
      <c r="J30" s="16"/>
      <c r="K30" s="16"/>
      <c r="L30" s="17">
        <v>12</v>
      </c>
      <c r="M30" s="17">
        <v>12</v>
      </c>
      <c r="N30" s="17">
        <v>12</v>
      </c>
      <c r="O30" s="17">
        <v>12</v>
      </c>
      <c r="P30" s="17">
        <v>12</v>
      </c>
      <c r="Q30" s="17">
        <v>12</v>
      </c>
      <c r="R30" s="17">
        <v>12</v>
      </c>
      <c r="S30" s="16"/>
      <c r="T30" s="16"/>
      <c r="U30" s="16"/>
      <c r="V30" s="27"/>
      <c r="W30" s="27"/>
      <c r="X30" s="33"/>
    </row>
    <row r="31" spans="1:45">
      <c r="A31" s="23" t="s">
        <v>101</v>
      </c>
      <c r="B31" s="14" t="s">
        <v>97</v>
      </c>
      <c r="C31" s="14" t="s">
        <v>56</v>
      </c>
      <c r="D31" s="14" t="s">
        <v>93</v>
      </c>
      <c r="E31" s="13">
        <v>25</v>
      </c>
      <c r="F31" s="13">
        <v>2900</v>
      </c>
      <c r="G31" s="13">
        <v>296</v>
      </c>
      <c r="H31" s="13">
        <v>29</v>
      </c>
      <c r="I31" s="13">
        <v>3.5</v>
      </c>
      <c r="J31" s="13">
        <v>3.5</v>
      </c>
      <c r="K31" s="13">
        <v>6</v>
      </c>
      <c r="L31" s="13">
        <v>14</v>
      </c>
      <c r="M31" s="13">
        <v>13</v>
      </c>
      <c r="N31" s="13">
        <v>15</v>
      </c>
      <c r="O31" s="13">
        <v>13</v>
      </c>
      <c r="P31" s="13">
        <v>10</v>
      </c>
      <c r="Q31" s="13">
        <v>9</v>
      </c>
      <c r="R31" s="13">
        <v>12</v>
      </c>
      <c r="S31" s="13">
        <v>2</v>
      </c>
      <c r="T31" s="12">
        <f>SUM(L31:R31)</f>
        <v>86</v>
      </c>
      <c r="U31" s="13">
        <f>(S31*13.5)+(($F$1-S31)*10)</f>
        <v>67</v>
      </c>
      <c r="V31" s="26">
        <f>((T31*0.8)+(U31*0.5))-$D$2</f>
        <v>2.7000000000000028</v>
      </c>
      <c r="W31" s="26">
        <f t="shared" ref="W31" si="5">((T31*0.8)+(U31*0.5))</f>
        <v>102.3</v>
      </c>
      <c r="X31">
        <f>W31/$D$6</f>
        <v>0.77500000000000002</v>
      </c>
      <c r="AR31" s="2"/>
      <c r="AS31" s="7"/>
    </row>
    <row r="32" spans="1:45">
      <c r="A32" s="12" t="s">
        <v>102</v>
      </c>
      <c r="B32" s="14" t="s">
        <v>56</v>
      </c>
      <c r="C32" s="61"/>
      <c r="D32" s="14" t="s">
        <v>93</v>
      </c>
      <c r="E32" s="13">
        <v>24</v>
      </c>
      <c r="F32" s="13">
        <v>4600</v>
      </c>
      <c r="G32" s="13">
        <v>1078</v>
      </c>
      <c r="H32" s="13">
        <v>27</v>
      </c>
      <c r="I32" s="13">
        <v>2.5</v>
      </c>
      <c r="J32" s="13">
        <v>2.5</v>
      </c>
      <c r="K32" s="13">
        <v>6.8</v>
      </c>
      <c r="L32" s="13">
        <v>16</v>
      </c>
      <c r="M32" s="13">
        <v>14</v>
      </c>
      <c r="N32" s="13">
        <v>13</v>
      </c>
      <c r="O32" s="13">
        <v>13</v>
      </c>
      <c r="P32" s="13">
        <v>11</v>
      </c>
      <c r="Q32" s="13">
        <v>12</v>
      </c>
      <c r="R32" s="13">
        <v>10</v>
      </c>
      <c r="S32" s="12">
        <v>0</v>
      </c>
      <c r="T32" s="12">
        <f>SUM(L32:R32)</f>
        <v>89</v>
      </c>
      <c r="U32" s="13">
        <f>(S32*13.5)+(($F$1-S32)*10)</f>
        <v>60</v>
      </c>
      <c r="V32" s="26">
        <f>((T32*0.8)+(U32*0.5))-$D$2</f>
        <v>1.6000000000000085</v>
      </c>
      <c r="W32" s="26">
        <f>((T32*0.8)+(U32*0.5))</f>
        <v>101.2</v>
      </c>
      <c r="X32">
        <f>W32/$D$6</f>
        <v>0.76666666666666672</v>
      </c>
      <c r="AR32" s="2"/>
      <c r="AS32" s="7"/>
    </row>
    <row r="33" spans="1:45">
      <c r="A33" s="11"/>
      <c r="B33" s="51"/>
      <c r="C33" s="51"/>
      <c r="D33" s="51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6"/>
      <c r="AR33" s="2"/>
      <c r="AS33" s="7"/>
    </row>
    <row r="34" spans="1:45" ht="37.5">
      <c r="A34" s="9" t="s">
        <v>70</v>
      </c>
      <c r="B34" s="9" t="s">
        <v>71</v>
      </c>
      <c r="C34" s="9" t="s">
        <v>72</v>
      </c>
      <c r="D34" s="9" t="s">
        <v>73</v>
      </c>
      <c r="E34" s="10" t="s">
        <v>74</v>
      </c>
      <c r="F34" s="10" t="s">
        <v>75</v>
      </c>
      <c r="G34" s="10" t="s">
        <v>76</v>
      </c>
      <c r="H34" s="10" t="s">
        <v>77</v>
      </c>
      <c r="I34" s="10" t="s">
        <v>78</v>
      </c>
      <c r="J34" s="10" t="s">
        <v>79</v>
      </c>
      <c r="K34" s="10" t="s">
        <v>80</v>
      </c>
      <c r="L34" s="10" t="s">
        <v>82</v>
      </c>
      <c r="M34" s="10" t="s">
        <v>13</v>
      </c>
      <c r="N34" s="10" t="s">
        <v>11</v>
      </c>
      <c r="O34" s="10" t="s">
        <v>34</v>
      </c>
      <c r="P34" s="10" t="s">
        <v>35</v>
      </c>
      <c r="Q34" s="10" t="s">
        <v>4</v>
      </c>
      <c r="R34" s="10" t="s">
        <v>16</v>
      </c>
      <c r="S34" s="10" t="s">
        <v>7</v>
      </c>
      <c r="T34" s="10" t="s">
        <v>12</v>
      </c>
      <c r="U34" s="10" t="s">
        <v>84</v>
      </c>
      <c r="V34" s="10" t="s">
        <v>85</v>
      </c>
      <c r="W34" s="10" t="s">
        <v>86</v>
      </c>
      <c r="X34" s="10" t="s">
        <v>87</v>
      </c>
      <c r="Y34" s="50" t="s">
        <v>88</v>
      </c>
      <c r="AR34" s="2"/>
      <c r="AS34" s="7"/>
    </row>
    <row r="35" spans="1:45">
      <c r="A35" s="19" t="s">
        <v>103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5"/>
      <c r="Y35" s="42"/>
      <c r="AR35" s="2"/>
      <c r="AS35" s="7"/>
    </row>
    <row r="36" spans="1:45">
      <c r="A36" s="11" t="s">
        <v>104</v>
      </c>
      <c r="B36" s="14" t="s">
        <v>2</v>
      </c>
      <c r="C36" s="14" t="s">
        <v>97</v>
      </c>
      <c r="D36" s="14" t="s">
        <v>93</v>
      </c>
      <c r="E36" s="13">
        <v>23</v>
      </c>
      <c r="F36" s="13">
        <v>6200</v>
      </c>
      <c r="G36" s="13">
        <v>928</v>
      </c>
      <c r="H36" s="13">
        <v>29</v>
      </c>
      <c r="I36" s="13">
        <v>3</v>
      </c>
      <c r="J36" s="13">
        <v>3</v>
      </c>
      <c r="K36" s="13">
        <v>6</v>
      </c>
      <c r="L36" s="13">
        <v>12</v>
      </c>
      <c r="M36" s="13">
        <v>15</v>
      </c>
      <c r="N36" s="13">
        <v>10</v>
      </c>
      <c r="O36" s="13">
        <v>16</v>
      </c>
      <c r="P36" s="13">
        <v>16</v>
      </c>
      <c r="Q36" s="13">
        <v>12</v>
      </c>
      <c r="R36" s="13">
        <v>14</v>
      </c>
      <c r="S36" s="13">
        <v>11</v>
      </c>
      <c r="T36" s="13">
        <v>12</v>
      </c>
      <c r="U36" s="13">
        <v>5</v>
      </c>
      <c r="V36" s="12">
        <f>SUM(L36:T36)</f>
        <v>118</v>
      </c>
      <c r="W36" s="13">
        <f>(U36*13.5)+(($F$1-U36)*10)</f>
        <v>77.5</v>
      </c>
      <c r="X36" s="26">
        <f>((V36*0.8)+(W36*0.5))-$D$2</f>
        <v>33.550000000000011</v>
      </c>
      <c r="Y36" s="26">
        <f>((V36*0.8)+(W36*0.5))</f>
        <v>133.15</v>
      </c>
      <c r="Z36">
        <f>Y36/$G$6</f>
        <v>0.90578231292517009</v>
      </c>
    </row>
    <row r="37" spans="1:45">
      <c r="A37" s="11" t="s">
        <v>105</v>
      </c>
      <c r="B37" s="14" t="s">
        <v>2</v>
      </c>
      <c r="C37" s="14" t="s">
        <v>39</v>
      </c>
      <c r="D37" s="14" t="s">
        <v>93</v>
      </c>
      <c r="E37" s="13">
        <v>23</v>
      </c>
      <c r="F37" s="13">
        <v>8600</v>
      </c>
      <c r="G37" s="13">
        <v>2276</v>
      </c>
      <c r="H37" s="13">
        <v>30</v>
      </c>
      <c r="I37" s="13">
        <v>3.5</v>
      </c>
      <c r="J37" s="13">
        <v>3.5</v>
      </c>
      <c r="K37" s="13">
        <v>6.16</v>
      </c>
      <c r="L37" s="13">
        <v>17</v>
      </c>
      <c r="M37" s="13">
        <v>17</v>
      </c>
      <c r="N37" s="13">
        <v>18</v>
      </c>
      <c r="O37" s="13">
        <v>14</v>
      </c>
      <c r="P37" s="13">
        <v>14</v>
      </c>
      <c r="Q37" s="13">
        <v>12</v>
      </c>
      <c r="R37" s="13">
        <v>15</v>
      </c>
      <c r="S37" s="13">
        <v>9</v>
      </c>
      <c r="T37" s="13">
        <v>13</v>
      </c>
      <c r="U37" s="13">
        <v>5</v>
      </c>
      <c r="V37" s="12">
        <f>SUM(L37:T37)</f>
        <v>129</v>
      </c>
      <c r="W37" s="13">
        <f>(U37*13.5)+(($F$1-U37)*10)</f>
        <v>77.5</v>
      </c>
      <c r="X37" s="26">
        <f>((V37*0.8)+(W37*0.5))-$D$2</f>
        <v>42.349999999999994</v>
      </c>
      <c r="Y37" s="26">
        <f>((V37*0.8)+(W37*0.5))</f>
        <v>141.94999999999999</v>
      </c>
      <c r="Z37">
        <f>Y37/$G$6</f>
        <v>0.96564625850340124</v>
      </c>
      <c r="AR37" s="2"/>
      <c r="AS37" s="7"/>
    </row>
    <row r="39" spans="1:45">
      <c r="A39" s="11" t="s">
        <v>106</v>
      </c>
      <c r="B39" s="14" t="s">
        <v>2</v>
      </c>
      <c r="C39" s="14"/>
      <c r="D39" s="14" t="s">
        <v>91</v>
      </c>
      <c r="E39" s="13">
        <v>28</v>
      </c>
      <c r="F39" s="13">
        <v>8200</v>
      </c>
      <c r="G39" s="13">
        <v>1534</v>
      </c>
      <c r="H39" s="13">
        <v>29</v>
      </c>
      <c r="I39" s="13">
        <v>3.5</v>
      </c>
      <c r="J39" s="13">
        <v>3.5</v>
      </c>
      <c r="K39" s="13">
        <v>6.16</v>
      </c>
      <c r="L39" s="13">
        <v>14</v>
      </c>
      <c r="M39" s="13">
        <v>15</v>
      </c>
      <c r="N39" s="13">
        <v>13</v>
      </c>
      <c r="O39" s="13">
        <v>12</v>
      </c>
      <c r="P39" s="13">
        <v>16</v>
      </c>
      <c r="Q39" s="13">
        <v>12</v>
      </c>
      <c r="R39" s="13">
        <v>15</v>
      </c>
      <c r="S39" s="13">
        <v>14</v>
      </c>
      <c r="T39" s="13">
        <v>15</v>
      </c>
      <c r="U39" s="13">
        <v>5</v>
      </c>
      <c r="V39" s="12">
        <f>SUM(L39:T39)</f>
        <v>126</v>
      </c>
      <c r="W39" s="13">
        <f>(U39*13.5)+(($F$1-U39)*10)</f>
        <v>77.5</v>
      </c>
      <c r="X39" s="26">
        <f>((V39*0.8)+(W39*0.5))-$D$2</f>
        <v>39.950000000000017</v>
      </c>
      <c r="Y39" s="26">
        <f>((V39*0.8)+(W39*0.5))</f>
        <v>139.55000000000001</v>
      </c>
      <c r="Z39">
        <f>Y39/$G$6</f>
        <v>0.9493197278911566</v>
      </c>
      <c r="AR39" s="2"/>
      <c r="AS39" s="7"/>
    </row>
    <row r="40" spans="1:45">
      <c r="A40" s="53" t="s">
        <v>107</v>
      </c>
      <c r="B40" s="64" t="s">
        <v>2</v>
      </c>
      <c r="C40" s="61"/>
      <c r="D40" s="14" t="s">
        <v>91</v>
      </c>
      <c r="E40" s="13">
        <v>21</v>
      </c>
      <c r="F40" s="13">
        <v>5400</v>
      </c>
      <c r="G40" s="13">
        <v>338</v>
      </c>
      <c r="H40" s="13">
        <v>28</v>
      </c>
      <c r="I40" s="13">
        <v>2.5</v>
      </c>
      <c r="J40" s="13">
        <v>2.5</v>
      </c>
      <c r="K40" s="12">
        <v>6</v>
      </c>
      <c r="L40" s="13">
        <v>14</v>
      </c>
      <c r="M40" s="13">
        <v>15</v>
      </c>
      <c r="N40" s="13">
        <v>12</v>
      </c>
      <c r="O40" s="13">
        <v>18</v>
      </c>
      <c r="P40" s="13">
        <v>13</v>
      </c>
      <c r="Q40" s="13">
        <v>11</v>
      </c>
      <c r="R40" s="13">
        <v>11</v>
      </c>
      <c r="S40" s="13">
        <v>11</v>
      </c>
      <c r="T40" s="13">
        <v>11</v>
      </c>
      <c r="U40" s="13">
        <v>1</v>
      </c>
      <c r="V40" s="12">
        <f>SUM(L40:T40)</f>
        <v>116</v>
      </c>
      <c r="W40" s="13">
        <f>(U40*13.5)+(($F$1-U40)*10)</f>
        <v>63.5</v>
      </c>
      <c r="X40" s="26">
        <f>((V40*0.8)+(W40*0.5))-$D$2</f>
        <v>24.950000000000017</v>
      </c>
      <c r="Y40" s="26">
        <f>((V40*0.8)+(W40*0.5))</f>
        <v>124.55000000000001</v>
      </c>
      <c r="Z40">
        <f>Y40/$G$6</f>
        <v>0.84727891156462598</v>
      </c>
      <c r="AR40" s="2"/>
      <c r="AS40" s="7"/>
    </row>
    <row r="42" spans="1:45">
      <c r="A42" s="11" t="s">
        <v>108</v>
      </c>
      <c r="B42" s="14" t="s">
        <v>2</v>
      </c>
      <c r="C42" s="14" t="s">
        <v>39</v>
      </c>
      <c r="D42" s="14" t="s">
        <v>93</v>
      </c>
      <c r="E42" s="13">
        <v>18</v>
      </c>
      <c r="F42" s="13">
        <v>7400</v>
      </c>
      <c r="G42" s="13">
        <v>513</v>
      </c>
      <c r="H42" s="13">
        <v>28</v>
      </c>
      <c r="I42" s="13">
        <v>3</v>
      </c>
      <c r="J42" s="13">
        <v>4.5</v>
      </c>
      <c r="K42" s="13">
        <v>6</v>
      </c>
      <c r="L42" s="13">
        <v>13</v>
      </c>
      <c r="M42" s="13">
        <v>15</v>
      </c>
      <c r="N42" s="13">
        <v>14</v>
      </c>
      <c r="O42" s="13">
        <v>15</v>
      </c>
      <c r="P42" s="13">
        <v>13</v>
      </c>
      <c r="Q42" s="13">
        <v>13</v>
      </c>
      <c r="R42" s="13">
        <v>16</v>
      </c>
      <c r="S42" s="13">
        <v>11</v>
      </c>
      <c r="T42" s="13">
        <v>13</v>
      </c>
      <c r="U42" s="13">
        <v>4</v>
      </c>
      <c r="V42" s="12">
        <f>SUM(L42:T42)</f>
        <v>123</v>
      </c>
      <c r="W42" s="13">
        <f>(U42*13.5)+(($F$1-U42)*10)</f>
        <v>74</v>
      </c>
      <c r="X42" s="26">
        <f>((V42*0.8)+(W42*0.5))-$D$2</f>
        <v>35.800000000000011</v>
      </c>
      <c r="Y42" s="26">
        <f>((V42*0.8)+(W42*0.5))</f>
        <v>135.4</v>
      </c>
      <c r="Z42">
        <f>Y42/$G$6</f>
        <v>0.92108843537414975</v>
      </c>
      <c r="AR42" s="2"/>
      <c r="AS42" s="7"/>
    </row>
    <row r="44" spans="1:45">
      <c r="A44" s="18" t="s">
        <v>94</v>
      </c>
      <c r="B44" s="15"/>
      <c r="C44" s="15"/>
      <c r="D44" s="15"/>
      <c r="E44" s="16"/>
      <c r="F44" s="16"/>
      <c r="G44" s="16"/>
      <c r="H44" s="16"/>
      <c r="I44" s="16"/>
      <c r="J44" s="16"/>
      <c r="K44" s="16"/>
      <c r="L44" s="17">
        <v>12</v>
      </c>
      <c r="M44" s="17">
        <v>12</v>
      </c>
      <c r="N44" s="17">
        <v>12</v>
      </c>
      <c r="O44" s="17">
        <v>12</v>
      </c>
      <c r="P44" s="17">
        <v>12</v>
      </c>
      <c r="Q44" s="17">
        <v>12</v>
      </c>
      <c r="R44" s="17">
        <v>12</v>
      </c>
      <c r="S44" s="17">
        <v>12</v>
      </c>
      <c r="T44" s="17">
        <v>12</v>
      </c>
      <c r="U44" s="16"/>
      <c r="V44" s="16"/>
      <c r="W44" s="27"/>
      <c r="X44" s="33"/>
      <c r="Y44" s="33"/>
      <c r="AR44" s="2"/>
      <c r="AS44" s="7"/>
    </row>
    <row r="45" spans="1:45">
      <c r="A45" s="11" t="s">
        <v>109</v>
      </c>
      <c r="B45" s="14" t="s">
        <v>2</v>
      </c>
      <c r="C45" s="14" t="s">
        <v>97</v>
      </c>
      <c r="D45" s="14" t="s">
        <v>93</v>
      </c>
      <c r="E45" s="13">
        <v>23</v>
      </c>
      <c r="F45" s="13"/>
      <c r="G45" s="13"/>
      <c r="H45" s="13"/>
      <c r="I45" s="13"/>
      <c r="J45" s="13"/>
      <c r="K45" s="13">
        <v>6</v>
      </c>
      <c r="L45" s="13">
        <v>14</v>
      </c>
      <c r="M45" s="13">
        <v>14</v>
      </c>
      <c r="N45" s="13">
        <v>14</v>
      </c>
      <c r="O45" s="13">
        <v>16</v>
      </c>
      <c r="P45" s="13">
        <v>15</v>
      </c>
      <c r="Q45" s="13">
        <v>15</v>
      </c>
      <c r="R45" s="13">
        <v>17</v>
      </c>
      <c r="S45" s="13">
        <v>14</v>
      </c>
      <c r="T45" s="13">
        <v>17</v>
      </c>
      <c r="U45" s="13">
        <v>5</v>
      </c>
      <c r="V45" s="12">
        <f>SUM(L45:T45)</f>
        <v>136</v>
      </c>
      <c r="W45" s="13">
        <f>(U45*13.5)+(($F$1-U45)*10)</f>
        <v>77.5</v>
      </c>
      <c r="X45" s="26">
        <f>((V45*0.8)+(W45*0.5))-$D$2</f>
        <v>47.950000000000017</v>
      </c>
      <c r="Y45" s="26">
        <f>((V45*0.8)+(W45*0.5))</f>
        <v>147.55000000000001</v>
      </c>
      <c r="AR45" s="2"/>
      <c r="AS45" s="7"/>
    </row>
    <row r="46" spans="1:45">
      <c r="A46" s="11" t="s">
        <v>110</v>
      </c>
      <c r="B46" s="14" t="s">
        <v>2</v>
      </c>
      <c r="C46" s="14"/>
      <c r="D46" s="14" t="s">
        <v>91</v>
      </c>
      <c r="E46" s="13">
        <v>20</v>
      </c>
      <c r="F46" s="13"/>
      <c r="G46" s="13"/>
      <c r="H46" s="13"/>
      <c r="I46" s="13"/>
      <c r="J46" s="13"/>
      <c r="K46" s="13">
        <v>6</v>
      </c>
      <c r="L46" s="13">
        <v>14</v>
      </c>
      <c r="M46" s="13">
        <v>15</v>
      </c>
      <c r="N46" s="13">
        <v>14</v>
      </c>
      <c r="O46" s="13">
        <v>15</v>
      </c>
      <c r="P46" s="13">
        <v>14</v>
      </c>
      <c r="Q46" s="13">
        <v>12</v>
      </c>
      <c r="R46" s="13">
        <v>10</v>
      </c>
      <c r="S46" s="13">
        <v>9</v>
      </c>
      <c r="T46" s="13">
        <v>11</v>
      </c>
      <c r="U46" s="13">
        <v>0</v>
      </c>
      <c r="V46" s="12">
        <f>SUM(L46:T46)</f>
        <v>114</v>
      </c>
      <c r="W46" s="13">
        <f>(U46*13.5)+(($F$1-U46)*10)</f>
        <v>60</v>
      </c>
      <c r="X46" s="26">
        <f>((V46*0.8)+(W46*0.5))-$D$2</f>
        <v>21.600000000000009</v>
      </c>
      <c r="Y46" s="26">
        <f>((V46*0.8)+(W46*0.5))</f>
        <v>121.2</v>
      </c>
      <c r="AR46" s="2"/>
      <c r="AS46" s="7"/>
    </row>
    <row r="47" spans="1:45">
      <c r="A47" s="11"/>
      <c r="B47" s="51"/>
      <c r="C47" s="51"/>
      <c r="D47" s="51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6"/>
      <c r="AR47" s="2"/>
      <c r="AS47" s="7"/>
    </row>
    <row r="48" spans="1:45">
      <c r="W48" s="26"/>
      <c r="AR48" s="2"/>
      <c r="AS48" s="7"/>
    </row>
    <row r="49" spans="1:45">
      <c r="AR49" s="2"/>
      <c r="AS49" s="4"/>
    </row>
    <row r="50" spans="1:45">
      <c r="A50" s="19" t="s">
        <v>111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5"/>
      <c r="X50" s="25"/>
      <c r="AS50" s="4"/>
    </row>
    <row r="51" spans="1:45" ht="37.5">
      <c r="A51" s="34" t="s">
        <v>70</v>
      </c>
      <c r="B51" s="34" t="s">
        <v>71</v>
      </c>
      <c r="C51" s="34" t="s">
        <v>72</v>
      </c>
      <c r="D51" s="34" t="s">
        <v>73</v>
      </c>
      <c r="E51" s="35" t="s">
        <v>74</v>
      </c>
      <c r="F51" s="35" t="s">
        <v>75</v>
      </c>
      <c r="G51" s="35" t="s">
        <v>76</v>
      </c>
      <c r="H51" s="35" t="s">
        <v>77</v>
      </c>
      <c r="I51" s="35" t="s">
        <v>78</v>
      </c>
      <c r="J51" s="35" t="s">
        <v>79</v>
      </c>
      <c r="K51" s="35" t="s">
        <v>80</v>
      </c>
      <c r="L51" s="35" t="s">
        <v>82</v>
      </c>
      <c r="M51" s="35" t="s">
        <v>13</v>
      </c>
      <c r="N51" s="35" t="s">
        <v>11</v>
      </c>
      <c r="O51" s="35" t="s">
        <v>21</v>
      </c>
      <c r="P51" s="35" t="s">
        <v>4</v>
      </c>
      <c r="Q51" s="35" t="s">
        <v>7</v>
      </c>
      <c r="R51" s="35" t="s">
        <v>12</v>
      </c>
      <c r="S51" s="35" t="s">
        <v>6</v>
      </c>
      <c r="T51" s="35" t="s">
        <v>84</v>
      </c>
      <c r="U51" s="35" t="s">
        <v>85</v>
      </c>
      <c r="V51" s="35" t="s">
        <v>86</v>
      </c>
      <c r="W51" s="35" t="s">
        <v>87</v>
      </c>
      <c r="X51" s="35" t="s">
        <v>88</v>
      </c>
    </row>
    <row r="52" spans="1:45">
      <c r="A52" s="12" t="s">
        <v>112</v>
      </c>
      <c r="B52" s="14" t="s">
        <v>39</v>
      </c>
      <c r="C52" s="14" t="s">
        <v>40</v>
      </c>
      <c r="D52" s="14" t="s">
        <v>91</v>
      </c>
      <c r="E52" s="13">
        <v>25</v>
      </c>
      <c r="F52" s="13">
        <v>8800</v>
      </c>
      <c r="G52" s="13">
        <v>1408</v>
      </c>
      <c r="H52" s="13">
        <v>29</v>
      </c>
      <c r="I52" s="13">
        <v>2.5</v>
      </c>
      <c r="J52" s="13">
        <v>3</v>
      </c>
      <c r="K52" s="13">
        <v>6</v>
      </c>
      <c r="L52" s="13">
        <v>14</v>
      </c>
      <c r="M52" s="13">
        <v>13</v>
      </c>
      <c r="N52" s="13">
        <v>15</v>
      </c>
      <c r="O52" s="13">
        <v>17</v>
      </c>
      <c r="P52" s="13">
        <v>12</v>
      </c>
      <c r="Q52" s="13">
        <v>12</v>
      </c>
      <c r="R52" s="13">
        <v>13</v>
      </c>
      <c r="S52" s="13">
        <v>11</v>
      </c>
      <c r="T52" s="13">
        <v>3</v>
      </c>
      <c r="U52" s="12">
        <f>SUM(L52:S52)</f>
        <v>107</v>
      </c>
      <c r="V52" s="13">
        <f>(T52*13.5)+(($L$1-T52)*10)</f>
        <v>60.5</v>
      </c>
      <c r="W52" s="13">
        <f>((U52*0.8)+(V52*0.5))-$J$2</f>
        <v>18.650000000000006</v>
      </c>
      <c r="X52" s="26">
        <f>((U52*0.8)+(V52*0.5))</f>
        <v>115.85000000000001</v>
      </c>
      <c r="Y52">
        <f>X52/$J$6</f>
        <v>0.87105263157894741</v>
      </c>
    </row>
    <row r="53" spans="1:45">
      <c r="A53" s="21" t="s">
        <v>113</v>
      </c>
      <c r="B53" s="14" t="s">
        <v>39</v>
      </c>
      <c r="C53" s="14" t="s">
        <v>40</v>
      </c>
      <c r="D53" s="14" t="s">
        <v>91</v>
      </c>
      <c r="E53" s="13">
        <v>24</v>
      </c>
      <c r="F53" s="13">
        <v>6400</v>
      </c>
      <c r="G53" s="13">
        <v>1110</v>
      </c>
      <c r="H53" s="13">
        <v>29</v>
      </c>
      <c r="I53" s="13">
        <v>2.5</v>
      </c>
      <c r="J53" s="13">
        <v>2.5</v>
      </c>
      <c r="K53" s="13">
        <v>6</v>
      </c>
      <c r="L53" s="13">
        <v>12</v>
      </c>
      <c r="M53" s="13">
        <v>13</v>
      </c>
      <c r="N53" s="13">
        <v>13</v>
      </c>
      <c r="O53" s="13">
        <v>16</v>
      </c>
      <c r="P53" s="13">
        <v>16</v>
      </c>
      <c r="Q53" s="13">
        <v>14</v>
      </c>
      <c r="R53" s="13">
        <v>12</v>
      </c>
      <c r="S53" s="13">
        <v>13</v>
      </c>
      <c r="T53" s="13">
        <v>2</v>
      </c>
      <c r="U53" s="12">
        <f>SUM(L53:S53)</f>
        <v>109</v>
      </c>
      <c r="V53" s="13">
        <f>(T53*13.5)+(($L$1-T53)*10)</f>
        <v>57</v>
      </c>
      <c r="W53" s="13">
        <f>((U53*0.8)+(V53*0.5))-$J$2</f>
        <v>18.5</v>
      </c>
      <c r="X53" s="26">
        <f t="shared" ref="X53:X62" si="6">((U53*0.8)+(V53*0.5))</f>
        <v>115.7</v>
      </c>
      <c r="Y53">
        <f>X53/$J$6</f>
        <v>0.86992481203007521</v>
      </c>
    </row>
    <row r="55" spans="1:45">
      <c r="A55" s="53" t="s">
        <v>114</v>
      </c>
      <c r="B55" s="54" t="s">
        <v>39</v>
      </c>
      <c r="C55" s="14" t="s">
        <v>40</v>
      </c>
      <c r="D55" s="54" t="s">
        <v>93</v>
      </c>
      <c r="E55" s="53">
        <v>19</v>
      </c>
      <c r="F55" s="53">
        <v>6200</v>
      </c>
      <c r="G55" s="53">
        <v>490</v>
      </c>
      <c r="H55" s="53">
        <v>29</v>
      </c>
      <c r="I55" s="53">
        <v>2.5</v>
      </c>
      <c r="J55" s="53">
        <v>3.5</v>
      </c>
      <c r="K55" s="53"/>
      <c r="L55" s="13">
        <v>13</v>
      </c>
      <c r="M55" s="13">
        <v>11</v>
      </c>
      <c r="N55" s="13">
        <v>15</v>
      </c>
      <c r="O55" s="13">
        <v>11</v>
      </c>
      <c r="P55" s="13">
        <v>17</v>
      </c>
      <c r="Q55" s="13">
        <v>13</v>
      </c>
      <c r="R55" s="13">
        <v>10</v>
      </c>
      <c r="S55" s="13">
        <v>11</v>
      </c>
      <c r="T55" s="13">
        <v>3</v>
      </c>
      <c r="U55" s="12">
        <f>SUM(L55:S55)</f>
        <v>101</v>
      </c>
      <c r="V55" s="13">
        <f>(T55*13.5)+(($L$1-T55)*10)</f>
        <v>60.5</v>
      </c>
      <c r="W55" s="13">
        <f>((U55*0.8)+(V55*0.5))-$J$2</f>
        <v>13.850000000000009</v>
      </c>
      <c r="X55" s="26">
        <f>((U55*0.8)+(V55*0.5))</f>
        <v>111.05000000000001</v>
      </c>
      <c r="Y55">
        <f>X55/$J$6</f>
        <v>0.83496240601503768</v>
      </c>
      <c r="AR55" s="1"/>
    </row>
    <row r="56" spans="1:45">
      <c r="A56" s="60" t="s">
        <v>115</v>
      </c>
      <c r="B56" s="63" t="s">
        <v>39</v>
      </c>
      <c r="C56" s="63" t="s">
        <v>40</v>
      </c>
      <c r="D56" s="54" t="s">
        <v>93</v>
      </c>
      <c r="E56" s="53">
        <v>21</v>
      </c>
      <c r="F56" s="53">
        <v>2700</v>
      </c>
      <c r="G56" s="53">
        <v>235</v>
      </c>
      <c r="H56" s="53">
        <v>28</v>
      </c>
      <c r="I56" s="53">
        <v>2.5</v>
      </c>
      <c r="J56" s="53">
        <v>3</v>
      </c>
      <c r="K56" s="53"/>
      <c r="L56" s="13">
        <v>13</v>
      </c>
      <c r="M56" s="13">
        <v>13</v>
      </c>
      <c r="N56" s="13">
        <v>13</v>
      </c>
      <c r="O56" s="13">
        <v>14</v>
      </c>
      <c r="P56" s="13">
        <v>11</v>
      </c>
      <c r="Q56" s="13">
        <v>13</v>
      </c>
      <c r="R56" s="13">
        <v>10</v>
      </c>
      <c r="S56" s="13">
        <v>11</v>
      </c>
      <c r="T56" s="13">
        <v>3</v>
      </c>
      <c r="U56" s="12">
        <f>SUM(L56:S56)</f>
        <v>98</v>
      </c>
      <c r="V56" s="13">
        <f>(T56*13.5)+(($L$1-T56)*10)</f>
        <v>60.5</v>
      </c>
      <c r="W56" s="13">
        <f>((U56*0.8)+(V56*0.5))-$J$2</f>
        <v>11.450000000000003</v>
      </c>
      <c r="X56" s="26">
        <f>((U56*0.8)+(V56*0.5))</f>
        <v>108.65</v>
      </c>
      <c r="Y56">
        <f>X56/$J$6</f>
        <v>0.81691729323308271</v>
      </c>
    </row>
    <row r="57" spans="1:45">
      <c r="A57" s="11" t="s">
        <v>57</v>
      </c>
      <c r="B57" s="14" t="s">
        <v>97</v>
      </c>
      <c r="C57" s="14" t="s">
        <v>39</v>
      </c>
      <c r="D57" s="14" t="s">
        <v>93</v>
      </c>
      <c r="E57" s="13">
        <v>22</v>
      </c>
      <c r="F57" s="13">
        <v>5400</v>
      </c>
      <c r="G57" s="13">
        <v>1755</v>
      </c>
      <c r="H57" s="13">
        <v>28</v>
      </c>
      <c r="I57" s="13">
        <v>3</v>
      </c>
      <c r="J57" s="13">
        <v>3</v>
      </c>
      <c r="K57" s="13">
        <v>6</v>
      </c>
      <c r="L57" s="12">
        <v>15</v>
      </c>
      <c r="M57" s="12">
        <v>13</v>
      </c>
      <c r="N57" s="12">
        <v>9</v>
      </c>
      <c r="O57" s="12">
        <v>13</v>
      </c>
      <c r="P57" s="12">
        <v>13</v>
      </c>
      <c r="Q57" s="12">
        <v>14</v>
      </c>
      <c r="R57" s="12">
        <v>9</v>
      </c>
      <c r="S57" s="12">
        <v>12</v>
      </c>
      <c r="T57" s="12">
        <v>1</v>
      </c>
      <c r="U57" s="12">
        <f>SUM(L57:S57)</f>
        <v>98</v>
      </c>
      <c r="V57" s="13">
        <f>(T57*13.5)+(($L$1-T57)*10)</f>
        <v>53.5</v>
      </c>
      <c r="W57" s="13">
        <f>((U57*0.8)+(V57*0.5))-$J$2</f>
        <v>7.9500000000000028</v>
      </c>
      <c r="X57" s="26">
        <f t="shared" ref="X57" si="7">((U57*0.8)+(V57*0.5))</f>
        <v>105.15</v>
      </c>
      <c r="Y57">
        <f>X57/$J$6</f>
        <v>0.79060150375939853</v>
      </c>
    </row>
    <row r="58" spans="1:45">
      <c r="A58" s="53" t="s">
        <v>116</v>
      </c>
      <c r="B58" s="54" t="s">
        <v>39</v>
      </c>
      <c r="C58" s="54" t="s">
        <v>40</v>
      </c>
      <c r="D58" s="54" t="s">
        <v>93</v>
      </c>
      <c r="E58" s="12">
        <v>27</v>
      </c>
      <c r="F58" s="12">
        <v>2000</v>
      </c>
      <c r="G58" s="12">
        <v>85</v>
      </c>
      <c r="H58" s="12">
        <v>27</v>
      </c>
      <c r="I58" s="12">
        <v>1.5</v>
      </c>
      <c r="J58" s="12">
        <v>1.5</v>
      </c>
      <c r="K58" s="12">
        <v>6</v>
      </c>
      <c r="L58" s="12">
        <v>14</v>
      </c>
      <c r="M58" s="12">
        <v>14</v>
      </c>
      <c r="N58" s="12">
        <v>14</v>
      </c>
      <c r="O58" s="12">
        <v>8</v>
      </c>
      <c r="P58" s="12">
        <v>15</v>
      </c>
      <c r="Q58" s="12">
        <v>14</v>
      </c>
      <c r="R58" s="12">
        <v>12</v>
      </c>
      <c r="S58" s="12">
        <v>6</v>
      </c>
      <c r="T58" s="12">
        <v>2</v>
      </c>
      <c r="U58" s="12">
        <f>SUM(L58:S58)</f>
        <v>97</v>
      </c>
      <c r="V58" s="12">
        <f>(T58*13.5)+(($L$1-T58)*10)</f>
        <v>57</v>
      </c>
      <c r="W58" s="13">
        <f>((U58*0.8)+(V58*0.5))-$J$2</f>
        <v>8.9000000000000057</v>
      </c>
      <c r="X58" s="26">
        <f t="shared" ref="X58:X60" si="8">((U58*0.8)+(V58*0.5))</f>
        <v>106.10000000000001</v>
      </c>
      <c r="Y58">
        <f>X58/$J$6</f>
        <v>0.79774436090225576</v>
      </c>
    </row>
    <row r="59" spans="1:45">
      <c r="A59" s="11" t="s">
        <v>117</v>
      </c>
      <c r="B59" s="11" t="s">
        <v>39</v>
      </c>
      <c r="C59" s="11" t="s">
        <v>40</v>
      </c>
      <c r="D59" s="11" t="s">
        <v>93</v>
      </c>
      <c r="E59" s="11">
        <v>18</v>
      </c>
      <c r="F59" s="11"/>
      <c r="G59" s="11"/>
      <c r="H59" s="11"/>
      <c r="I59" s="11"/>
      <c r="J59" s="11"/>
      <c r="K59" s="11"/>
      <c r="L59" s="11">
        <v>16</v>
      </c>
      <c r="M59" s="11">
        <v>16</v>
      </c>
      <c r="N59" s="11">
        <v>16</v>
      </c>
      <c r="O59" s="11">
        <v>15</v>
      </c>
      <c r="P59" s="11">
        <v>13</v>
      </c>
      <c r="Q59" s="11">
        <v>15</v>
      </c>
      <c r="R59" s="11">
        <v>11</v>
      </c>
      <c r="S59" s="11">
        <v>14</v>
      </c>
      <c r="T59" s="11">
        <v>4</v>
      </c>
      <c r="U59" s="12">
        <f>SUM(J59:S59)</f>
        <v>116</v>
      </c>
      <c r="V59" s="13">
        <f>(T59*13.5)+(($L$1-T59)*10)</f>
        <v>64</v>
      </c>
      <c r="W59" s="13">
        <f>((U59*0.8)+(V59*0.5))-$J$2</f>
        <v>27.600000000000009</v>
      </c>
      <c r="X59" s="26">
        <f t="shared" si="8"/>
        <v>124.80000000000001</v>
      </c>
      <c r="Y59">
        <f>X59/$J$6</f>
        <v>0.93834586466165426</v>
      </c>
    </row>
    <row r="60" spans="1:45">
      <c r="A60" s="11" t="s">
        <v>118</v>
      </c>
      <c r="B60" s="11"/>
      <c r="C60" s="11"/>
      <c r="D60" s="11" t="s">
        <v>91</v>
      </c>
      <c r="E60" s="11">
        <v>27</v>
      </c>
      <c r="F60" s="11"/>
      <c r="G60" s="11"/>
      <c r="H60" s="11"/>
      <c r="I60" s="11"/>
      <c r="J60" s="11"/>
      <c r="K60" s="11"/>
      <c r="L60" s="11">
        <v>14</v>
      </c>
      <c r="M60" s="11">
        <v>13</v>
      </c>
      <c r="N60" s="11">
        <v>15</v>
      </c>
      <c r="O60" s="11">
        <v>16</v>
      </c>
      <c r="P60" s="11">
        <v>12</v>
      </c>
      <c r="Q60" s="11">
        <v>14</v>
      </c>
      <c r="R60" s="11">
        <v>13</v>
      </c>
      <c r="S60" s="11">
        <v>15</v>
      </c>
      <c r="T60" s="11">
        <v>2</v>
      </c>
      <c r="U60" s="12">
        <f>SUM(J60:S60)</f>
        <v>112</v>
      </c>
      <c r="V60" s="13">
        <f>(T60*13.5)+(($L$1-T60)*10)</f>
        <v>57</v>
      </c>
      <c r="W60" s="13">
        <f>((U60*0.8)+(V60*0.5))-$J$2</f>
        <v>20.900000000000006</v>
      </c>
      <c r="X60" s="26">
        <f t="shared" si="8"/>
        <v>118.10000000000001</v>
      </c>
      <c r="Y60">
        <f>X60/$J$6</f>
        <v>0.88796992481203019</v>
      </c>
    </row>
    <row r="61" spans="1:45">
      <c r="A61" s="31" t="s">
        <v>94</v>
      </c>
      <c r="B61" s="32"/>
      <c r="C61" s="32"/>
      <c r="D61" s="32"/>
      <c r="E61" s="28"/>
      <c r="F61" s="28"/>
      <c r="G61" s="28"/>
      <c r="H61" s="28"/>
      <c r="I61" s="28"/>
      <c r="J61" s="28"/>
      <c r="K61" s="28"/>
      <c r="L61" s="29">
        <v>12</v>
      </c>
      <c r="M61" s="29">
        <v>12</v>
      </c>
      <c r="N61" s="29">
        <v>12</v>
      </c>
      <c r="O61" s="29">
        <v>12</v>
      </c>
      <c r="P61" s="29">
        <v>12</v>
      </c>
      <c r="Q61" s="29">
        <v>12</v>
      </c>
      <c r="R61" s="29">
        <v>12</v>
      </c>
      <c r="S61" s="29">
        <v>12</v>
      </c>
      <c r="T61" s="28"/>
      <c r="U61" s="33"/>
      <c r="V61" s="33"/>
      <c r="W61" s="33"/>
      <c r="X61" s="33"/>
    </row>
    <row r="62" spans="1:45">
      <c r="A62" s="11" t="s">
        <v>119</v>
      </c>
      <c r="B62" s="14" t="s">
        <v>97</v>
      </c>
      <c r="C62" s="14" t="s">
        <v>39</v>
      </c>
      <c r="D62" s="14" t="s">
        <v>93</v>
      </c>
      <c r="E62" s="13">
        <v>24</v>
      </c>
      <c r="F62" s="13">
        <v>5400</v>
      </c>
      <c r="G62" s="13">
        <v>1755</v>
      </c>
      <c r="H62" s="13">
        <v>28</v>
      </c>
      <c r="I62" s="13">
        <v>3</v>
      </c>
      <c r="J62" s="13">
        <v>3</v>
      </c>
      <c r="K62" s="13">
        <v>6</v>
      </c>
      <c r="L62" s="12">
        <v>14</v>
      </c>
      <c r="M62" s="12">
        <v>14</v>
      </c>
      <c r="N62" s="12">
        <v>14</v>
      </c>
      <c r="O62" s="12">
        <v>14</v>
      </c>
      <c r="P62" s="12">
        <v>14</v>
      </c>
      <c r="Q62" s="12">
        <v>15</v>
      </c>
      <c r="R62" s="12">
        <v>11</v>
      </c>
      <c r="S62" s="12">
        <v>12</v>
      </c>
      <c r="T62" s="12">
        <v>3</v>
      </c>
      <c r="U62" s="12">
        <f>SUM(L62:S62)</f>
        <v>108</v>
      </c>
      <c r="V62" s="13">
        <f>(T62*13.5)+(($L$1-T62)*10)</f>
        <v>60.5</v>
      </c>
      <c r="W62" s="13">
        <f>((U62*0.8)+(V62*0.5))-$J$2</f>
        <v>19.450000000000003</v>
      </c>
      <c r="X62" s="26">
        <f t="shared" ref="X62:X63" si="9">((U62*0.8)+(V62*0.5))</f>
        <v>116.65</v>
      </c>
      <c r="Y62">
        <f>X62/$J$6</f>
        <v>0.87706766917293233</v>
      </c>
    </row>
    <row r="63" spans="1:45">
      <c r="A63" s="53"/>
      <c r="B63" s="54" t="s">
        <v>39</v>
      </c>
      <c r="C63" s="54" t="s">
        <v>40</v>
      </c>
      <c r="D63" s="54" t="s">
        <v>93</v>
      </c>
      <c r="E63" s="12">
        <v>27</v>
      </c>
      <c r="F63" s="12">
        <v>2000</v>
      </c>
      <c r="G63" s="12">
        <v>85</v>
      </c>
      <c r="H63" s="12">
        <v>27</v>
      </c>
      <c r="I63" s="12">
        <v>1.5</v>
      </c>
      <c r="J63" s="12">
        <v>1.5</v>
      </c>
      <c r="K63" s="12">
        <v>6</v>
      </c>
      <c r="L63" s="12">
        <v>14</v>
      </c>
      <c r="M63" s="12">
        <v>14</v>
      </c>
      <c r="N63" s="12">
        <v>14</v>
      </c>
      <c r="O63" s="12">
        <v>8</v>
      </c>
      <c r="P63" s="12">
        <v>15</v>
      </c>
      <c r="Q63" s="12">
        <v>14</v>
      </c>
      <c r="R63" s="12">
        <v>12</v>
      </c>
      <c r="S63" s="12">
        <v>6</v>
      </c>
      <c r="T63" s="12">
        <v>2</v>
      </c>
      <c r="U63" s="12">
        <f>SUM(L63:S63)</f>
        <v>97</v>
      </c>
      <c r="V63" s="12">
        <f>(T63*13.5)+(($L$1-T63)*10)</f>
        <v>57</v>
      </c>
      <c r="W63" s="13">
        <f>((U63*0.8)+(V63*0.5))-$J$2</f>
        <v>8.9000000000000057</v>
      </c>
      <c r="X63" s="26">
        <f t="shared" si="9"/>
        <v>106.10000000000001</v>
      </c>
      <c r="Y63">
        <f>X63/$J$6</f>
        <v>0.79774436090225576</v>
      </c>
    </row>
    <row r="64" spans="1:45">
      <c r="A64" s="11" t="s">
        <v>120</v>
      </c>
      <c r="B64" s="11"/>
      <c r="C64" s="11"/>
      <c r="D64" s="11" t="s">
        <v>91</v>
      </c>
      <c r="E64" s="11">
        <v>18</v>
      </c>
      <c r="F64" s="11"/>
      <c r="G64" s="11"/>
      <c r="H64" s="11"/>
      <c r="I64" s="11"/>
      <c r="J64" s="11"/>
      <c r="K64" s="11"/>
      <c r="L64" s="11">
        <v>16</v>
      </c>
      <c r="M64" s="11">
        <v>15</v>
      </c>
      <c r="N64" s="11">
        <v>16</v>
      </c>
      <c r="O64" s="11">
        <v>16</v>
      </c>
      <c r="P64" s="11">
        <v>13</v>
      </c>
      <c r="Q64" s="11">
        <v>15</v>
      </c>
      <c r="R64" s="11">
        <v>8</v>
      </c>
      <c r="S64" s="11">
        <v>9</v>
      </c>
      <c r="T64" s="11">
        <v>2</v>
      </c>
      <c r="U64" s="12">
        <f>SUM(J64:S64)</f>
        <v>108</v>
      </c>
      <c r="V64" s="13">
        <f>(T64*13.5)+(($L$1-T64)*10)</f>
        <v>57</v>
      </c>
      <c r="W64" s="13">
        <f>((U64*0.8)+(V64*0.5))-$J$2</f>
        <v>17.700000000000003</v>
      </c>
      <c r="X64" s="26">
        <f t="shared" ref="X64" si="10">((U64*0.8)+(V64*0.5))</f>
        <v>114.9</v>
      </c>
    </row>
    <row r="66" spans="1:24" ht="37.5">
      <c r="A66" s="9" t="s">
        <v>70</v>
      </c>
      <c r="B66" s="9" t="s">
        <v>71</v>
      </c>
      <c r="C66" s="9" t="s">
        <v>72</v>
      </c>
      <c r="D66" s="9" t="s">
        <v>73</v>
      </c>
      <c r="E66" s="10" t="s">
        <v>74</v>
      </c>
      <c r="F66" s="10" t="s">
        <v>75</v>
      </c>
      <c r="G66" s="10" t="s">
        <v>76</v>
      </c>
      <c r="H66" s="10" t="s">
        <v>77</v>
      </c>
      <c r="I66" s="10" t="s">
        <v>78</v>
      </c>
      <c r="J66" s="10" t="s">
        <v>79</v>
      </c>
      <c r="K66" s="10" t="s">
        <v>80</v>
      </c>
      <c r="L66" s="10" t="s">
        <v>82</v>
      </c>
      <c r="M66" s="10" t="s">
        <v>13</v>
      </c>
      <c r="N66" s="10" t="s">
        <v>11</v>
      </c>
      <c r="O66" s="10" t="s">
        <v>21</v>
      </c>
      <c r="P66" s="10" t="s">
        <v>4</v>
      </c>
      <c r="Q66" s="10" t="s">
        <v>7</v>
      </c>
      <c r="R66" s="10" t="s">
        <v>45</v>
      </c>
      <c r="S66" s="35" t="s">
        <v>84</v>
      </c>
      <c r="T66" s="10" t="s">
        <v>85</v>
      </c>
      <c r="U66" s="10" t="s">
        <v>86</v>
      </c>
      <c r="V66" s="10" t="s">
        <v>87</v>
      </c>
      <c r="W66" s="50" t="s">
        <v>88</v>
      </c>
    </row>
    <row r="67" spans="1:24">
      <c r="A67" s="19" t="s">
        <v>121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5"/>
      <c r="W67" s="42"/>
    </row>
    <row r="68" spans="1:24">
      <c r="A68" s="12" t="s">
        <v>122</v>
      </c>
      <c r="B68" s="14" t="s">
        <v>123</v>
      </c>
      <c r="C68" s="14" t="s">
        <v>124</v>
      </c>
      <c r="D68" s="14" t="s">
        <v>91</v>
      </c>
      <c r="E68" s="13">
        <v>29</v>
      </c>
      <c r="F68" s="13">
        <v>7400</v>
      </c>
      <c r="G68" s="13">
        <v>2095</v>
      </c>
      <c r="H68" s="13">
        <v>29</v>
      </c>
      <c r="I68" s="13">
        <v>3</v>
      </c>
      <c r="J68" s="13">
        <v>3</v>
      </c>
      <c r="K68" s="13">
        <v>6</v>
      </c>
      <c r="L68" s="13">
        <v>13</v>
      </c>
      <c r="M68" s="13">
        <v>13</v>
      </c>
      <c r="N68" s="13">
        <v>15</v>
      </c>
      <c r="O68" s="13">
        <v>13</v>
      </c>
      <c r="P68" s="13">
        <v>15</v>
      </c>
      <c r="Q68" s="13">
        <v>15</v>
      </c>
      <c r="R68" s="13">
        <v>14</v>
      </c>
      <c r="S68" s="13">
        <v>7</v>
      </c>
      <c r="T68" s="12">
        <f>SUM(L68:R68)</f>
        <v>98</v>
      </c>
      <c r="U68" s="13">
        <f>(S68*13.5)+(($O$1-S68)*10)</f>
        <v>104.5</v>
      </c>
      <c r="V68" s="13">
        <f>((T68*0.8)+(U68*0.5))-$M$2</f>
        <v>15.450000000000003</v>
      </c>
      <c r="W68" s="26">
        <f>((T68*0.8)+(U68*0.5))</f>
        <v>130.65</v>
      </c>
      <c r="X68">
        <f>W68/$M$6</f>
        <v>0.91363636363636369</v>
      </c>
    </row>
    <row r="69" spans="1:24">
      <c r="A69" s="53" t="s">
        <v>125</v>
      </c>
      <c r="B69" s="52" t="s">
        <v>123</v>
      </c>
      <c r="C69" s="52" t="s">
        <v>42</v>
      </c>
      <c r="D69" s="54" t="s">
        <v>93</v>
      </c>
      <c r="E69" s="13">
        <v>20</v>
      </c>
      <c r="F69" s="13">
        <v>7200</v>
      </c>
      <c r="G69" s="13">
        <v>979</v>
      </c>
      <c r="H69" s="13">
        <v>28</v>
      </c>
      <c r="I69" s="13">
        <v>4</v>
      </c>
      <c r="J69" s="13">
        <v>4.5</v>
      </c>
      <c r="K69" s="13">
        <v>6.85</v>
      </c>
      <c r="L69" s="13">
        <v>17</v>
      </c>
      <c r="M69" s="13">
        <v>16</v>
      </c>
      <c r="N69" s="13">
        <v>18</v>
      </c>
      <c r="O69" s="13">
        <v>13</v>
      </c>
      <c r="P69" s="13">
        <v>11</v>
      </c>
      <c r="Q69" s="13">
        <v>13</v>
      </c>
      <c r="R69" s="13">
        <v>17</v>
      </c>
      <c r="S69" s="13">
        <v>3</v>
      </c>
      <c r="T69" s="12">
        <f>SUM(L69:R69)</f>
        <v>105</v>
      </c>
      <c r="U69" s="13">
        <f>(S69*13.5)+(($O$1-S69)*10)</f>
        <v>90.5</v>
      </c>
      <c r="V69" s="13">
        <f>((T69*0.8)+(U69*0.5))-$M$2</f>
        <v>14.049999999999997</v>
      </c>
      <c r="W69" s="26">
        <f>((T69*0.8)+(U69*0.5))</f>
        <v>129.25</v>
      </c>
      <c r="X69">
        <f>W69/$M$6</f>
        <v>0.90384615384615385</v>
      </c>
    </row>
    <row r="71" spans="1:24">
      <c r="A71" s="21" t="s">
        <v>126</v>
      </c>
      <c r="B71" s="14" t="s">
        <v>124</v>
      </c>
      <c r="C71" s="14" t="s">
        <v>123</v>
      </c>
      <c r="D71" s="14" t="s">
        <v>91</v>
      </c>
      <c r="E71" s="13">
        <v>27</v>
      </c>
      <c r="F71" s="13">
        <v>4600</v>
      </c>
      <c r="G71" s="13">
        <v>143</v>
      </c>
      <c r="H71" s="13">
        <v>28</v>
      </c>
      <c r="I71" s="13">
        <v>2.5</v>
      </c>
      <c r="J71" s="13">
        <v>2.5</v>
      </c>
      <c r="K71" s="13">
        <v>6.99</v>
      </c>
      <c r="L71" s="13">
        <v>17</v>
      </c>
      <c r="M71" s="13">
        <v>15</v>
      </c>
      <c r="N71" s="13">
        <v>17</v>
      </c>
      <c r="O71" s="13">
        <v>8</v>
      </c>
      <c r="P71" s="13">
        <v>7</v>
      </c>
      <c r="Q71" s="13">
        <v>12</v>
      </c>
      <c r="R71" s="13">
        <v>16</v>
      </c>
      <c r="S71" s="13">
        <v>4</v>
      </c>
      <c r="T71" s="12">
        <f>SUM(L71:R71)</f>
        <v>92</v>
      </c>
      <c r="U71" s="13">
        <f>(S71*13.5)+(($O$1-S71)*10)</f>
        <v>94</v>
      </c>
      <c r="V71" s="13">
        <f>((T71*0.8)+(U71*0.5))-$M$2</f>
        <v>5.4000000000000057</v>
      </c>
      <c r="W71" s="26">
        <f>((T71*0.8)+(U71*0.5))</f>
        <v>120.60000000000001</v>
      </c>
      <c r="X71">
        <f>W71/$M$6</f>
        <v>0.8433566433566434</v>
      </c>
    </row>
    <row r="72" spans="1:24">
      <c r="A72" s="53" t="s">
        <v>127</v>
      </c>
      <c r="B72" s="52" t="s">
        <v>123</v>
      </c>
      <c r="C72" s="52" t="s">
        <v>124</v>
      </c>
      <c r="D72" s="54" t="s">
        <v>93</v>
      </c>
      <c r="E72" s="13">
        <v>22</v>
      </c>
      <c r="F72" s="13">
        <v>6000</v>
      </c>
      <c r="G72" s="13">
        <v>728</v>
      </c>
      <c r="H72" s="13">
        <v>28</v>
      </c>
      <c r="I72" s="13">
        <v>2</v>
      </c>
      <c r="J72" s="13">
        <v>2.5</v>
      </c>
      <c r="K72" s="13">
        <v>6.85</v>
      </c>
      <c r="L72" s="13">
        <v>15</v>
      </c>
      <c r="M72" s="13">
        <v>14</v>
      </c>
      <c r="N72" s="13">
        <v>14</v>
      </c>
      <c r="O72" s="13">
        <v>12</v>
      </c>
      <c r="P72" s="13">
        <v>12</v>
      </c>
      <c r="Q72" s="13">
        <v>12</v>
      </c>
      <c r="R72" s="13">
        <v>13</v>
      </c>
      <c r="S72" s="13">
        <v>3</v>
      </c>
      <c r="T72" s="12">
        <f>SUM(L72:R72)</f>
        <v>92</v>
      </c>
      <c r="U72" s="13">
        <f>(S72*13.5)+(($O$1-S72)*10)</f>
        <v>90.5</v>
      </c>
      <c r="V72" s="13">
        <f>((T72*0.8)+(U72*0.5))-$M$2</f>
        <v>3.6500000000000057</v>
      </c>
      <c r="W72" s="26">
        <f>((T72*0.8)+(U72*0.5))</f>
        <v>118.85000000000001</v>
      </c>
      <c r="X72">
        <f>W72/$M$6</f>
        <v>0.83111888111888121</v>
      </c>
    </row>
    <row r="74" spans="1:24">
      <c r="A74" s="53" t="s">
        <v>128</v>
      </c>
      <c r="B74" s="52" t="s">
        <v>123</v>
      </c>
      <c r="C74" s="50" t="s">
        <v>124</v>
      </c>
      <c r="D74" s="14" t="s">
        <v>93</v>
      </c>
      <c r="E74" s="13">
        <v>22</v>
      </c>
      <c r="F74" s="13">
        <v>3600</v>
      </c>
      <c r="G74" s="13">
        <v>467</v>
      </c>
      <c r="H74" s="13">
        <v>27</v>
      </c>
      <c r="I74" s="13">
        <v>2</v>
      </c>
      <c r="J74" s="13">
        <v>2.5</v>
      </c>
      <c r="K74" s="13">
        <v>6.85</v>
      </c>
      <c r="L74" s="13">
        <v>12</v>
      </c>
      <c r="M74" s="13">
        <v>13</v>
      </c>
      <c r="N74" s="13">
        <v>12</v>
      </c>
      <c r="O74" s="13">
        <v>11</v>
      </c>
      <c r="P74" s="13">
        <v>12</v>
      </c>
      <c r="Q74" s="13">
        <v>14</v>
      </c>
      <c r="R74" s="13">
        <v>14</v>
      </c>
      <c r="S74" s="13">
        <v>3</v>
      </c>
      <c r="T74" s="12">
        <f>SUM(L74:R74)</f>
        <v>88</v>
      </c>
      <c r="U74" s="13">
        <f>(S74*13.5)+(($O$1-S74)*10)</f>
        <v>90.5</v>
      </c>
      <c r="V74" s="13">
        <f>((T74*0.8)+(U74*0.5))-$M$2</f>
        <v>0.45000000000000284</v>
      </c>
      <c r="W74" s="26">
        <f>((T74*0.8)+(U74*0.5))</f>
        <v>115.65</v>
      </c>
      <c r="X74">
        <f>W74/$M$6</f>
        <v>0.80874125874125879</v>
      </c>
    </row>
    <row r="75" spans="1:24">
      <c r="A75" s="53" t="s">
        <v>67</v>
      </c>
      <c r="B75" s="52" t="s">
        <v>124</v>
      </c>
      <c r="C75" s="63"/>
      <c r="D75" s="54" t="s">
        <v>93</v>
      </c>
      <c r="E75" s="13">
        <v>26</v>
      </c>
      <c r="F75" s="13">
        <v>10000</v>
      </c>
      <c r="G75" s="13">
        <v>1953</v>
      </c>
      <c r="H75" s="13">
        <v>30</v>
      </c>
      <c r="I75" s="13">
        <v>4</v>
      </c>
      <c r="J75" s="13">
        <v>4</v>
      </c>
      <c r="K75" s="13">
        <v>6</v>
      </c>
      <c r="L75" s="13">
        <v>15</v>
      </c>
      <c r="M75" s="13">
        <v>15</v>
      </c>
      <c r="N75" s="13">
        <v>15</v>
      </c>
      <c r="O75" s="13">
        <v>14</v>
      </c>
      <c r="P75" s="13">
        <v>13</v>
      </c>
      <c r="Q75" s="13">
        <v>15</v>
      </c>
      <c r="R75" s="13">
        <v>13</v>
      </c>
      <c r="S75" s="13">
        <v>6</v>
      </c>
      <c r="T75" s="12">
        <f>SUM(L75:R75)</f>
        <v>100</v>
      </c>
      <c r="U75" s="13">
        <f>(S75*13.5)+(($O$1-S75)*10)</f>
        <v>101</v>
      </c>
      <c r="V75" s="13">
        <f>((T75*0.8)+(U75*0.5))-$M$2</f>
        <v>15.299999999999997</v>
      </c>
      <c r="W75" s="26">
        <f>((T75*0.8)+(U75*0.5))</f>
        <v>130.5</v>
      </c>
      <c r="X75">
        <f>W75/$M$6</f>
        <v>0.91258741258741261</v>
      </c>
    </row>
    <row r="76" spans="1:24">
      <c r="A76" s="53" t="s">
        <v>129</v>
      </c>
      <c r="B76" s="52" t="s">
        <v>123</v>
      </c>
      <c r="C76" s="50" t="s">
        <v>130</v>
      </c>
      <c r="D76" s="14" t="s">
        <v>91</v>
      </c>
      <c r="E76" s="13">
        <v>24</v>
      </c>
      <c r="F76" s="13">
        <v>8200</v>
      </c>
      <c r="G76" s="13">
        <v>1742</v>
      </c>
      <c r="H76" s="13">
        <v>30</v>
      </c>
      <c r="I76" s="13">
        <v>4</v>
      </c>
      <c r="J76" s="13">
        <v>4</v>
      </c>
      <c r="K76" s="13">
        <v>6.85</v>
      </c>
      <c r="L76" s="13">
        <v>14</v>
      </c>
      <c r="M76" s="13">
        <v>15</v>
      </c>
      <c r="N76" s="13">
        <v>15</v>
      </c>
      <c r="O76" s="13">
        <v>13</v>
      </c>
      <c r="P76" s="13">
        <v>13</v>
      </c>
      <c r="Q76" s="13">
        <v>13</v>
      </c>
      <c r="R76" s="13">
        <v>16</v>
      </c>
      <c r="S76" s="13">
        <v>6</v>
      </c>
      <c r="T76" s="12">
        <f>SUM(L76:R76)</f>
        <v>99</v>
      </c>
      <c r="U76" s="13">
        <f>(S76*13.5)+(($O$1-S76)*10)</f>
        <v>101</v>
      </c>
      <c r="V76" s="13">
        <f>((T76*0.8)+(U76*0.5))-$M$2</f>
        <v>14.499999999999986</v>
      </c>
      <c r="W76" s="26">
        <f>((T76*0.8)+(U76*0.5))</f>
        <v>129.69999999999999</v>
      </c>
      <c r="X76">
        <f>W76/$M$6</f>
        <v>0.90699300699300689</v>
      </c>
    </row>
    <row r="77" spans="1:24">
      <c r="A77" s="53" t="s">
        <v>131</v>
      </c>
      <c r="B77" s="52" t="s">
        <v>124</v>
      </c>
      <c r="C77" s="52" t="s">
        <v>123</v>
      </c>
      <c r="D77" s="54" t="s">
        <v>91</v>
      </c>
      <c r="E77" s="13">
        <v>25</v>
      </c>
      <c r="F77" s="13">
        <v>5600</v>
      </c>
      <c r="G77" s="13">
        <v>864</v>
      </c>
      <c r="H77" s="13">
        <v>28</v>
      </c>
      <c r="I77" s="13">
        <v>2</v>
      </c>
      <c r="J77" s="13">
        <v>2.5</v>
      </c>
      <c r="K77" s="13">
        <v>6</v>
      </c>
      <c r="L77" s="13">
        <v>16</v>
      </c>
      <c r="M77" s="13">
        <v>15</v>
      </c>
      <c r="N77" s="13">
        <v>16</v>
      </c>
      <c r="O77" s="13">
        <v>10</v>
      </c>
      <c r="P77" s="13">
        <v>11</v>
      </c>
      <c r="Q77" s="13">
        <v>11</v>
      </c>
      <c r="R77" s="13">
        <v>15</v>
      </c>
      <c r="S77" s="13">
        <v>2</v>
      </c>
      <c r="T77" s="12">
        <f>SUM(L77:R77)</f>
        <v>94</v>
      </c>
      <c r="U77" s="13">
        <f>(S77*13.5)+(($O$1-S77)*10)</f>
        <v>87</v>
      </c>
      <c r="V77" s="13">
        <f>((T77*0.8)+(U77*0.5))-$M$2</f>
        <v>3.5</v>
      </c>
      <c r="W77" s="26">
        <f>((T77*0.8)+(U77*0.5))</f>
        <v>118.7</v>
      </c>
      <c r="X77">
        <f>W77/$M$6</f>
        <v>0.83006993006993013</v>
      </c>
    </row>
    <row r="78" spans="1:24">
      <c r="A78" s="12" t="s">
        <v>132</v>
      </c>
      <c r="B78" s="14" t="s">
        <v>42</v>
      </c>
      <c r="C78" s="14" t="s">
        <v>123</v>
      </c>
      <c r="D78" s="14" t="s">
        <v>91</v>
      </c>
      <c r="E78" s="13">
        <v>25</v>
      </c>
      <c r="F78" s="13">
        <v>6000</v>
      </c>
      <c r="G78" s="13">
        <v>309</v>
      </c>
      <c r="H78" s="13">
        <v>30</v>
      </c>
      <c r="I78" s="13">
        <v>2</v>
      </c>
      <c r="J78" s="13">
        <v>2</v>
      </c>
      <c r="K78" s="13">
        <v>6</v>
      </c>
      <c r="L78" s="13">
        <v>15</v>
      </c>
      <c r="M78" s="13">
        <v>15</v>
      </c>
      <c r="N78" s="13">
        <v>14</v>
      </c>
      <c r="O78" s="13">
        <v>11</v>
      </c>
      <c r="P78" s="13">
        <v>15</v>
      </c>
      <c r="Q78" s="13">
        <v>11</v>
      </c>
      <c r="R78" s="13">
        <v>10</v>
      </c>
      <c r="S78" s="13">
        <v>1</v>
      </c>
      <c r="T78" s="12">
        <f>SUM(L78:R78)</f>
        <v>91</v>
      </c>
      <c r="U78" s="13">
        <f>(S78*13.5)+(($O$1-S78)*10)</f>
        <v>83.5</v>
      </c>
      <c r="V78" s="13">
        <f>((T78*0.8)+(U78*0.5))-$M$2</f>
        <v>-0.65000000000000568</v>
      </c>
      <c r="W78" s="26">
        <f>((T78*0.8)+(U78*0.5))</f>
        <v>114.55</v>
      </c>
      <c r="X78">
        <f>W78/$M$6</f>
        <v>0.80104895104895102</v>
      </c>
    </row>
    <row r="80" spans="1:24">
      <c r="A80" s="53" t="s">
        <v>133</v>
      </c>
      <c r="B80" s="64" t="s">
        <v>124</v>
      </c>
      <c r="C80" s="64" t="s">
        <v>123</v>
      </c>
      <c r="D80" s="14" t="s">
        <v>91</v>
      </c>
      <c r="E80" s="13">
        <v>25</v>
      </c>
      <c r="F80" s="13">
        <v>2600</v>
      </c>
      <c r="G80" s="13">
        <v>563</v>
      </c>
      <c r="H80" s="13">
        <v>27</v>
      </c>
      <c r="I80" s="13">
        <v>3</v>
      </c>
      <c r="J80" s="13">
        <v>3.5</v>
      </c>
      <c r="K80" s="13">
        <v>6.85</v>
      </c>
      <c r="L80" s="13">
        <v>14</v>
      </c>
      <c r="M80" s="13">
        <v>15</v>
      </c>
      <c r="N80" s="13">
        <v>14</v>
      </c>
      <c r="O80" s="13">
        <v>12</v>
      </c>
      <c r="P80" s="13">
        <v>9</v>
      </c>
      <c r="Q80" s="13">
        <v>11</v>
      </c>
      <c r="R80" s="13">
        <v>15</v>
      </c>
      <c r="S80" s="13">
        <v>1</v>
      </c>
      <c r="T80" s="12">
        <f>SUM(L80:R80)</f>
        <v>90</v>
      </c>
      <c r="U80" s="13">
        <f>(S80*13.5)+(($O$1-S80)*10)</f>
        <v>83.5</v>
      </c>
      <c r="V80" s="13">
        <f>((T80*0.8)+(U80*0.5))-$M$2</f>
        <v>-1.4500000000000028</v>
      </c>
      <c r="W80" s="26">
        <f>((T80*0.8)+(U80*0.5))</f>
        <v>113.75</v>
      </c>
      <c r="X80">
        <f>W80/$M$6</f>
        <v>0.79545454545454541</v>
      </c>
    </row>
    <row r="81" spans="1:27">
      <c r="A81" s="18" t="s">
        <v>94</v>
      </c>
      <c r="B81" s="15"/>
      <c r="C81" s="15"/>
      <c r="D81" s="15"/>
      <c r="E81" s="16"/>
      <c r="F81" s="16"/>
      <c r="G81" s="16"/>
      <c r="H81" s="16"/>
      <c r="I81" s="16"/>
      <c r="J81" s="16"/>
      <c r="K81" s="16"/>
      <c r="L81" s="17">
        <v>12</v>
      </c>
      <c r="M81" s="17">
        <v>12</v>
      </c>
      <c r="N81" s="17">
        <v>12</v>
      </c>
      <c r="O81" s="17">
        <v>12</v>
      </c>
      <c r="P81" s="17">
        <v>12</v>
      </c>
      <c r="Q81" s="17">
        <v>12</v>
      </c>
      <c r="R81" s="17">
        <v>12</v>
      </c>
      <c r="S81" s="16"/>
      <c r="T81" s="33"/>
      <c r="U81" s="33"/>
      <c r="V81" s="33"/>
      <c r="W81" s="33"/>
    </row>
    <row r="82" spans="1:27">
      <c r="A82" s="53" t="s">
        <v>134</v>
      </c>
      <c r="B82" s="53" t="s">
        <v>123</v>
      </c>
      <c r="C82" s="11" t="s">
        <v>130</v>
      </c>
      <c r="D82" s="14" t="s">
        <v>93</v>
      </c>
      <c r="E82" s="13">
        <v>26</v>
      </c>
      <c r="F82" s="13">
        <v>1500</v>
      </c>
      <c r="G82" s="13">
        <v>336</v>
      </c>
      <c r="H82" s="13">
        <v>27</v>
      </c>
      <c r="I82" s="13">
        <v>3</v>
      </c>
      <c r="J82" s="13">
        <v>3.5</v>
      </c>
      <c r="K82" s="13">
        <v>6.85</v>
      </c>
      <c r="L82" s="13">
        <v>15</v>
      </c>
      <c r="M82" s="13">
        <v>16</v>
      </c>
      <c r="N82" s="13">
        <v>14</v>
      </c>
      <c r="O82" s="13">
        <v>12</v>
      </c>
      <c r="P82" s="13">
        <v>13</v>
      </c>
      <c r="Q82" s="13">
        <v>13</v>
      </c>
      <c r="R82" s="13">
        <v>15</v>
      </c>
      <c r="S82" s="13">
        <v>7</v>
      </c>
      <c r="T82" s="12">
        <f>SUM(L82:R82)</f>
        <v>98</v>
      </c>
      <c r="U82" s="13">
        <f>(S82*13.5)+(($O$1-S82)*10)</f>
        <v>104.5</v>
      </c>
      <c r="V82" s="13">
        <f>((T82*0.8)+(U82*0.5))-$M$2</f>
        <v>15.450000000000003</v>
      </c>
      <c r="W82" s="26">
        <f>((T82*0.8)+(U82*0.5))</f>
        <v>130.65</v>
      </c>
    </row>
    <row r="83" spans="1:27">
      <c r="A83" s="53" t="s">
        <v>135</v>
      </c>
      <c r="B83" s="53"/>
      <c r="C83" s="11"/>
      <c r="D83" s="14"/>
      <c r="E83" s="13"/>
      <c r="F83" s="13"/>
      <c r="G83" s="13"/>
      <c r="H83" s="13"/>
      <c r="I83" s="13"/>
      <c r="J83" s="13"/>
      <c r="K83" s="13"/>
      <c r="L83" s="13">
        <v>14</v>
      </c>
      <c r="M83" s="13">
        <v>12</v>
      </c>
      <c r="N83" s="13">
        <v>14</v>
      </c>
      <c r="O83" s="13">
        <v>14</v>
      </c>
      <c r="P83" s="13">
        <v>13</v>
      </c>
      <c r="Q83" s="13">
        <v>15</v>
      </c>
      <c r="R83" s="13">
        <v>14</v>
      </c>
      <c r="S83" s="13">
        <v>6</v>
      </c>
      <c r="T83" s="12">
        <f>SUM(L83:R83)</f>
        <v>96</v>
      </c>
      <c r="U83" s="13">
        <f>(S83*13.5)+(($O$1-S83)*10)</f>
        <v>101</v>
      </c>
      <c r="V83" s="13">
        <f>((T83*0.8)+(U83*0.5))-$M$2</f>
        <v>12.100000000000009</v>
      </c>
      <c r="W83" s="26">
        <f>((T83*0.8)+(U83*0.5))</f>
        <v>127.30000000000001</v>
      </c>
      <c r="X83">
        <f>W83/$M$6</f>
        <v>0.8902097902097903</v>
      </c>
    </row>
    <row r="84" spans="1:27">
      <c r="A84" s="53" t="s">
        <v>136</v>
      </c>
      <c r="B84" s="53" t="s">
        <v>123</v>
      </c>
      <c r="C84" s="11" t="s">
        <v>42</v>
      </c>
      <c r="D84" s="14" t="s">
        <v>93</v>
      </c>
      <c r="E84" s="13">
        <v>21</v>
      </c>
      <c r="F84" s="13"/>
      <c r="G84" s="13"/>
      <c r="H84" s="13"/>
      <c r="I84" s="13"/>
      <c r="J84" s="13"/>
      <c r="K84" s="13"/>
      <c r="L84" s="13">
        <v>16</v>
      </c>
      <c r="M84" s="13">
        <v>15</v>
      </c>
      <c r="N84" s="13">
        <v>19</v>
      </c>
      <c r="O84" s="13">
        <v>17</v>
      </c>
      <c r="P84" s="13">
        <v>15</v>
      </c>
      <c r="Q84" s="13">
        <v>14</v>
      </c>
      <c r="R84" s="13">
        <v>16</v>
      </c>
      <c r="S84" s="13">
        <v>8</v>
      </c>
      <c r="T84" s="12">
        <f>SUM(L84:R84)</f>
        <v>112</v>
      </c>
      <c r="U84" s="13">
        <f>(S84*13.5)+(($O$1-S84)*10)</f>
        <v>108</v>
      </c>
      <c r="V84" s="13">
        <f>((T84*0.8)+(U84*0.5))-$M$2</f>
        <v>28.40000000000002</v>
      </c>
      <c r="W84" s="26">
        <f>((T84*0.8)+(U84*0.5))</f>
        <v>143.60000000000002</v>
      </c>
      <c r="X84">
        <f>W84/$M$6</f>
        <v>1.0041958041958043</v>
      </c>
    </row>
    <row r="85" spans="1:27">
      <c r="A85" s="53" t="s">
        <v>137</v>
      </c>
      <c r="B85" s="53" t="s">
        <v>123</v>
      </c>
      <c r="C85" s="11" t="s">
        <v>124</v>
      </c>
      <c r="D85" s="14" t="s">
        <v>93</v>
      </c>
      <c r="E85" s="13">
        <v>19</v>
      </c>
      <c r="F85" s="13"/>
      <c r="G85" s="13"/>
      <c r="H85" s="13"/>
      <c r="I85" s="13">
        <v>3.5</v>
      </c>
      <c r="J85" s="13">
        <v>4.5</v>
      </c>
      <c r="K85" s="13">
        <v>6.85</v>
      </c>
      <c r="L85" s="13">
        <v>16</v>
      </c>
      <c r="M85" s="13">
        <v>16</v>
      </c>
      <c r="N85" s="13">
        <v>18</v>
      </c>
      <c r="O85" s="13">
        <v>15</v>
      </c>
      <c r="P85" s="13">
        <v>15</v>
      </c>
      <c r="Q85" s="13">
        <v>15</v>
      </c>
      <c r="R85" s="13">
        <v>16</v>
      </c>
      <c r="S85" s="13">
        <v>8</v>
      </c>
      <c r="T85" s="12">
        <f>SUM(L85:R85)</f>
        <v>111</v>
      </c>
      <c r="U85" s="13">
        <f>(S85*13.5)+(($O$1-S85)*10)</f>
        <v>108</v>
      </c>
      <c r="V85" s="13">
        <f>((T85*0.8)+(U85*0.5))-$M$2</f>
        <v>27.600000000000009</v>
      </c>
      <c r="W85" s="26">
        <f>((T85*0.8)+(U85*0.5))</f>
        <v>142.80000000000001</v>
      </c>
      <c r="X85">
        <f>W85/$M$6</f>
        <v>0.99860139860139863</v>
      </c>
    </row>
    <row r="88" spans="1:27" ht="37.5">
      <c r="A88" s="9" t="s">
        <v>70</v>
      </c>
      <c r="B88" s="9" t="s">
        <v>71</v>
      </c>
      <c r="C88" s="9" t="s">
        <v>72</v>
      </c>
      <c r="D88" s="9" t="s">
        <v>73</v>
      </c>
      <c r="E88" s="10" t="s">
        <v>74</v>
      </c>
      <c r="F88" s="10" t="s">
        <v>75</v>
      </c>
      <c r="G88" s="10" t="s">
        <v>76</v>
      </c>
      <c r="H88" s="10" t="s">
        <v>77</v>
      </c>
      <c r="I88" s="10" t="s">
        <v>78</v>
      </c>
      <c r="J88" s="10" t="s">
        <v>79</v>
      </c>
      <c r="K88" s="10" t="s">
        <v>80</v>
      </c>
      <c r="L88" s="10" t="s">
        <v>82</v>
      </c>
      <c r="M88" s="10" t="s">
        <v>13</v>
      </c>
      <c r="N88" s="10" t="s">
        <v>21</v>
      </c>
      <c r="O88" s="10" t="s">
        <v>35</v>
      </c>
      <c r="P88" s="10" t="s">
        <v>25</v>
      </c>
      <c r="Q88" s="10" t="s">
        <v>30</v>
      </c>
      <c r="R88" s="10" t="s">
        <v>7</v>
      </c>
      <c r="S88" s="10" t="s">
        <v>8</v>
      </c>
      <c r="T88" s="10" t="s">
        <v>14</v>
      </c>
      <c r="U88" s="10" t="s">
        <v>18</v>
      </c>
      <c r="V88" s="35" t="s">
        <v>84</v>
      </c>
      <c r="W88" s="10" t="s">
        <v>85</v>
      </c>
      <c r="X88" s="10" t="s">
        <v>86</v>
      </c>
      <c r="Y88" s="10" t="s">
        <v>87</v>
      </c>
      <c r="Z88" s="50" t="s">
        <v>88</v>
      </c>
    </row>
    <row r="89" spans="1:27">
      <c r="A89" s="19" t="s">
        <v>42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5"/>
      <c r="Z89" s="42"/>
    </row>
    <row r="90" spans="1:27">
      <c r="A90" s="53" t="s">
        <v>125</v>
      </c>
      <c r="B90" s="52" t="s">
        <v>123</v>
      </c>
      <c r="C90" s="52" t="s">
        <v>42</v>
      </c>
      <c r="D90" s="54" t="s">
        <v>93</v>
      </c>
      <c r="E90" s="13">
        <v>20</v>
      </c>
      <c r="F90" s="13">
        <v>7200</v>
      </c>
      <c r="G90" s="13">
        <v>979</v>
      </c>
      <c r="H90" s="13">
        <v>28</v>
      </c>
      <c r="I90" s="13">
        <v>4</v>
      </c>
      <c r="J90" s="13">
        <v>4.5</v>
      </c>
      <c r="K90" s="13">
        <v>6.85</v>
      </c>
      <c r="L90" s="13">
        <v>17</v>
      </c>
      <c r="M90" s="13">
        <v>16</v>
      </c>
      <c r="N90" s="13">
        <v>13</v>
      </c>
      <c r="O90" s="13">
        <v>11</v>
      </c>
      <c r="P90" s="13">
        <v>16</v>
      </c>
      <c r="Q90" s="13">
        <v>14</v>
      </c>
      <c r="R90" s="13">
        <v>13</v>
      </c>
      <c r="S90" s="13">
        <v>13</v>
      </c>
      <c r="T90" s="13">
        <v>12</v>
      </c>
      <c r="U90" s="13">
        <v>9</v>
      </c>
      <c r="V90" s="13">
        <v>3</v>
      </c>
      <c r="W90" s="12">
        <f>SUM(L90:U90)</f>
        <v>134</v>
      </c>
      <c r="X90" s="13">
        <f>(V90*13.5)+(($Q$1-V90)*10)</f>
        <v>110.5</v>
      </c>
      <c r="Y90" s="13">
        <f>((W90*0.8)+(X90*0.5))-$P$2</f>
        <v>26.849999999999966</v>
      </c>
      <c r="Z90" s="26">
        <f>((W90*0.8)+(X90*0.5))</f>
        <v>162.44999999999999</v>
      </c>
      <c r="AA90">
        <f>Z90/$P$6</f>
        <v>0.86871657754010689</v>
      </c>
    </row>
    <row r="91" spans="1:27">
      <c r="A91" s="12" t="s">
        <v>138</v>
      </c>
      <c r="B91" s="14" t="s">
        <v>42</v>
      </c>
      <c r="C91" s="14" t="s">
        <v>42</v>
      </c>
      <c r="D91" s="14" t="s">
        <v>93</v>
      </c>
      <c r="E91" s="13">
        <v>24</v>
      </c>
      <c r="F91" s="13">
        <v>9400</v>
      </c>
      <c r="G91" s="13">
        <v>1612</v>
      </c>
      <c r="H91" s="13">
        <v>27</v>
      </c>
      <c r="I91" s="13">
        <v>3.5</v>
      </c>
      <c r="J91" s="13">
        <v>3.5</v>
      </c>
      <c r="K91" s="13">
        <v>6.74</v>
      </c>
      <c r="L91" s="13">
        <v>16</v>
      </c>
      <c r="M91" s="13">
        <v>16</v>
      </c>
      <c r="N91" s="13">
        <v>13</v>
      </c>
      <c r="O91" s="13">
        <v>10</v>
      </c>
      <c r="P91" s="13">
        <v>12</v>
      </c>
      <c r="Q91" s="13">
        <v>13</v>
      </c>
      <c r="R91" s="13">
        <v>11</v>
      </c>
      <c r="S91" s="13">
        <v>13</v>
      </c>
      <c r="T91" s="13">
        <v>11</v>
      </c>
      <c r="U91" s="13">
        <v>12</v>
      </c>
      <c r="V91" s="13">
        <v>3</v>
      </c>
      <c r="W91" s="12">
        <f>SUM(L91:U91)</f>
        <v>127</v>
      </c>
      <c r="X91" s="13">
        <f>(V91*13.5)+(($Q$1-V91)*10)</f>
        <v>110.5</v>
      </c>
      <c r="Y91" s="13">
        <f>((W91*0.8)+(X91*0.5))-$P$2</f>
        <v>21.25</v>
      </c>
      <c r="Z91" s="26">
        <f>((W91*0.8)+(X91*0.5))</f>
        <v>156.85000000000002</v>
      </c>
      <c r="AA91">
        <f>Z91/$P$6</f>
        <v>0.83877005347593592</v>
      </c>
    </row>
    <row r="93" spans="1:27">
      <c r="A93" s="12" t="s">
        <v>139</v>
      </c>
      <c r="B93" s="14" t="s">
        <v>42</v>
      </c>
      <c r="C93" s="14" t="s">
        <v>42</v>
      </c>
      <c r="D93" s="14" t="s">
        <v>91</v>
      </c>
      <c r="E93" s="13">
        <v>22</v>
      </c>
      <c r="F93" s="13">
        <v>7000</v>
      </c>
      <c r="G93" s="13">
        <v>280</v>
      </c>
      <c r="H93" s="13">
        <v>27</v>
      </c>
      <c r="I93" s="13">
        <v>2.5</v>
      </c>
      <c r="J93" s="13">
        <v>2.5</v>
      </c>
      <c r="K93" s="13">
        <v>6</v>
      </c>
      <c r="L93" s="13">
        <v>15</v>
      </c>
      <c r="M93" s="13">
        <v>15</v>
      </c>
      <c r="N93" s="13">
        <v>9</v>
      </c>
      <c r="O93" s="13">
        <v>14</v>
      </c>
      <c r="P93" s="13">
        <v>13</v>
      </c>
      <c r="Q93" s="13">
        <v>10</v>
      </c>
      <c r="R93" s="13">
        <v>13</v>
      </c>
      <c r="S93" s="13">
        <v>14</v>
      </c>
      <c r="T93" s="13">
        <v>11</v>
      </c>
      <c r="U93" s="13">
        <v>9</v>
      </c>
      <c r="V93" s="13">
        <v>2</v>
      </c>
      <c r="W93" s="12">
        <f>SUM(L93:U93)</f>
        <v>123</v>
      </c>
      <c r="X93" s="13">
        <f>(V93*13.5)+(($Q$1-V93)*10)</f>
        <v>107</v>
      </c>
      <c r="Y93" s="13">
        <f>((W93*0.8)+(X93*0.5))-$P$2</f>
        <v>16.299999999999983</v>
      </c>
      <c r="Z93" s="26">
        <f>((W93*0.8)+(X93*0.5))</f>
        <v>151.9</v>
      </c>
      <c r="AA93">
        <f>Z93/$P$6</f>
        <v>0.81229946524064178</v>
      </c>
    </row>
    <row r="94" spans="1:27">
      <c r="A94" s="12" t="s">
        <v>132</v>
      </c>
      <c r="B94" s="14" t="s">
        <v>42</v>
      </c>
      <c r="C94" s="14" t="s">
        <v>123</v>
      </c>
      <c r="D94" s="14" t="s">
        <v>91</v>
      </c>
      <c r="E94" s="13">
        <v>25</v>
      </c>
      <c r="F94" s="13">
        <v>6000</v>
      </c>
      <c r="G94" s="13">
        <v>309</v>
      </c>
      <c r="H94" s="13">
        <v>30</v>
      </c>
      <c r="I94" s="13">
        <v>2</v>
      </c>
      <c r="J94" s="13">
        <v>2</v>
      </c>
      <c r="K94" s="13">
        <v>6</v>
      </c>
      <c r="L94" s="13">
        <v>15</v>
      </c>
      <c r="M94" s="13">
        <v>15</v>
      </c>
      <c r="N94" s="13">
        <v>11</v>
      </c>
      <c r="O94" s="13">
        <v>8</v>
      </c>
      <c r="P94" s="13">
        <v>10</v>
      </c>
      <c r="Q94" s="13">
        <v>13</v>
      </c>
      <c r="R94" s="13">
        <v>11</v>
      </c>
      <c r="S94" s="13">
        <v>15</v>
      </c>
      <c r="T94" s="13">
        <v>12</v>
      </c>
      <c r="U94" s="13">
        <v>12</v>
      </c>
      <c r="V94" s="13">
        <v>2</v>
      </c>
      <c r="W94" s="12">
        <f>SUM(L94:U94)</f>
        <v>122</v>
      </c>
      <c r="X94" s="13">
        <f>(V94*13.5)+(($Q$1-V94)*10)</f>
        <v>107</v>
      </c>
      <c r="Y94" s="13">
        <f>((W94*0.8)+(X94*0.5))-$P$2</f>
        <v>15.5</v>
      </c>
      <c r="Z94" s="26">
        <f>((W94*0.8)+(X94*0.5))</f>
        <v>151.10000000000002</v>
      </c>
      <c r="AA94">
        <f>Z94/$P$6</f>
        <v>0.80802139037433163</v>
      </c>
    </row>
    <row r="96" spans="1:27">
      <c r="A96" s="53" t="s">
        <v>129</v>
      </c>
      <c r="B96" s="52" t="s">
        <v>123</v>
      </c>
      <c r="C96" s="50" t="s">
        <v>130</v>
      </c>
      <c r="D96" s="14" t="s">
        <v>91</v>
      </c>
      <c r="E96" s="13">
        <v>24</v>
      </c>
      <c r="F96" s="13">
        <v>8200</v>
      </c>
      <c r="G96" s="13">
        <v>1742</v>
      </c>
      <c r="H96" s="13">
        <v>30</v>
      </c>
      <c r="I96" s="13">
        <v>4</v>
      </c>
      <c r="J96" s="13">
        <v>4</v>
      </c>
      <c r="K96" s="13">
        <v>6.85</v>
      </c>
      <c r="L96" s="13">
        <v>14</v>
      </c>
      <c r="M96" s="13">
        <v>15</v>
      </c>
      <c r="N96" s="13">
        <v>13</v>
      </c>
      <c r="O96" s="13">
        <v>10</v>
      </c>
      <c r="P96" s="13">
        <v>15</v>
      </c>
      <c r="Q96" s="13">
        <v>15</v>
      </c>
      <c r="R96" s="13">
        <v>13</v>
      </c>
      <c r="S96" s="13">
        <v>14</v>
      </c>
      <c r="T96" s="13">
        <v>13</v>
      </c>
      <c r="U96" s="13">
        <v>8</v>
      </c>
      <c r="V96" s="13">
        <v>3</v>
      </c>
      <c r="W96" s="12">
        <f>SUM(L96:U96)</f>
        <v>130</v>
      </c>
      <c r="X96" s="13">
        <f>(V96*13.5)+(($Q$1-V96)*10)</f>
        <v>110.5</v>
      </c>
      <c r="Y96" s="13">
        <f>((W96*0.8)+(X96*0.5))-$P$2</f>
        <v>23.649999999999977</v>
      </c>
      <c r="Z96" s="26">
        <f>((W96*0.8)+(X96*0.5))</f>
        <v>159.25</v>
      </c>
      <c r="AA96">
        <f>Z96/$P$6</f>
        <v>0.85160427807486627</v>
      </c>
    </row>
    <row r="97" spans="1:27">
      <c r="A97" s="53" t="s">
        <v>127</v>
      </c>
      <c r="B97" s="52" t="s">
        <v>123</v>
      </c>
      <c r="C97" s="52" t="s">
        <v>124</v>
      </c>
      <c r="D97" s="54" t="s">
        <v>93</v>
      </c>
      <c r="E97" s="13">
        <v>22</v>
      </c>
      <c r="F97" s="13">
        <v>6000</v>
      </c>
      <c r="G97" s="13">
        <v>728</v>
      </c>
      <c r="H97" s="13">
        <v>28</v>
      </c>
      <c r="I97" s="13">
        <v>2</v>
      </c>
      <c r="J97" s="13">
        <v>2.5</v>
      </c>
      <c r="K97" s="13">
        <v>6.85</v>
      </c>
      <c r="L97" s="13">
        <v>15</v>
      </c>
      <c r="M97" s="13">
        <v>15</v>
      </c>
      <c r="N97" s="13">
        <v>12</v>
      </c>
      <c r="O97" s="13">
        <v>12</v>
      </c>
      <c r="P97" s="13">
        <v>13</v>
      </c>
      <c r="Q97" s="13">
        <v>15</v>
      </c>
      <c r="R97" s="13">
        <v>12</v>
      </c>
      <c r="S97" s="13">
        <v>13</v>
      </c>
      <c r="T97" s="13">
        <v>13</v>
      </c>
      <c r="U97" s="13">
        <v>9</v>
      </c>
      <c r="V97" s="13">
        <v>2</v>
      </c>
      <c r="W97" s="12">
        <f>SUM(L97:U97)</f>
        <v>129</v>
      </c>
      <c r="X97" s="13">
        <f>(V97*13.5)+(($Q$1-V97)*10)</f>
        <v>107</v>
      </c>
      <c r="Y97" s="13">
        <f>((W97*0.8)+(X97*0.5))-$P$2</f>
        <v>21.099999999999966</v>
      </c>
      <c r="Z97" s="26">
        <f>((W97*0.8)+(X97*0.5))</f>
        <v>156.69999999999999</v>
      </c>
      <c r="AA97">
        <f>Z97/$P$6</f>
        <v>0.8379679144385026</v>
      </c>
    </row>
    <row r="98" spans="1:27">
      <c r="A98" s="53" t="s">
        <v>140</v>
      </c>
      <c r="B98" s="14" t="s">
        <v>42</v>
      </c>
      <c r="C98" s="14" t="s">
        <v>42</v>
      </c>
      <c r="D98" s="14" t="s">
        <v>91</v>
      </c>
      <c r="E98" s="13">
        <v>26</v>
      </c>
      <c r="F98" s="13">
        <v>400</v>
      </c>
      <c r="G98" s="13">
        <v>87</v>
      </c>
      <c r="H98" s="13">
        <v>27</v>
      </c>
      <c r="I98" s="13">
        <v>1.5</v>
      </c>
      <c r="J98" s="13">
        <v>1.5</v>
      </c>
      <c r="K98" s="13">
        <v>6.74</v>
      </c>
      <c r="L98" s="13">
        <v>13</v>
      </c>
      <c r="M98" s="13">
        <v>14</v>
      </c>
      <c r="N98" s="13">
        <v>11</v>
      </c>
      <c r="O98" s="13">
        <v>16</v>
      </c>
      <c r="P98" s="13">
        <v>10</v>
      </c>
      <c r="Q98" s="13">
        <v>11</v>
      </c>
      <c r="R98" s="13">
        <v>8</v>
      </c>
      <c r="S98" s="13">
        <v>12</v>
      </c>
      <c r="T98" s="13">
        <v>8</v>
      </c>
      <c r="U98" s="13">
        <v>10</v>
      </c>
      <c r="V98" s="13">
        <v>1</v>
      </c>
      <c r="W98" s="12">
        <f>SUM(L98:U98)</f>
        <v>113</v>
      </c>
      <c r="X98" s="13">
        <f>(V98*13.5)+(($Q$1-V98)*10)</f>
        <v>103.5</v>
      </c>
      <c r="Y98" s="13">
        <f>((W98*0.8)+(X98*0.5))-$P$2</f>
        <v>6.5499999999999829</v>
      </c>
      <c r="Z98" s="26">
        <f>((W98*0.8)+(X98*0.5))</f>
        <v>142.15</v>
      </c>
      <c r="AA98">
        <f>Z98/$P$6</f>
        <v>0.76016042780748672</v>
      </c>
    </row>
    <row r="99" spans="1:27">
      <c r="A99" s="18" t="s">
        <v>94</v>
      </c>
      <c r="B99" s="15"/>
      <c r="C99" s="15"/>
      <c r="D99" s="15"/>
      <c r="E99" s="16"/>
      <c r="F99" s="16"/>
      <c r="G99" s="16"/>
      <c r="H99" s="16"/>
      <c r="I99" s="16"/>
      <c r="J99" s="16"/>
      <c r="K99" s="16"/>
      <c r="L99" s="17">
        <v>12</v>
      </c>
      <c r="M99" s="17">
        <v>12</v>
      </c>
      <c r="N99" s="17">
        <v>12</v>
      </c>
      <c r="O99" s="17">
        <v>12</v>
      </c>
      <c r="P99" s="17">
        <v>12</v>
      </c>
      <c r="Q99" s="17">
        <v>12</v>
      </c>
      <c r="R99" s="17">
        <v>12</v>
      </c>
      <c r="S99" s="16"/>
      <c r="T99" s="33"/>
      <c r="U99" s="33"/>
      <c r="V99" s="33"/>
      <c r="W99" s="33"/>
      <c r="X99" s="33"/>
      <c r="Y99" s="33"/>
      <c r="Z99" s="33"/>
    </row>
    <row r="100" spans="1:27">
      <c r="A100" s="12" t="s">
        <v>141</v>
      </c>
      <c r="B100" s="14" t="s">
        <v>42</v>
      </c>
      <c r="C100" s="14" t="s">
        <v>42</v>
      </c>
      <c r="D100" s="14" t="s">
        <v>93</v>
      </c>
      <c r="E100" s="13">
        <v>21</v>
      </c>
      <c r="F100" s="13">
        <v>80</v>
      </c>
      <c r="G100" s="13">
        <v>87</v>
      </c>
      <c r="H100" s="13">
        <v>27</v>
      </c>
      <c r="I100" s="13">
        <v>1.5</v>
      </c>
      <c r="J100" s="13">
        <v>2.5</v>
      </c>
      <c r="K100" s="13">
        <v>6.74</v>
      </c>
      <c r="L100" s="13">
        <v>20</v>
      </c>
      <c r="M100" s="13">
        <v>20</v>
      </c>
      <c r="N100" s="13">
        <v>15</v>
      </c>
      <c r="O100" s="13">
        <v>12</v>
      </c>
      <c r="P100" s="13">
        <v>19</v>
      </c>
      <c r="Q100" s="13">
        <v>19</v>
      </c>
      <c r="R100" s="13">
        <v>15</v>
      </c>
      <c r="S100" s="13">
        <v>18</v>
      </c>
      <c r="T100" s="13">
        <v>18</v>
      </c>
      <c r="U100" s="13">
        <v>7</v>
      </c>
      <c r="V100" s="13">
        <v>3</v>
      </c>
      <c r="W100" s="12">
        <f>SUM(L100:U100)</f>
        <v>163</v>
      </c>
      <c r="X100" s="13">
        <f>(V100*13.5)+(($Q$1-V100)*10)</f>
        <v>110.5</v>
      </c>
      <c r="Y100" s="13">
        <f>((W100*0.8)+(X100*0.5))-$P$2</f>
        <v>50.049999999999983</v>
      </c>
      <c r="Z100" s="26">
        <f>((W100*0.8)+(X100*0.5))</f>
        <v>185.65</v>
      </c>
    </row>
    <row r="101" spans="1:27">
      <c r="A101" s="53" t="s">
        <v>142</v>
      </c>
      <c r="B101" s="52" t="s">
        <v>42</v>
      </c>
      <c r="C101" s="50" t="s">
        <v>123</v>
      </c>
      <c r="D101" s="14" t="s">
        <v>93</v>
      </c>
      <c r="E101" s="13">
        <v>21</v>
      </c>
      <c r="F101" s="13"/>
      <c r="G101" s="13"/>
      <c r="H101" s="13"/>
      <c r="I101" s="13"/>
      <c r="J101" s="13"/>
      <c r="K101" s="13">
        <v>6.85</v>
      </c>
      <c r="L101" s="13">
        <v>16</v>
      </c>
      <c r="M101" s="13">
        <v>15</v>
      </c>
      <c r="N101" s="13">
        <v>17</v>
      </c>
      <c r="O101" s="13">
        <v>16</v>
      </c>
      <c r="P101" s="13">
        <v>15</v>
      </c>
      <c r="Q101" s="13">
        <v>16</v>
      </c>
      <c r="R101" s="13">
        <v>14</v>
      </c>
      <c r="S101" s="13">
        <v>14</v>
      </c>
      <c r="T101" s="13">
        <v>15</v>
      </c>
      <c r="U101" s="13">
        <v>14</v>
      </c>
      <c r="V101" s="13">
        <v>3</v>
      </c>
      <c r="W101" s="12">
        <f>SUM(L101:U101)</f>
        <v>152</v>
      </c>
      <c r="X101" s="13">
        <f>(V101*13.5)+(($Q$1-V101)*10)</f>
        <v>110.5</v>
      </c>
      <c r="Y101" s="13">
        <f>((W101*0.8)+(X101*0.5))-$P$2</f>
        <v>41.25</v>
      </c>
      <c r="Z101" s="26">
        <f>((W101*0.8)+(X101*0.5))</f>
        <v>176.85000000000002</v>
      </c>
      <c r="AA101">
        <f>Z101/$P$6</f>
        <v>0.94572192513368991</v>
      </c>
    </row>
    <row r="102" spans="1:27">
      <c r="A102" s="53" t="s">
        <v>143</v>
      </c>
      <c r="B102" s="52" t="s">
        <v>123</v>
      </c>
      <c r="C102" s="52" t="s">
        <v>124</v>
      </c>
      <c r="D102" s="54" t="s">
        <v>93</v>
      </c>
      <c r="E102" s="13">
        <v>22</v>
      </c>
      <c r="F102" s="13">
        <v>6000</v>
      </c>
      <c r="G102" s="13">
        <v>728</v>
      </c>
      <c r="H102" s="13">
        <v>28</v>
      </c>
      <c r="I102" s="13">
        <v>2</v>
      </c>
      <c r="J102" s="13">
        <v>2.5</v>
      </c>
      <c r="K102" s="13">
        <v>6.85</v>
      </c>
      <c r="L102" s="13">
        <v>15</v>
      </c>
      <c r="M102" s="13">
        <v>15</v>
      </c>
      <c r="N102" s="13">
        <v>15</v>
      </c>
      <c r="O102" s="13">
        <v>14</v>
      </c>
      <c r="P102" s="13">
        <v>16</v>
      </c>
      <c r="Q102" s="13">
        <v>16</v>
      </c>
      <c r="R102" s="13">
        <v>14</v>
      </c>
      <c r="S102" s="13">
        <v>16</v>
      </c>
      <c r="T102" s="13">
        <v>17</v>
      </c>
      <c r="U102" s="13">
        <v>14</v>
      </c>
      <c r="V102" s="13">
        <v>4</v>
      </c>
      <c r="W102" s="12">
        <f>SUM(L102:U102)</f>
        <v>152</v>
      </c>
      <c r="X102" s="13">
        <f>(V102*13.5)+(($Q$1-V102)*10)</f>
        <v>114</v>
      </c>
      <c r="Y102" s="13">
        <f>((W102*0.8)+(X102*0.5))-$P$2</f>
        <v>43</v>
      </c>
      <c r="Z102" s="26">
        <f>((W102*0.8)+(X102*0.5))</f>
        <v>178.60000000000002</v>
      </c>
      <c r="AA102">
        <f>Z102/$P$6</f>
        <v>0.95508021390374342</v>
      </c>
    </row>
  </sheetData>
  <conditionalFormatting sqref="A4">
    <cfRule type="cellIs" dxfId="420" priority="457" operator="greaterThan">
      <formula>152</formula>
    </cfRule>
  </conditionalFormatting>
  <conditionalFormatting sqref="D12:D13">
    <cfRule type="containsText" dxfId="419" priority="255" operator="containsText" text="Yes">
      <formula>NOT(ISERROR(SEARCH("Yes",D12)))</formula>
    </cfRule>
    <cfRule type="containsText" dxfId="418" priority="256" operator="containsText" text="No">
      <formula>NOT(ISERROR(SEARCH("No",D12)))</formula>
    </cfRule>
  </conditionalFormatting>
  <conditionalFormatting sqref="D15">
    <cfRule type="containsText" dxfId="417" priority="667" operator="containsText" text="No">
      <formula>NOT(ISERROR(SEARCH("No",D15)))</formula>
    </cfRule>
    <cfRule type="containsText" dxfId="416" priority="666" operator="containsText" text="Yes">
      <formula>NOT(ISERROR(SEARCH("Yes",D15)))</formula>
    </cfRule>
  </conditionalFormatting>
  <conditionalFormatting sqref="D19:D20 D42 D55:D58">
    <cfRule type="containsText" dxfId="415" priority="668" operator="containsText" text="Yes">
      <formula>NOT(ISERROR(SEARCH("Yes",D19)))</formula>
    </cfRule>
    <cfRule type="containsText" dxfId="414" priority="669" operator="containsText" text="No">
      <formula>NOT(ISERROR(SEARCH("No",D19)))</formula>
    </cfRule>
  </conditionalFormatting>
  <conditionalFormatting sqref="D22:D23">
    <cfRule type="containsText" dxfId="413" priority="112" operator="containsText" text="No">
      <formula>NOT(ISERROR(SEARCH("No",D22)))</formula>
    </cfRule>
    <cfRule type="containsText" dxfId="412" priority="111" operator="containsText" text="Yes">
      <formula>NOT(ISERROR(SEARCH("Yes",D22)))</formula>
    </cfRule>
  </conditionalFormatting>
  <conditionalFormatting sqref="D25">
    <cfRule type="containsText" dxfId="411" priority="110" operator="containsText" text="No">
      <formula>NOT(ISERROR(SEARCH("No",D25)))</formula>
    </cfRule>
    <cfRule type="containsText" dxfId="410" priority="109" operator="containsText" text="Yes">
      <formula>NOT(ISERROR(SEARCH("Yes",D25)))</formula>
    </cfRule>
  </conditionalFormatting>
  <conditionalFormatting sqref="D27:D29">
    <cfRule type="containsText" dxfId="409" priority="116" operator="containsText" text="No">
      <formula>NOT(ISERROR(SEARCH("No",D27)))</formula>
    </cfRule>
    <cfRule type="containsText" dxfId="408" priority="115" operator="containsText" text="Yes">
      <formula>NOT(ISERROR(SEARCH("Yes",D27)))</formula>
    </cfRule>
  </conditionalFormatting>
  <conditionalFormatting sqref="D31:D32">
    <cfRule type="containsText" dxfId="407" priority="5" operator="containsText" text="Yes">
      <formula>NOT(ISERROR(SEARCH("Yes",D31)))</formula>
    </cfRule>
    <cfRule type="containsText" dxfId="406" priority="6" operator="containsText" text="No">
      <formula>NOT(ISERROR(SEARCH("No",D31)))</formula>
    </cfRule>
  </conditionalFormatting>
  <conditionalFormatting sqref="D36:D37">
    <cfRule type="containsText" dxfId="405" priority="74" operator="containsText" text="No">
      <formula>NOT(ISERROR(SEARCH("No",D36)))</formula>
    </cfRule>
    <cfRule type="containsText" dxfId="404" priority="73" operator="containsText" text="Yes">
      <formula>NOT(ISERROR(SEARCH("Yes",D36)))</formula>
    </cfRule>
  </conditionalFormatting>
  <conditionalFormatting sqref="D39:D40">
    <cfRule type="containsText" dxfId="403" priority="107" operator="containsText" text="Yes">
      <formula>NOT(ISERROR(SEARCH("Yes",D39)))</formula>
    </cfRule>
    <cfRule type="containsText" dxfId="402" priority="108" operator="containsText" text="No">
      <formula>NOT(ISERROR(SEARCH("No",D39)))</formula>
    </cfRule>
  </conditionalFormatting>
  <conditionalFormatting sqref="D40">
    <cfRule type="containsText" dxfId="401" priority="101" operator="containsText" text="Yes">
      <formula>NOT(ISERROR(SEARCH("Yes",D40)))</formula>
    </cfRule>
    <cfRule type="containsText" dxfId="400" priority="102" operator="containsText" text="No">
      <formula>NOT(ISERROR(SEARCH("No",D40)))</formula>
    </cfRule>
  </conditionalFormatting>
  <conditionalFormatting sqref="D45:D47">
    <cfRule type="containsText" dxfId="399" priority="404" operator="containsText" text="Yes">
      <formula>NOT(ISERROR(SEARCH("Yes",D45)))</formula>
    </cfRule>
    <cfRule type="containsText" dxfId="398" priority="405" operator="containsText" text="No">
      <formula>NOT(ISERROR(SEARCH("No",D45)))</formula>
    </cfRule>
  </conditionalFormatting>
  <conditionalFormatting sqref="D52:D53">
    <cfRule type="containsText" dxfId="397" priority="613" operator="containsText" text="No">
      <formula>NOT(ISERROR(SEARCH("No",D52)))</formula>
    </cfRule>
    <cfRule type="containsText" dxfId="396" priority="612" operator="containsText" text="Yes">
      <formula>NOT(ISERROR(SEARCH("Yes",D52)))</formula>
    </cfRule>
  </conditionalFormatting>
  <conditionalFormatting sqref="D62:D63">
    <cfRule type="containsText" dxfId="395" priority="29" operator="containsText" text="Yes">
      <formula>NOT(ISERROR(SEARCH("Yes",D62)))</formula>
    </cfRule>
    <cfRule type="containsText" dxfId="394" priority="30" operator="containsText" text="No">
      <formula>NOT(ISERROR(SEARCH("No",D62)))</formula>
    </cfRule>
  </conditionalFormatting>
  <conditionalFormatting sqref="D68:D69">
    <cfRule type="containsText" dxfId="393" priority="204" operator="containsText" text="Yes">
      <formula>NOT(ISERROR(SEARCH("Yes",D68)))</formula>
    </cfRule>
    <cfRule type="containsText" dxfId="392" priority="205" operator="containsText" text="No">
      <formula>NOT(ISERROR(SEARCH("No",D68)))</formula>
    </cfRule>
  </conditionalFormatting>
  <conditionalFormatting sqref="D71:D72">
    <cfRule type="containsText" dxfId="391" priority="194" operator="containsText" text="Yes">
      <formula>NOT(ISERROR(SEARCH("Yes",D71)))</formula>
    </cfRule>
    <cfRule type="containsText" dxfId="390" priority="195" operator="containsText" text="No">
      <formula>NOT(ISERROR(SEARCH("No",D71)))</formula>
    </cfRule>
  </conditionalFormatting>
  <conditionalFormatting sqref="D74:D78">
    <cfRule type="containsText" dxfId="389" priority="55" operator="containsText" text="Yes">
      <formula>NOT(ISERROR(SEARCH("Yes",D74)))</formula>
    </cfRule>
    <cfRule type="containsText" dxfId="388" priority="56" operator="containsText" text="No">
      <formula>NOT(ISERROR(SEARCH("No",D74)))</formula>
    </cfRule>
  </conditionalFormatting>
  <conditionalFormatting sqref="D80">
    <cfRule type="containsText" dxfId="387" priority="179" operator="containsText" text="No">
      <formula>NOT(ISERROR(SEARCH("No",D80)))</formula>
    </cfRule>
    <cfRule type="containsText" dxfId="386" priority="178" operator="containsText" text="Yes">
      <formula>NOT(ISERROR(SEARCH("Yes",D80)))</formula>
    </cfRule>
  </conditionalFormatting>
  <conditionalFormatting sqref="D82:D85">
    <cfRule type="containsText" dxfId="385" priority="564" operator="containsText" text="Yes">
      <formula>NOT(ISERROR(SEARCH("Yes",D82)))</formula>
    </cfRule>
    <cfRule type="containsText" dxfId="384" priority="565" operator="containsText" text="No">
      <formula>NOT(ISERROR(SEARCH("No",D82)))</formula>
    </cfRule>
  </conditionalFormatting>
  <conditionalFormatting sqref="D90:D91">
    <cfRule type="containsText" dxfId="383" priority="119" operator="containsText" text="Yes">
      <formula>NOT(ISERROR(SEARCH("Yes",D90)))</formula>
    </cfRule>
    <cfRule type="containsText" dxfId="382" priority="120" operator="containsText" text="No">
      <formula>NOT(ISERROR(SEARCH("No",D90)))</formula>
    </cfRule>
  </conditionalFormatting>
  <conditionalFormatting sqref="D93:D94">
    <cfRule type="containsText" dxfId="381" priority="35" operator="containsText" text="Yes">
      <formula>NOT(ISERROR(SEARCH("Yes",D93)))</formula>
    </cfRule>
    <cfRule type="containsText" dxfId="380" priority="36" operator="containsText" text="No">
      <formula>NOT(ISERROR(SEARCH("No",D93)))</formula>
    </cfRule>
  </conditionalFormatting>
  <conditionalFormatting sqref="D96:D98">
    <cfRule type="containsText" dxfId="379" priority="40" operator="containsText" text="No">
      <formula>NOT(ISERROR(SEARCH("No",D96)))</formula>
    </cfRule>
    <cfRule type="containsText" dxfId="378" priority="39" operator="containsText" text="Yes">
      <formula>NOT(ISERROR(SEARCH("Yes",D96)))</formula>
    </cfRule>
  </conditionalFormatting>
  <conditionalFormatting sqref="D100:D102">
    <cfRule type="containsText" dxfId="377" priority="14" operator="containsText" text="Yes">
      <formula>NOT(ISERROR(SEARCH("Yes",D100)))</formula>
    </cfRule>
    <cfRule type="containsText" dxfId="376" priority="15" operator="containsText" text="No">
      <formula>NOT(ISERROR(SEARCH("No",D100)))</formula>
    </cfRule>
  </conditionalFormatting>
  <conditionalFormatting sqref="K13 K19:K20 K22:K23 K25 K27:K29 K31:K32 K42 K52:K53">
    <cfRule type="cellIs" dxfId="375" priority="673" operator="lessThan">
      <formula>6</formula>
    </cfRule>
    <cfRule type="cellIs" dxfId="374" priority="672" operator="greaterThan">
      <formula>7</formula>
    </cfRule>
  </conditionalFormatting>
  <conditionalFormatting sqref="K36:K37">
    <cfRule type="cellIs" dxfId="373" priority="76" operator="lessThan">
      <formula>6</formula>
    </cfRule>
    <cfRule type="cellIs" dxfId="372" priority="75" operator="greaterThan">
      <formula>7</formula>
    </cfRule>
  </conditionalFormatting>
  <conditionalFormatting sqref="K39:K40">
    <cfRule type="cellIs" dxfId="371" priority="98" operator="lessThan">
      <formula>6</formula>
    </cfRule>
    <cfRule type="cellIs" dxfId="370" priority="97" operator="greaterThan">
      <formula>7</formula>
    </cfRule>
  </conditionalFormatting>
  <conditionalFormatting sqref="K45:K46">
    <cfRule type="cellIs" dxfId="369" priority="407" operator="lessThan">
      <formula>6</formula>
    </cfRule>
    <cfRule type="cellIs" dxfId="368" priority="406" operator="greaterThan">
      <formula>7</formula>
    </cfRule>
  </conditionalFormatting>
  <conditionalFormatting sqref="K57:K58">
    <cfRule type="cellIs" dxfId="367" priority="222" operator="greaterThan">
      <formula>7</formula>
    </cfRule>
    <cfRule type="cellIs" dxfId="366" priority="223" operator="lessThan">
      <formula>6</formula>
    </cfRule>
  </conditionalFormatting>
  <conditionalFormatting sqref="K62:K63">
    <cfRule type="cellIs" dxfId="365" priority="28" operator="lessThan">
      <formula>6</formula>
    </cfRule>
    <cfRule type="cellIs" dxfId="364" priority="27" operator="greaterThan">
      <formula>7</formula>
    </cfRule>
  </conditionalFormatting>
  <conditionalFormatting sqref="K68:K69">
    <cfRule type="cellIs" dxfId="363" priority="206" operator="greaterThan">
      <formula>7</formula>
    </cfRule>
    <cfRule type="cellIs" dxfId="362" priority="207" operator="lessThan">
      <formula>6</formula>
    </cfRule>
  </conditionalFormatting>
  <conditionalFormatting sqref="K71:K72">
    <cfRule type="cellIs" dxfId="361" priority="196" operator="greaterThan">
      <formula>7</formula>
    </cfRule>
    <cfRule type="cellIs" dxfId="360" priority="197" operator="lessThan">
      <formula>6</formula>
    </cfRule>
  </conditionalFormatting>
  <conditionalFormatting sqref="K74:K78">
    <cfRule type="cellIs" dxfId="359" priority="57" operator="greaterThan">
      <formula>7</formula>
    </cfRule>
    <cfRule type="cellIs" dxfId="358" priority="58" operator="lessThan">
      <formula>6</formula>
    </cfRule>
  </conditionalFormatting>
  <conditionalFormatting sqref="K80">
    <cfRule type="cellIs" dxfId="357" priority="181" operator="lessThan">
      <formula>6</formula>
    </cfRule>
    <cfRule type="cellIs" dxfId="356" priority="180" operator="greaterThan">
      <formula>7</formula>
    </cfRule>
  </conditionalFormatting>
  <conditionalFormatting sqref="K82:K85">
    <cfRule type="cellIs" dxfId="355" priority="566" operator="greaterThan">
      <formula>7</formula>
    </cfRule>
    <cfRule type="cellIs" dxfId="354" priority="567" operator="lessThan">
      <formula>6</formula>
    </cfRule>
  </conditionalFormatting>
  <conditionalFormatting sqref="K90:K91">
    <cfRule type="cellIs" dxfId="353" priority="122" operator="lessThan">
      <formula>6</formula>
    </cfRule>
    <cfRule type="cellIs" dxfId="352" priority="121" operator="greaterThan">
      <formula>7</formula>
    </cfRule>
  </conditionalFormatting>
  <conditionalFormatting sqref="K93:K94">
    <cfRule type="cellIs" dxfId="351" priority="38" operator="lessThan">
      <formula>6</formula>
    </cfRule>
    <cfRule type="cellIs" dxfId="350" priority="37" operator="greaterThan">
      <formula>7</formula>
    </cfRule>
  </conditionalFormatting>
  <conditionalFormatting sqref="K96:K98">
    <cfRule type="cellIs" dxfId="349" priority="41" operator="greaterThan">
      <formula>7</formula>
    </cfRule>
    <cfRule type="cellIs" dxfId="348" priority="42" operator="lessThan">
      <formula>6</formula>
    </cfRule>
  </conditionalFormatting>
  <conditionalFormatting sqref="K100:K102">
    <cfRule type="cellIs" dxfId="347" priority="17" operator="lessThan">
      <formula>6</formula>
    </cfRule>
    <cfRule type="cellIs" dxfId="346" priority="16" operator="greaterThan">
      <formula>7</formula>
    </cfRule>
  </conditionalFormatting>
  <conditionalFormatting sqref="L19:R20 L22:R23 L25:R25 L42:R42 T42 L44:T44 L52:S53">
    <cfRule type="cellIs" dxfId="345" priority="653" operator="greaterThan">
      <formula>15</formula>
    </cfRule>
    <cfRule type="cellIs" dxfId="344" priority="652" operator="lessThan">
      <formula>10</formula>
    </cfRule>
  </conditionalFormatting>
  <conditionalFormatting sqref="L27:R32">
    <cfRule type="cellIs" dxfId="343" priority="3" operator="lessThan">
      <formula>10</formula>
    </cfRule>
    <cfRule type="cellIs" dxfId="342" priority="4" operator="greaterThan">
      <formula>15</formula>
    </cfRule>
  </conditionalFormatting>
  <conditionalFormatting sqref="L36:R36">
    <cfRule type="cellIs" dxfId="341" priority="80" operator="greaterThan">
      <formula>15</formula>
    </cfRule>
    <cfRule type="cellIs" dxfId="340" priority="79" operator="lessThan">
      <formula>10</formula>
    </cfRule>
  </conditionalFormatting>
  <conditionalFormatting sqref="L45:R46">
    <cfRule type="cellIs" dxfId="339" priority="386" operator="greaterThan">
      <formula>15</formula>
    </cfRule>
    <cfRule type="cellIs" dxfId="338" priority="385" operator="lessThan">
      <formula>10</formula>
    </cfRule>
  </conditionalFormatting>
  <conditionalFormatting sqref="L68:R69">
    <cfRule type="cellIs" dxfId="337" priority="208" operator="lessThan">
      <formula>10</formula>
    </cfRule>
    <cfRule type="cellIs" dxfId="336" priority="209" operator="greaterThan">
      <formula>15</formula>
    </cfRule>
  </conditionalFormatting>
  <conditionalFormatting sqref="L71:R72">
    <cfRule type="cellIs" dxfId="335" priority="198" operator="lessThan">
      <formula>10</formula>
    </cfRule>
    <cfRule type="cellIs" dxfId="334" priority="199" operator="greaterThan">
      <formula>15</formula>
    </cfRule>
  </conditionalFormatting>
  <conditionalFormatting sqref="L74:R78">
    <cfRule type="cellIs" dxfId="333" priority="49" operator="lessThan">
      <formula>10</formula>
    </cfRule>
    <cfRule type="cellIs" dxfId="332" priority="50" operator="greaterThan">
      <formula>15</formula>
    </cfRule>
  </conditionalFormatting>
  <conditionalFormatting sqref="L80:R85">
    <cfRule type="cellIs" dxfId="331" priority="183" operator="greaterThan">
      <formula>15</formula>
    </cfRule>
    <cfRule type="cellIs" dxfId="330" priority="182" operator="lessThan">
      <formula>10</formula>
    </cfRule>
  </conditionalFormatting>
  <conditionalFormatting sqref="L99:R99">
    <cfRule type="cellIs" dxfId="329" priority="2" operator="greaterThan">
      <formula>15</formula>
    </cfRule>
    <cfRule type="cellIs" dxfId="328" priority="1" operator="lessThan">
      <formula>10</formula>
    </cfRule>
  </conditionalFormatting>
  <conditionalFormatting sqref="L55:S58">
    <cfRule type="cellIs" dxfId="327" priority="60" operator="greaterThan">
      <formula>15</formula>
    </cfRule>
    <cfRule type="cellIs" dxfId="326" priority="59" operator="lessThan">
      <formula>10</formula>
    </cfRule>
  </conditionalFormatting>
  <conditionalFormatting sqref="L61:S63">
    <cfRule type="cellIs" dxfId="325" priority="21" operator="lessThan">
      <formula>10</formula>
    </cfRule>
    <cfRule type="cellIs" dxfId="324" priority="22" operator="greaterThan">
      <formula>15</formula>
    </cfRule>
  </conditionalFormatting>
  <conditionalFormatting sqref="L13:T13">
    <cfRule type="cellIs" dxfId="323" priority="663" operator="greaterThan">
      <formula>15</formula>
    </cfRule>
    <cfRule type="cellIs" dxfId="322" priority="662" operator="lessThan">
      <formula>10</formula>
    </cfRule>
  </conditionalFormatting>
  <conditionalFormatting sqref="L37:T37">
    <cfRule type="cellIs" dxfId="321" priority="127" operator="greaterThan">
      <formula>15</formula>
    </cfRule>
    <cfRule type="cellIs" dxfId="320" priority="126" operator="lessThan">
      <formula>10</formula>
    </cfRule>
  </conditionalFormatting>
  <conditionalFormatting sqref="L39:T40">
    <cfRule type="cellIs" dxfId="319" priority="84" operator="greaterThan">
      <formula>15</formula>
    </cfRule>
    <cfRule type="cellIs" dxfId="318" priority="83" operator="lessThan">
      <formula>10</formula>
    </cfRule>
  </conditionalFormatting>
  <conditionalFormatting sqref="L12:U12">
    <cfRule type="cellIs" dxfId="317" priority="257" operator="lessThan">
      <formula>10</formula>
    </cfRule>
    <cfRule type="cellIs" dxfId="316" priority="258" operator="greaterThan">
      <formula>15</formula>
    </cfRule>
  </conditionalFormatting>
  <conditionalFormatting sqref="L14:U15">
    <cfRule type="cellIs" dxfId="315" priority="671" operator="greaterThan">
      <formula>15</formula>
    </cfRule>
    <cfRule type="cellIs" dxfId="314" priority="670" operator="lessThan">
      <formula>10</formula>
    </cfRule>
  </conditionalFormatting>
  <conditionalFormatting sqref="L90:U91">
    <cfRule type="cellIs" dxfId="313" priority="125" operator="greaterThan">
      <formula>15</formula>
    </cfRule>
    <cfRule type="cellIs" dxfId="312" priority="124" operator="lessThan">
      <formula>10</formula>
    </cfRule>
  </conditionalFormatting>
  <conditionalFormatting sqref="L93:U94">
    <cfRule type="cellIs" dxfId="311" priority="155" operator="lessThan">
      <formula>10</formula>
    </cfRule>
    <cfRule type="cellIs" dxfId="310" priority="156" operator="greaterThan">
      <formula>15</formula>
    </cfRule>
  </conditionalFormatting>
  <conditionalFormatting sqref="L96:U98">
    <cfRule type="cellIs" dxfId="309" priority="47" operator="lessThan">
      <formula>10</formula>
    </cfRule>
    <cfRule type="cellIs" dxfId="308" priority="48" operator="greaterThan">
      <formula>15</formula>
    </cfRule>
  </conditionalFormatting>
  <conditionalFormatting sqref="L100:U102">
    <cfRule type="cellIs" dxfId="307" priority="18" operator="lessThan">
      <formula>10</formula>
    </cfRule>
    <cfRule type="cellIs" dxfId="306" priority="19" operator="greaterThan">
      <formula>15</formula>
    </cfRule>
  </conditionalFormatting>
  <conditionalFormatting sqref="T36">
    <cfRule type="cellIs" dxfId="305" priority="82" operator="greaterThan">
      <formula>15</formula>
    </cfRule>
    <cfRule type="cellIs" dxfId="304" priority="81" operator="lessThan">
      <formula>10</formula>
    </cfRule>
  </conditionalFormatting>
  <conditionalFormatting sqref="T45:T46">
    <cfRule type="cellIs" dxfId="303" priority="431" operator="greaterThan">
      <formula>15</formula>
    </cfRule>
    <cfRule type="cellIs" dxfId="302" priority="430" operator="lessThan">
      <formula>10</formula>
    </cfRule>
  </conditionalFormatting>
  <conditionalFormatting sqref="V19:V20 V22:V23 V25 V27:V29 V31:V32 X42 Y93:Y94 Y96:Y98">
    <cfRule type="cellIs" dxfId="301" priority="481" operator="lessThan">
      <formula>0</formula>
    </cfRule>
  </conditionalFormatting>
  <conditionalFormatting sqref="V47">
    <cfRule type="cellIs" dxfId="300" priority="473" operator="lessThan">
      <formula>0</formula>
    </cfRule>
  </conditionalFormatting>
  <conditionalFormatting sqref="V68:V69">
    <cfRule type="cellIs" dxfId="299" priority="203" operator="lessThan">
      <formula>0</formula>
    </cfRule>
  </conditionalFormatting>
  <conditionalFormatting sqref="V71:V72">
    <cfRule type="cellIs" dxfId="298" priority="193" operator="lessThan">
      <formula>0</formula>
    </cfRule>
  </conditionalFormatting>
  <conditionalFormatting sqref="V74:V78">
    <cfRule type="cellIs" dxfId="297" priority="54" operator="lessThan">
      <formula>0</formula>
    </cfRule>
  </conditionalFormatting>
  <conditionalFormatting sqref="V80">
    <cfRule type="cellIs" dxfId="296" priority="177" operator="lessThan">
      <formula>0</formula>
    </cfRule>
  </conditionalFormatting>
  <conditionalFormatting sqref="V82:V85">
    <cfRule type="cellIs" dxfId="295" priority="13" operator="lessThan">
      <formula>0</formula>
    </cfRule>
  </conditionalFormatting>
  <conditionalFormatting sqref="W19:W20 W22:W23 W25 W29">
    <cfRule type="cellIs" dxfId="294" priority="453" operator="greaterThan">
      <formula>112</formula>
    </cfRule>
    <cfRule type="cellIs" dxfId="293" priority="454" operator="lessThan">
      <formula>103.2</formula>
    </cfRule>
    <cfRule type="cellIs" dxfId="292" priority="452" operator="greaterThan">
      <formula>120</formula>
    </cfRule>
  </conditionalFormatting>
  <conditionalFormatting sqref="W32">
    <cfRule type="cellIs" dxfId="291" priority="8" operator="greaterThan">
      <formula>112</formula>
    </cfRule>
    <cfRule type="cellIs" dxfId="290" priority="9" operator="lessThan">
      <formula>103.2</formula>
    </cfRule>
    <cfRule type="cellIs" dxfId="289" priority="7" operator="greaterThan">
      <formula>120</formula>
    </cfRule>
  </conditionalFormatting>
  <conditionalFormatting sqref="W52:W53">
    <cfRule type="cellIs" dxfId="288" priority="476" operator="lessThan">
      <formula>0</formula>
    </cfRule>
  </conditionalFormatting>
  <conditionalFormatting sqref="W55:W60">
    <cfRule type="cellIs" dxfId="287" priority="34" operator="lessThan">
      <formula>0</formula>
    </cfRule>
  </conditionalFormatting>
  <conditionalFormatting sqref="W62:W64">
    <cfRule type="cellIs" dxfId="286" priority="26" operator="lessThan">
      <formula>0</formula>
    </cfRule>
  </conditionalFormatting>
  <conditionalFormatting sqref="W68:W69">
    <cfRule type="cellIs" dxfId="285" priority="201" operator="greaterThan">
      <formula>125</formula>
    </cfRule>
    <cfRule type="cellIs" dxfId="284" priority="200" operator="greaterThan">
      <formula>135</formula>
    </cfRule>
    <cfRule type="cellIs" dxfId="283" priority="202" operator="lessThan">
      <formula>116</formula>
    </cfRule>
  </conditionalFormatting>
  <conditionalFormatting sqref="W71:W72">
    <cfRule type="cellIs" dxfId="282" priority="190" operator="greaterThan">
      <formula>135</formula>
    </cfRule>
    <cfRule type="cellIs" dxfId="281" priority="191" operator="greaterThan">
      <formula>125</formula>
    </cfRule>
    <cfRule type="cellIs" dxfId="280" priority="192" operator="lessThan">
      <formula>116</formula>
    </cfRule>
  </conditionalFormatting>
  <conditionalFormatting sqref="W74:W78">
    <cfRule type="cellIs" dxfId="279" priority="51" operator="greaterThan">
      <formula>135</formula>
    </cfRule>
    <cfRule type="cellIs" dxfId="278" priority="52" operator="greaterThan">
      <formula>125</formula>
    </cfRule>
    <cfRule type="cellIs" dxfId="277" priority="53" operator="lessThan">
      <formula>116</formula>
    </cfRule>
  </conditionalFormatting>
  <conditionalFormatting sqref="W80">
    <cfRule type="cellIs" dxfId="276" priority="175" operator="greaterThan">
      <formula>125</formula>
    </cfRule>
    <cfRule type="cellIs" dxfId="275" priority="176" operator="lessThan">
      <formula>116</formula>
    </cfRule>
    <cfRule type="cellIs" dxfId="274" priority="174" operator="greaterThan">
      <formula>135</formula>
    </cfRule>
  </conditionalFormatting>
  <conditionalFormatting sqref="W82:W85">
    <cfRule type="cellIs" dxfId="273" priority="11" operator="greaterThan">
      <formula>125</formula>
    </cfRule>
    <cfRule type="cellIs" dxfId="272" priority="12" operator="lessThan">
      <formula>116</formula>
    </cfRule>
    <cfRule type="cellIs" dxfId="271" priority="10" operator="greaterThan">
      <formula>135</formula>
    </cfRule>
  </conditionalFormatting>
  <conditionalFormatting sqref="X12:X13">
    <cfRule type="cellIs" dxfId="270" priority="254" operator="lessThan">
      <formula>0</formula>
    </cfRule>
  </conditionalFormatting>
  <conditionalFormatting sqref="X15">
    <cfRule type="cellIs" dxfId="269" priority="384" operator="lessThan">
      <formula>0</formula>
    </cfRule>
  </conditionalFormatting>
  <conditionalFormatting sqref="X36:X37">
    <cfRule type="cellIs" dxfId="268" priority="78" operator="lessThan">
      <formula>0</formula>
    </cfRule>
  </conditionalFormatting>
  <conditionalFormatting sqref="X39:X40">
    <cfRule type="cellIs" dxfId="267" priority="104" operator="lessThan">
      <formula>0</formula>
    </cfRule>
  </conditionalFormatting>
  <conditionalFormatting sqref="X45:X46">
    <cfRule type="cellIs" dxfId="266" priority="394" operator="lessThan">
      <formula>0</formula>
    </cfRule>
  </conditionalFormatting>
  <conditionalFormatting sqref="X52:X53">
    <cfRule type="cellIs" dxfId="265" priority="449" operator="greaterThan">
      <formula>124</formula>
    </cfRule>
    <cfRule type="cellIs" dxfId="264" priority="450" operator="greaterThan">
      <formula>116</formula>
    </cfRule>
    <cfRule type="cellIs" dxfId="263" priority="451" operator="lessThan">
      <formula>107</formula>
    </cfRule>
  </conditionalFormatting>
  <conditionalFormatting sqref="X55:X60">
    <cfRule type="cellIs" dxfId="262" priority="31" operator="greaterThan">
      <formula>124</formula>
    </cfRule>
    <cfRule type="cellIs" dxfId="261" priority="32" operator="greaterThan">
      <formula>116</formula>
    </cfRule>
    <cfRule type="cellIs" dxfId="260" priority="33" operator="lessThan">
      <formula>107</formula>
    </cfRule>
  </conditionalFormatting>
  <conditionalFormatting sqref="X62:X64">
    <cfRule type="cellIs" dxfId="259" priority="23" operator="greaterThan">
      <formula>124</formula>
    </cfRule>
    <cfRule type="cellIs" dxfId="258" priority="24" operator="greaterThan">
      <formula>116</formula>
    </cfRule>
    <cfRule type="cellIs" dxfId="257" priority="25" operator="lessThan">
      <formula>107</formula>
    </cfRule>
  </conditionalFormatting>
  <conditionalFormatting sqref="Y12:Y13">
    <cfRule type="cellIs" dxfId="256" priority="252" operator="greaterThan">
      <formula>$A$5</formula>
    </cfRule>
    <cfRule type="cellIs" dxfId="255" priority="253" operator="greaterThan">
      <formula>152</formula>
    </cfRule>
  </conditionalFormatting>
  <conditionalFormatting sqref="Y15">
    <cfRule type="cellIs" dxfId="254" priority="382" operator="greaterThan">
      <formula>$A$5</formula>
    </cfRule>
    <cfRule type="cellIs" dxfId="253" priority="383" operator="greaterThan">
      <formula>152</formula>
    </cfRule>
  </conditionalFormatting>
  <conditionalFormatting sqref="Y36:Y37">
    <cfRule type="cellIs" dxfId="252" priority="77" operator="lessThan">
      <formula>116</formula>
    </cfRule>
    <cfRule type="cellIs" dxfId="251" priority="72" operator="greaterThan">
      <formula>126</formula>
    </cfRule>
    <cfRule type="cellIs" dxfId="250" priority="71" operator="greaterThan">
      <formula>136</formula>
    </cfRule>
  </conditionalFormatting>
  <conditionalFormatting sqref="Y39:Y40">
    <cfRule type="cellIs" dxfId="249" priority="103" operator="lessThan">
      <formula>116</formula>
    </cfRule>
    <cfRule type="cellIs" dxfId="248" priority="100" operator="greaterThan">
      <formula>126</formula>
    </cfRule>
    <cfRule type="cellIs" dxfId="247" priority="99" operator="greaterThan">
      <formula>136</formula>
    </cfRule>
  </conditionalFormatting>
  <conditionalFormatting sqref="Y42">
    <cfRule type="cellIs" dxfId="246" priority="134" operator="lessThan">
      <formula>116</formula>
    </cfRule>
    <cfRule type="cellIs" dxfId="245" priority="128" operator="greaterThan">
      <formula>136</formula>
    </cfRule>
    <cfRule type="cellIs" dxfId="244" priority="129" operator="greaterThan">
      <formula>126</formula>
    </cfRule>
  </conditionalFormatting>
  <conditionalFormatting sqref="Y45:Y46">
    <cfRule type="cellIs" dxfId="243" priority="391" operator="greaterThan">
      <formula>136</formula>
    </cfRule>
    <cfRule type="cellIs" dxfId="242" priority="392" operator="greaterThan">
      <formula>126</formula>
    </cfRule>
    <cfRule type="cellIs" dxfId="241" priority="393" operator="lessThan">
      <formula>116</formula>
    </cfRule>
  </conditionalFormatting>
  <conditionalFormatting sqref="Y90:Y91">
    <cfRule type="cellIs" dxfId="240" priority="123" operator="lessThan">
      <formula>0</formula>
    </cfRule>
  </conditionalFormatting>
  <conditionalFormatting sqref="Y100:Y102">
    <cfRule type="cellIs" dxfId="239" priority="20" operator="lessThan">
      <formula>0</formula>
    </cfRule>
  </conditionalFormatting>
  <conditionalFormatting sqref="Z90:Z91 Z93:Z94 Z96:Z98 Z100:Z102">
    <cfRule type="cellIs" dxfId="238" priority="435" operator="greaterThan">
      <formula>147</formula>
    </cfRule>
    <cfRule type="cellIs" dxfId="237" priority="434" operator="greaterThan">
      <formula>158</formula>
    </cfRule>
    <cfRule type="cellIs" dxfId="236" priority="436" operator="lessThan">
      <formula>136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AA19-D1E1-4971-8586-345B9DC95919}">
  <dimension ref="A1:V38"/>
  <sheetViews>
    <sheetView workbookViewId="0">
      <selection activeCell="G38" sqref="G38"/>
    </sheetView>
  </sheetViews>
  <sheetFormatPr defaultRowHeight="15"/>
  <cols>
    <col min="1" max="1" width="12.42578125" customWidth="1"/>
  </cols>
  <sheetData>
    <row r="1" spans="1:19">
      <c r="A1" s="37" t="s">
        <v>0</v>
      </c>
      <c r="B1" s="37">
        <v>9</v>
      </c>
      <c r="C1" s="37">
        <v>9</v>
      </c>
      <c r="D1" s="38" t="s">
        <v>48</v>
      </c>
      <c r="E1" s="38">
        <v>7</v>
      </c>
      <c r="F1" s="38">
        <v>6</v>
      </c>
      <c r="G1" s="39" t="s">
        <v>2</v>
      </c>
      <c r="H1" s="39">
        <v>8</v>
      </c>
      <c r="I1" s="39">
        <v>7</v>
      </c>
      <c r="J1" s="40" t="s">
        <v>39</v>
      </c>
      <c r="K1" s="40">
        <v>6</v>
      </c>
      <c r="L1" s="40">
        <v>5</v>
      </c>
      <c r="M1" s="41" t="s">
        <v>49</v>
      </c>
      <c r="N1" s="41">
        <v>7</v>
      </c>
      <c r="O1" s="41">
        <v>8</v>
      </c>
      <c r="P1" s="36" t="s">
        <v>42</v>
      </c>
      <c r="Q1" s="36">
        <v>10</v>
      </c>
      <c r="R1" s="36">
        <v>5</v>
      </c>
    </row>
    <row r="2" spans="1:19">
      <c r="A2" s="37">
        <f>((9*12)*0.8)+((9*12)*0.5)</f>
        <v>140.4</v>
      </c>
      <c r="B2" s="37" t="s">
        <v>50</v>
      </c>
      <c r="C2" s="37"/>
      <c r="D2" s="38">
        <f>((7*12)*0.8)+((6*12)*0.5)</f>
        <v>103.2</v>
      </c>
      <c r="E2" s="38" t="s">
        <v>50</v>
      </c>
      <c r="F2" s="38"/>
      <c r="G2" s="39">
        <f>((8*12)*0.8)+((5*12)*0.5)</f>
        <v>106.80000000000001</v>
      </c>
      <c r="H2" s="39" t="s">
        <v>50</v>
      </c>
      <c r="I2" s="39"/>
      <c r="J2" s="40">
        <f>((7*12)*0.8)+((5*12)*0.5)</f>
        <v>97.2</v>
      </c>
      <c r="K2" s="40" t="s">
        <v>50</v>
      </c>
      <c r="L2" s="40"/>
      <c r="M2" s="41">
        <f>((7*12)*0.8)+((8*12)*0.5)</f>
        <v>115.2</v>
      </c>
      <c r="N2" s="41" t="s">
        <v>50</v>
      </c>
      <c r="O2" s="41"/>
      <c r="P2" s="36">
        <f>((11*12)*0.8)+((5*12)*0.5)</f>
        <v>135.60000000000002</v>
      </c>
      <c r="Q2" s="36" t="s">
        <v>50</v>
      </c>
      <c r="R2" s="36"/>
    </row>
    <row r="3" spans="1:19">
      <c r="Q3" s="36">
        <f>((11*10)*0.8)+((5*10)*0.5)</f>
        <v>113</v>
      </c>
      <c r="R3" t="s">
        <v>55</v>
      </c>
    </row>
    <row r="4" spans="1:19">
      <c r="Q4" s="36">
        <f>((11*12)*0.8)+((5*12)*0.5)</f>
        <v>135.60000000000002</v>
      </c>
      <c r="R4" t="s">
        <v>58</v>
      </c>
      <c r="S4">
        <v>12</v>
      </c>
    </row>
    <row r="5" spans="1:19">
      <c r="Q5" s="36">
        <f>((11*14)*0.8)+((5*14)*0.5)</f>
        <v>158.19999999999999</v>
      </c>
      <c r="R5" t="s">
        <v>61</v>
      </c>
      <c r="S5">
        <v>14</v>
      </c>
    </row>
    <row r="6" spans="1:19">
      <c r="Q6" s="36">
        <f>((11*20)*0.8)+((5*20)*0.5)</f>
        <v>226</v>
      </c>
      <c r="R6" t="s">
        <v>68</v>
      </c>
    </row>
    <row r="18" spans="1:22" ht="50.25">
      <c r="A18" s="9" t="s">
        <v>70</v>
      </c>
      <c r="B18" s="9" t="s">
        <v>71</v>
      </c>
      <c r="C18" s="9" t="s">
        <v>72</v>
      </c>
      <c r="D18" s="9" t="s">
        <v>73</v>
      </c>
      <c r="E18" s="10" t="s">
        <v>74</v>
      </c>
      <c r="F18" s="10" t="s">
        <v>75</v>
      </c>
      <c r="G18" s="10" t="s">
        <v>76</v>
      </c>
      <c r="H18" s="10" t="s">
        <v>77</v>
      </c>
      <c r="I18" s="10" t="s">
        <v>78</v>
      </c>
      <c r="J18" s="10" t="s">
        <v>79</v>
      </c>
      <c r="K18" s="10" t="s">
        <v>80</v>
      </c>
      <c r="L18" s="10" t="s">
        <v>82</v>
      </c>
      <c r="M18" s="10" t="s">
        <v>13</v>
      </c>
      <c r="N18" s="10" t="s">
        <v>11</v>
      </c>
      <c r="O18" s="10" t="s">
        <v>34</v>
      </c>
      <c r="P18" s="10" t="s">
        <v>35</v>
      </c>
      <c r="Q18" s="10" t="s">
        <v>4</v>
      </c>
      <c r="R18" s="10" t="s">
        <v>16</v>
      </c>
      <c r="S18" s="10" t="s">
        <v>7</v>
      </c>
      <c r="T18" s="10" t="s">
        <v>12</v>
      </c>
      <c r="U18" s="10" t="s">
        <v>144</v>
      </c>
      <c r="V18" s="10" t="s">
        <v>145</v>
      </c>
    </row>
    <row r="19" spans="1:22">
      <c r="A19" s="19" t="s">
        <v>103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2" t="s">
        <v>146</v>
      </c>
      <c r="B20" s="14" t="s">
        <v>2</v>
      </c>
      <c r="C20" s="14"/>
      <c r="D20" s="14" t="s">
        <v>93</v>
      </c>
      <c r="E20" s="13">
        <v>19</v>
      </c>
      <c r="F20" s="13">
        <v>4800</v>
      </c>
      <c r="G20" s="13">
        <v>193</v>
      </c>
      <c r="H20" s="13">
        <v>25</v>
      </c>
      <c r="I20" s="13">
        <v>2.5</v>
      </c>
      <c r="J20" s="13">
        <v>4.5</v>
      </c>
      <c r="K20" s="13">
        <v>6.69</v>
      </c>
      <c r="L20" s="13">
        <v>12</v>
      </c>
      <c r="M20" s="13">
        <v>14</v>
      </c>
      <c r="N20" s="13">
        <v>14</v>
      </c>
      <c r="O20" s="13">
        <v>15</v>
      </c>
      <c r="P20" s="13">
        <v>15</v>
      </c>
      <c r="Q20" s="13">
        <v>8</v>
      </c>
      <c r="R20" s="13">
        <v>15</v>
      </c>
      <c r="S20" s="13">
        <v>8</v>
      </c>
      <c r="T20" s="13">
        <v>11</v>
      </c>
      <c r="U20" s="13">
        <v>5</v>
      </c>
      <c r="V20" s="13">
        <f>U20*13.5</f>
        <v>67.5</v>
      </c>
    </row>
    <row r="21" spans="1:22">
      <c r="A21" s="12" t="s">
        <v>107</v>
      </c>
      <c r="B21" s="14" t="s">
        <v>2</v>
      </c>
      <c r="C21" s="14"/>
      <c r="D21" s="14" t="s">
        <v>93</v>
      </c>
      <c r="E21" s="13">
        <v>20</v>
      </c>
      <c r="F21" s="13">
        <v>7000</v>
      </c>
      <c r="G21" s="13">
        <v>58</v>
      </c>
      <c r="H21" s="13">
        <v>27</v>
      </c>
      <c r="I21" s="13">
        <v>2.5</v>
      </c>
      <c r="J21" s="13">
        <v>4.5</v>
      </c>
      <c r="K21" s="13">
        <v>7.75</v>
      </c>
      <c r="L21" s="13">
        <v>13</v>
      </c>
      <c r="M21" s="13">
        <v>14</v>
      </c>
      <c r="N21" s="13">
        <v>11</v>
      </c>
      <c r="O21" s="13">
        <v>11</v>
      </c>
      <c r="P21" s="13">
        <v>10</v>
      </c>
      <c r="Q21" s="13">
        <v>11</v>
      </c>
      <c r="R21" s="13">
        <v>11</v>
      </c>
      <c r="S21" s="13">
        <v>11</v>
      </c>
      <c r="T21" s="13">
        <v>11</v>
      </c>
      <c r="U21" s="13">
        <v>2</v>
      </c>
      <c r="V21" s="13">
        <f>U21*13.5</f>
        <v>27</v>
      </c>
    </row>
    <row r="22" spans="1:22">
      <c r="A22" t="s">
        <v>147</v>
      </c>
      <c r="B22" s="14" t="s">
        <v>2</v>
      </c>
      <c r="C22" s="14"/>
      <c r="D22" s="14" t="s">
        <v>93</v>
      </c>
      <c r="E22" s="13">
        <v>22</v>
      </c>
      <c r="F22" s="13"/>
      <c r="G22" s="13"/>
      <c r="H22" s="13"/>
      <c r="I22" s="13"/>
      <c r="J22" s="13"/>
      <c r="K22" s="13"/>
      <c r="L22" s="13">
        <v>15</v>
      </c>
      <c r="M22" s="13">
        <v>14</v>
      </c>
      <c r="N22" s="13">
        <v>13</v>
      </c>
      <c r="O22" s="13">
        <v>8</v>
      </c>
      <c r="P22" s="13">
        <v>11</v>
      </c>
      <c r="Q22" s="13">
        <v>11</v>
      </c>
      <c r="R22" s="13">
        <v>8</v>
      </c>
      <c r="S22" s="13">
        <v>11</v>
      </c>
      <c r="T22" s="13">
        <v>13</v>
      </c>
      <c r="U22" s="13">
        <v>3</v>
      </c>
      <c r="V22" s="13">
        <f>U22*13.5</f>
        <v>40.5</v>
      </c>
    </row>
    <row r="23" spans="1:22">
      <c r="A23" s="18" t="s">
        <v>94</v>
      </c>
      <c r="B23" s="15"/>
      <c r="C23" s="15"/>
      <c r="D23" s="15"/>
      <c r="E23" s="16"/>
      <c r="F23" s="16"/>
      <c r="G23" s="16"/>
      <c r="H23" s="16"/>
      <c r="I23" s="16"/>
      <c r="J23" s="16"/>
      <c r="K23" s="16"/>
      <c r="L23" s="17">
        <v>12</v>
      </c>
      <c r="M23" s="17">
        <v>12</v>
      </c>
      <c r="N23" s="17">
        <v>12</v>
      </c>
      <c r="O23" s="17">
        <v>12</v>
      </c>
      <c r="P23" s="17">
        <v>12</v>
      </c>
      <c r="Q23" s="17">
        <v>12</v>
      </c>
      <c r="R23" s="17">
        <v>12</v>
      </c>
      <c r="S23" s="17">
        <v>12</v>
      </c>
      <c r="T23" s="17">
        <v>12</v>
      </c>
      <c r="U23" s="16"/>
      <c r="V23" s="16"/>
    </row>
    <row r="24" spans="1:22">
      <c r="A24" t="s">
        <v>148</v>
      </c>
      <c r="B24" s="14" t="s">
        <v>2</v>
      </c>
      <c r="C24" s="14" t="s">
        <v>39</v>
      </c>
      <c r="D24" s="14" t="s">
        <v>91</v>
      </c>
      <c r="E24" s="13">
        <v>23</v>
      </c>
      <c r="F24" s="13">
        <v>190</v>
      </c>
      <c r="G24" s="13">
        <v>0</v>
      </c>
      <c r="H24" s="13">
        <v>0</v>
      </c>
      <c r="I24" s="13">
        <v>3.5</v>
      </c>
      <c r="J24" s="13">
        <v>3.5</v>
      </c>
      <c r="K24" s="13">
        <v>6</v>
      </c>
      <c r="L24" s="13">
        <v>13</v>
      </c>
      <c r="M24" s="13">
        <v>14</v>
      </c>
      <c r="N24" s="13">
        <v>13</v>
      </c>
      <c r="O24" s="13">
        <v>10</v>
      </c>
      <c r="P24" s="13">
        <v>12</v>
      </c>
      <c r="Q24" s="13">
        <v>9</v>
      </c>
      <c r="R24" s="13">
        <v>10</v>
      </c>
      <c r="S24" s="13">
        <v>9</v>
      </c>
      <c r="T24" s="13">
        <v>11</v>
      </c>
      <c r="U24" s="13">
        <v>2</v>
      </c>
      <c r="V24" s="13">
        <f>U24*13.5</f>
        <v>27</v>
      </c>
    </row>
    <row r="25" spans="1:22">
      <c r="A25" t="s">
        <v>149</v>
      </c>
      <c r="B25" s="14" t="s">
        <v>2</v>
      </c>
      <c r="C25" s="14"/>
      <c r="D25" s="14" t="s">
        <v>91</v>
      </c>
      <c r="E25" s="13">
        <v>26</v>
      </c>
      <c r="F25" s="13">
        <v>190</v>
      </c>
      <c r="G25" s="13">
        <v>0</v>
      </c>
      <c r="H25" s="13">
        <v>0</v>
      </c>
      <c r="I25" s="13">
        <v>3.5</v>
      </c>
      <c r="J25" s="13">
        <v>3.5</v>
      </c>
      <c r="K25" s="13">
        <v>6</v>
      </c>
      <c r="L25" s="13">
        <v>13</v>
      </c>
      <c r="M25" s="13">
        <v>13</v>
      </c>
      <c r="N25" s="13">
        <v>12</v>
      </c>
      <c r="O25" s="13">
        <v>14</v>
      </c>
      <c r="P25" s="13">
        <v>11</v>
      </c>
      <c r="Q25" s="13">
        <v>11</v>
      </c>
      <c r="R25" s="13">
        <v>14</v>
      </c>
      <c r="S25" s="13">
        <v>11</v>
      </c>
      <c r="T25" s="13">
        <v>13</v>
      </c>
      <c r="U25" s="13">
        <v>7</v>
      </c>
      <c r="V25" s="13">
        <f>U25*13.5</f>
        <v>94.5</v>
      </c>
    </row>
    <row r="30" spans="1:22">
      <c r="G30" s="2" t="s">
        <v>4</v>
      </c>
      <c r="H30" t="s">
        <v>18</v>
      </c>
    </row>
    <row r="31" spans="1:22">
      <c r="G31" s="7" t="s">
        <v>12</v>
      </c>
      <c r="H31" t="s">
        <v>6</v>
      </c>
    </row>
    <row r="32" spans="1:22">
      <c r="G32" s="7" t="s">
        <v>16</v>
      </c>
      <c r="H32" t="s">
        <v>27</v>
      </c>
    </row>
    <row r="33" spans="7:8">
      <c r="G33" s="1" t="s">
        <v>5</v>
      </c>
      <c r="H33" t="s">
        <v>32</v>
      </c>
    </row>
    <row r="34" spans="7:8">
      <c r="G34" t="s">
        <v>11</v>
      </c>
      <c r="H34" t="s">
        <v>21</v>
      </c>
    </row>
    <row r="35" spans="7:8">
      <c r="G35" t="s">
        <v>34</v>
      </c>
    </row>
    <row r="36" spans="7:8">
      <c r="G36" t="s">
        <v>35</v>
      </c>
    </row>
    <row r="37" spans="7:8">
      <c r="G37" t="s">
        <v>13</v>
      </c>
    </row>
    <row r="38" spans="7:8">
      <c r="G38" t="s">
        <v>7</v>
      </c>
    </row>
  </sheetData>
  <conditionalFormatting sqref="D20:D22">
    <cfRule type="containsText" dxfId="235" priority="3" operator="containsText" text="Yes">
      <formula>NOT(ISERROR(SEARCH("Yes",D20)))</formula>
    </cfRule>
    <cfRule type="containsText" dxfId="234" priority="4" operator="containsText" text="No">
      <formula>NOT(ISERROR(SEARCH("No",D20)))</formula>
    </cfRule>
  </conditionalFormatting>
  <conditionalFormatting sqref="D24:D25">
    <cfRule type="containsText" dxfId="233" priority="11" operator="containsText" text="Yes">
      <formula>NOT(ISERROR(SEARCH("Yes",D24)))</formula>
    </cfRule>
    <cfRule type="containsText" dxfId="232" priority="12" operator="containsText" text="No">
      <formula>NOT(ISERROR(SEARCH("No",D24)))</formula>
    </cfRule>
  </conditionalFormatting>
  <conditionalFormatting sqref="K20:K22">
    <cfRule type="cellIs" dxfId="231" priority="7" operator="greaterThan">
      <formula>7</formula>
    </cfRule>
    <cfRule type="cellIs" dxfId="230" priority="8" operator="lessThan">
      <formula>6</formula>
    </cfRule>
  </conditionalFormatting>
  <conditionalFormatting sqref="K24:K25">
    <cfRule type="cellIs" dxfId="229" priority="15" operator="greaterThan">
      <formula>7</formula>
    </cfRule>
    <cfRule type="cellIs" dxfId="228" priority="16" operator="lessThan">
      <formula>6</formula>
    </cfRule>
  </conditionalFormatting>
  <conditionalFormatting sqref="L20:T25">
    <cfRule type="cellIs" dxfId="227" priority="13" operator="lessThan">
      <formula>10</formula>
    </cfRule>
    <cfRule type="cellIs" dxfId="226" priority="14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73BB-D064-4984-B644-B5FB4C363CBD}">
  <dimension ref="A4:R37"/>
  <sheetViews>
    <sheetView topLeftCell="A2" workbookViewId="0">
      <selection activeCell="P35" sqref="P35"/>
    </sheetView>
  </sheetViews>
  <sheetFormatPr defaultRowHeight="15"/>
  <sheetData>
    <row r="4" spans="1:17">
      <c r="B4" t="s">
        <v>0</v>
      </c>
      <c r="H4" t="s">
        <v>2</v>
      </c>
      <c r="N4" t="s">
        <v>1</v>
      </c>
    </row>
    <row r="5" spans="1:17">
      <c r="B5" t="s">
        <v>150</v>
      </c>
      <c r="D5" t="s">
        <v>151</v>
      </c>
      <c r="H5" t="s">
        <v>150</v>
      </c>
      <c r="K5" t="s">
        <v>151</v>
      </c>
      <c r="N5" t="s">
        <v>150</v>
      </c>
      <c r="P5" t="s">
        <v>151</v>
      </c>
    </row>
    <row r="6" spans="1:17">
      <c r="D6">
        <v>45</v>
      </c>
      <c r="E6" t="s">
        <v>7</v>
      </c>
      <c r="H6">
        <v>90</v>
      </c>
      <c r="I6" s="5" t="s">
        <v>5</v>
      </c>
      <c r="K6">
        <v>50</v>
      </c>
      <c r="L6" t="s">
        <v>27</v>
      </c>
      <c r="N6">
        <v>100</v>
      </c>
      <c r="O6" s="5" t="s">
        <v>5</v>
      </c>
      <c r="P6">
        <v>45</v>
      </c>
      <c r="Q6" t="s">
        <v>12</v>
      </c>
    </row>
    <row r="7" spans="1:17">
      <c r="A7">
        <v>100</v>
      </c>
      <c r="B7" s="5" t="s">
        <v>11</v>
      </c>
      <c r="D7">
        <v>45</v>
      </c>
      <c r="E7" t="s">
        <v>31</v>
      </c>
      <c r="H7">
        <v>90</v>
      </c>
      <c r="I7" s="5" t="s">
        <v>13</v>
      </c>
      <c r="K7">
        <v>50</v>
      </c>
      <c r="L7" s="5" t="s">
        <v>152</v>
      </c>
      <c r="N7">
        <v>100</v>
      </c>
      <c r="O7" s="5" t="s">
        <v>21</v>
      </c>
      <c r="P7">
        <v>45</v>
      </c>
      <c r="Q7" t="s">
        <v>7</v>
      </c>
    </row>
    <row r="8" spans="1:17">
      <c r="A8">
        <v>80</v>
      </c>
      <c r="B8" t="s">
        <v>20</v>
      </c>
      <c r="D8">
        <v>45</v>
      </c>
      <c r="E8" t="s">
        <v>34</v>
      </c>
      <c r="H8">
        <v>80</v>
      </c>
      <c r="I8" t="s">
        <v>25</v>
      </c>
      <c r="K8">
        <v>50</v>
      </c>
      <c r="L8" t="s">
        <v>4</v>
      </c>
      <c r="N8">
        <v>90</v>
      </c>
      <c r="O8" s="5" t="s">
        <v>46</v>
      </c>
      <c r="P8">
        <v>45</v>
      </c>
      <c r="Q8" t="s">
        <v>36</v>
      </c>
    </row>
    <row r="9" spans="1:17">
      <c r="A9">
        <v>70</v>
      </c>
      <c r="B9" s="5" t="s">
        <v>5</v>
      </c>
      <c r="D9">
        <v>40</v>
      </c>
      <c r="E9" t="s">
        <v>153</v>
      </c>
      <c r="H9">
        <v>65</v>
      </c>
      <c r="I9" t="s">
        <v>34</v>
      </c>
      <c r="K9">
        <v>50</v>
      </c>
      <c r="L9" t="s">
        <v>15</v>
      </c>
      <c r="N9">
        <v>90</v>
      </c>
      <c r="O9" s="5" t="s">
        <v>13</v>
      </c>
      <c r="P9">
        <v>45</v>
      </c>
      <c r="Q9" t="s">
        <v>153</v>
      </c>
    </row>
    <row r="10" spans="1:17">
      <c r="A10">
        <v>70</v>
      </c>
      <c r="B10" s="5" t="s">
        <v>35</v>
      </c>
      <c r="D10">
        <v>40</v>
      </c>
      <c r="E10" s="5" t="s">
        <v>27</v>
      </c>
      <c r="H10">
        <v>60</v>
      </c>
      <c r="I10" s="5" t="s">
        <v>11</v>
      </c>
      <c r="K10">
        <v>50</v>
      </c>
      <c r="L10" s="5" t="s">
        <v>35</v>
      </c>
      <c r="N10">
        <v>70</v>
      </c>
      <c r="O10" t="s">
        <v>30</v>
      </c>
      <c r="P10">
        <v>45</v>
      </c>
      <c r="Q10" s="5" t="s">
        <v>27</v>
      </c>
    </row>
    <row r="11" spans="1:17">
      <c r="A11">
        <v>65</v>
      </c>
      <c r="B11" s="5" t="s">
        <v>32</v>
      </c>
      <c r="D11">
        <v>40</v>
      </c>
      <c r="E11" t="s">
        <v>25</v>
      </c>
      <c r="H11">
        <v>55</v>
      </c>
      <c r="I11" t="s">
        <v>154</v>
      </c>
      <c r="K11">
        <v>40</v>
      </c>
      <c r="L11" s="5" t="s">
        <v>45</v>
      </c>
      <c r="N11">
        <v>60</v>
      </c>
      <c r="O11" s="5" t="s">
        <v>11</v>
      </c>
      <c r="P11">
        <v>45</v>
      </c>
      <c r="Q11" s="5" t="s">
        <v>32</v>
      </c>
    </row>
    <row r="12" spans="1:17">
      <c r="A12">
        <v>60</v>
      </c>
      <c r="B12" t="s">
        <v>28</v>
      </c>
      <c r="D12">
        <v>40</v>
      </c>
      <c r="E12" t="s">
        <v>16</v>
      </c>
      <c r="H12">
        <v>55</v>
      </c>
      <c r="I12" t="s">
        <v>12</v>
      </c>
      <c r="K12">
        <v>40</v>
      </c>
      <c r="L12" t="s">
        <v>6</v>
      </c>
      <c r="N12">
        <v>50</v>
      </c>
      <c r="O12" s="5" t="s">
        <v>45</v>
      </c>
      <c r="P12">
        <v>45</v>
      </c>
      <c r="Q12" t="s">
        <v>4</v>
      </c>
    </row>
    <row r="13" spans="1:17">
      <c r="A13">
        <v>50</v>
      </c>
      <c r="B13" t="s">
        <v>4</v>
      </c>
      <c r="D13">
        <v>40</v>
      </c>
      <c r="E13" t="s">
        <v>15</v>
      </c>
      <c r="H13">
        <v>55</v>
      </c>
      <c r="I13" t="s">
        <v>7</v>
      </c>
      <c r="K13">
        <v>40</v>
      </c>
      <c r="L13" t="s">
        <v>153</v>
      </c>
      <c r="N13">
        <v>50</v>
      </c>
      <c r="O13" t="s">
        <v>6</v>
      </c>
      <c r="P13">
        <v>45</v>
      </c>
      <c r="Q13" t="s">
        <v>155</v>
      </c>
    </row>
    <row r="14" spans="1:17">
      <c r="A14">
        <v>50</v>
      </c>
      <c r="B14" s="5" t="s">
        <v>13</v>
      </c>
      <c r="D14">
        <v>40</v>
      </c>
      <c r="E14" t="s">
        <v>156</v>
      </c>
      <c r="H14">
        <v>55</v>
      </c>
      <c r="I14" t="s">
        <v>16</v>
      </c>
      <c r="K14">
        <v>35</v>
      </c>
      <c r="L14" t="s">
        <v>17</v>
      </c>
    </row>
    <row r="15" spans="1:17">
      <c r="A15">
        <v>50</v>
      </c>
      <c r="B15" t="s">
        <v>24</v>
      </c>
      <c r="D15">
        <v>40</v>
      </c>
      <c r="E15" t="s">
        <v>157</v>
      </c>
      <c r="H15">
        <v>55</v>
      </c>
      <c r="I15" s="5" t="s">
        <v>46</v>
      </c>
      <c r="K15">
        <v>35</v>
      </c>
      <c r="L15" s="5" t="s">
        <v>158</v>
      </c>
    </row>
    <row r="16" spans="1:17">
      <c r="D16">
        <v>35</v>
      </c>
      <c r="E16" t="s">
        <v>26</v>
      </c>
    </row>
    <row r="23" spans="1:18">
      <c r="B23" t="s">
        <v>39</v>
      </c>
      <c r="H23" t="s">
        <v>159</v>
      </c>
      <c r="N23" t="s">
        <v>160</v>
      </c>
    </row>
    <row r="24" spans="1:18">
      <c r="B24" t="s">
        <v>150</v>
      </c>
      <c r="D24" t="s">
        <v>161</v>
      </c>
      <c r="H24" t="s">
        <v>150</v>
      </c>
      <c r="K24" t="s">
        <v>161</v>
      </c>
      <c r="N24" t="s">
        <v>150</v>
      </c>
      <c r="Q24" t="s">
        <v>161</v>
      </c>
    </row>
    <row r="25" spans="1:18">
      <c r="A25">
        <v>90</v>
      </c>
      <c r="B25" s="5" t="s">
        <v>46</v>
      </c>
      <c r="D25">
        <v>50</v>
      </c>
      <c r="E25" t="s">
        <v>17</v>
      </c>
      <c r="H25">
        <v>100</v>
      </c>
      <c r="I25" t="s">
        <v>5</v>
      </c>
      <c r="K25">
        <v>45</v>
      </c>
      <c r="L25" t="s">
        <v>27</v>
      </c>
      <c r="N25">
        <v>100</v>
      </c>
      <c r="O25" t="s">
        <v>5</v>
      </c>
      <c r="Q25">
        <v>50</v>
      </c>
      <c r="R25" t="s">
        <v>17</v>
      </c>
    </row>
    <row r="26" spans="1:18">
      <c r="A26">
        <v>70</v>
      </c>
      <c r="B26" s="5" t="s">
        <v>13</v>
      </c>
      <c r="D26">
        <v>50</v>
      </c>
      <c r="E26" t="s">
        <v>36</v>
      </c>
      <c r="H26">
        <v>100</v>
      </c>
      <c r="I26" t="s">
        <v>13</v>
      </c>
      <c r="K26">
        <v>40</v>
      </c>
      <c r="L26" t="s">
        <v>30</v>
      </c>
      <c r="N26">
        <v>80</v>
      </c>
      <c r="O26" t="s">
        <v>8</v>
      </c>
      <c r="Q26">
        <v>50</v>
      </c>
      <c r="R26" t="s">
        <v>153</v>
      </c>
    </row>
    <row r="27" spans="1:18">
      <c r="A27">
        <v>70</v>
      </c>
      <c r="B27" s="5" t="s">
        <v>21</v>
      </c>
      <c r="D27">
        <v>50</v>
      </c>
      <c r="E27" t="s">
        <v>153</v>
      </c>
      <c r="H27">
        <v>75</v>
      </c>
      <c r="I27" t="s">
        <v>46</v>
      </c>
      <c r="K27">
        <v>40</v>
      </c>
      <c r="L27" t="s">
        <v>155</v>
      </c>
      <c r="N27">
        <v>75</v>
      </c>
      <c r="O27" t="s">
        <v>45</v>
      </c>
      <c r="Q27">
        <v>50</v>
      </c>
      <c r="R27" t="s">
        <v>27</v>
      </c>
    </row>
    <row r="28" spans="1:18">
      <c r="A28">
        <v>65</v>
      </c>
      <c r="B28" t="s">
        <v>7</v>
      </c>
      <c r="D28">
        <v>50</v>
      </c>
      <c r="E28" t="s">
        <v>32</v>
      </c>
      <c r="H28">
        <v>75</v>
      </c>
      <c r="I28" t="s">
        <v>21</v>
      </c>
      <c r="K28">
        <v>35</v>
      </c>
      <c r="L28" t="s">
        <v>12</v>
      </c>
      <c r="N28">
        <v>70</v>
      </c>
      <c r="O28" t="s">
        <v>13</v>
      </c>
      <c r="Q28">
        <v>50</v>
      </c>
      <c r="R28" t="s">
        <v>158</v>
      </c>
    </row>
    <row r="29" spans="1:18">
      <c r="A29">
        <v>65</v>
      </c>
      <c r="B29" t="s">
        <v>4</v>
      </c>
      <c r="D29">
        <v>50</v>
      </c>
      <c r="E29" t="s">
        <v>29</v>
      </c>
      <c r="H29">
        <v>65</v>
      </c>
      <c r="I29" t="s">
        <v>19</v>
      </c>
      <c r="K29">
        <v>35</v>
      </c>
      <c r="L29" t="s">
        <v>6</v>
      </c>
      <c r="N29">
        <v>65</v>
      </c>
      <c r="O29" t="s">
        <v>36</v>
      </c>
      <c r="Q29">
        <v>40</v>
      </c>
      <c r="R29" t="s">
        <v>7</v>
      </c>
    </row>
    <row r="30" spans="1:18">
      <c r="A30">
        <v>65</v>
      </c>
      <c r="B30" t="s">
        <v>16</v>
      </c>
      <c r="D30">
        <v>50</v>
      </c>
      <c r="E30" t="s">
        <v>162</v>
      </c>
      <c r="H30">
        <v>55</v>
      </c>
      <c r="I30" t="s">
        <v>45</v>
      </c>
      <c r="K30">
        <v>35</v>
      </c>
      <c r="L30" t="s">
        <v>153</v>
      </c>
      <c r="N30">
        <v>65</v>
      </c>
      <c r="O30" t="s">
        <v>21</v>
      </c>
      <c r="Q30">
        <v>35</v>
      </c>
      <c r="R30" t="s">
        <v>25</v>
      </c>
    </row>
    <row r="31" spans="1:18">
      <c r="A31">
        <v>65</v>
      </c>
      <c r="B31" t="s">
        <v>155</v>
      </c>
      <c r="D31">
        <v>45</v>
      </c>
      <c r="E31" t="s">
        <v>45</v>
      </c>
      <c r="H31">
        <v>50</v>
      </c>
      <c r="I31" t="s">
        <v>7</v>
      </c>
      <c r="K31">
        <v>35</v>
      </c>
      <c r="L31" t="s">
        <v>152</v>
      </c>
      <c r="N31">
        <v>60</v>
      </c>
      <c r="O31" t="s">
        <v>46</v>
      </c>
      <c r="Q31">
        <v>45</v>
      </c>
      <c r="R31" t="s">
        <v>4</v>
      </c>
    </row>
    <row r="32" spans="1:18">
      <c r="A32">
        <v>65</v>
      </c>
      <c r="B32" s="5" t="s">
        <v>5</v>
      </c>
      <c r="D32">
        <v>45</v>
      </c>
      <c r="E32" t="s">
        <v>11</v>
      </c>
      <c r="H32">
        <v>50</v>
      </c>
      <c r="I32" t="s">
        <v>36</v>
      </c>
      <c r="K32">
        <v>35</v>
      </c>
      <c r="L32" t="s">
        <v>4</v>
      </c>
      <c r="Q32">
        <v>45</v>
      </c>
      <c r="R32" t="s">
        <v>30</v>
      </c>
    </row>
    <row r="33" spans="1:18">
      <c r="A33">
        <v>60</v>
      </c>
      <c r="B33" t="s">
        <v>25</v>
      </c>
      <c r="D33">
        <v>40</v>
      </c>
      <c r="E33" t="s">
        <v>44</v>
      </c>
      <c r="H33">
        <v>50</v>
      </c>
      <c r="I33" t="s">
        <v>11</v>
      </c>
      <c r="K33">
        <v>35</v>
      </c>
      <c r="L33" t="s">
        <v>16</v>
      </c>
      <c r="Q33">
        <v>35</v>
      </c>
      <c r="R33" t="s">
        <v>155</v>
      </c>
    </row>
    <row r="34" spans="1:18">
      <c r="A34">
        <v>55</v>
      </c>
      <c r="B34" t="s">
        <v>27</v>
      </c>
      <c r="D34">
        <v>40</v>
      </c>
      <c r="E34" t="s">
        <v>163</v>
      </c>
      <c r="K34">
        <v>35</v>
      </c>
      <c r="L34" t="s">
        <v>15</v>
      </c>
    </row>
    <row r="35" spans="1:18">
      <c r="A35">
        <v>55</v>
      </c>
      <c r="B35" t="s">
        <v>15</v>
      </c>
      <c r="D35">
        <v>35</v>
      </c>
      <c r="E35" t="s">
        <v>6</v>
      </c>
    </row>
    <row r="36" spans="1:18">
      <c r="D36">
        <v>35</v>
      </c>
      <c r="E36" t="s">
        <v>158</v>
      </c>
    </row>
    <row r="37" spans="1:18">
      <c r="D37">
        <v>35</v>
      </c>
      <c r="E37" t="s">
        <v>35</v>
      </c>
    </row>
  </sheetData>
  <sortState xmlns:xlrd2="http://schemas.microsoft.com/office/spreadsheetml/2017/richdata2" ref="N25:O35">
    <sortCondition descending="1" ref="N25:N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A6B4-787D-47BD-8F92-669AFC5D3EF3}">
  <dimension ref="A1:U33"/>
  <sheetViews>
    <sheetView workbookViewId="0">
      <selection activeCell="C4" sqref="C4:C9"/>
    </sheetView>
  </sheetViews>
  <sheetFormatPr defaultRowHeight="15"/>
  <cols>
    <col min="1" max="1" width="18.42578125" customWidth="1"/>
    <col min="2" max="2" width="14.85546875" customWidth="1"/>
    <col min="3" max="3" width="12.42578125" customWidth="1"/>
    <col min="4" max="4" width="14.85546875" customWidth="1"/>
    <col min="5" max="5" width="15" customWidth="1"/>
    <col min="6" max="6" width="14.85546875" customWidth="1"/>
    <col min="7" max="7" width="14.28515625" customWidth="1"/>
    <col min="8" max="8" width="12.7109375" customWidth="1"/>
    <col min="9" max="9" width="15.140625" customWidth="1"/>
  </cols>
  <sheetData>
    <row r="1" spans="1:21">
      <c r="A1" t="s">
        <v>0</v>
      </c>
      <c r="B1">
        <v>19</v>
      </c>
      <c r="C1" t="s">
        <v>1</v>
      </c>
      <c r="D1">
        <v>13</v>
      </c>
      <c r="E1" t="s">
        <v>2</v>
      </c>
      <c r="F1">
        <v>14</v>
      </c>
      <c r="G1" t="s">
        <v>3</v>
      </c>
      <c r="H1">
        <v>14</v>
      </c>
    </row>
    <row r="2" spans="1:21">
      <c r="M2" s="2" t="s">
        <v>4</v>
      </c>
      <c r="N2" s="2" t="s">
        <v>4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5</v>
      </c>
      <c r="T2" s="2" t="s">
        <v>8</v>
      </c>
      <c r="U2" s="2" t="s">
        <v>4</v>
      </c>
    </row>
    <row r="3" spans="1:21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M3" s="2" t="s">
        <v>11</v>
      </c>
      <c r="N3" s="2" t="s">
        <v>5</v>
      </c>
      <c r="O3" s="7" t="s">
        <v>12</v>
      </c>
      <c r="P3" s="2" t="s">
        <v>13</v>
      </c>
      <c r="Q3" s="2" t="s">
        <v>4</v>
      </c>
      <c r="R3" s="2" t="s">
        <v>4</v>
      </c>
      <c r="S3" s="2" t="s">
        <v>13</v>
      </c>
      <c r="T3" s="2" t="s">
        <v>14</v>
      </c>
      <c r="U3" s="2" t="s">
        <v>15</v>
      </c>
    </row>
    <row r="4" spans="1:21">
      <c r="A4" s="2" t="s">
        <v>4</v>
      </c>
      <c r="B4" s="7" t="s">
        <v>16</v>
      </c>
      <c r="C4" s="2" t="s">
        <v>4</v>
      </c>
      <c r="D4" s="7" t="s">
        <v>17</v>
      </c>
      <c r="E4" s="2" t="s">
        <v>4</v>
      </c>
      <c r="F4" t="s">
        <v>18</v>
      </c>
      <c r="G4" s="2" t="s">
        <v>5</v>
      </c>
      <c r="H4" s="7" t="s">
        <v>19</v>
      </c>
      <c r="M4" s="2" t="s">
        <v>20</v>
      </c>
      <c r="N4" s="1" t="s">
        <v>11</v>
      </c>
      <c r="O4" s="7" t="s">
        <v>16</v>
      </c>
      <c r="P4" s="8" t="s">
        <v>21</v>
      </c>
      <c r="Q4" s="2" t="s">
        <v>5</v>
      </c>
      <c r="R4" s="2" t="s">
        <v>15</v>
      </c>
      <c r="S4" s="2" t="s">
        <v>21</v>
      </c>
      <c r="T4" s="2" t="s">
        <v>18</v>
      </c>
      <c r="U4" s="2" t="s">
        <v>22</v>
      </c>
    </row>
    <row r="5" spans="1:21">
      <c r="A5" s="2" t="s">
        <v>11</v>
      </c>
      <c r="B5" s="7" t="s">
        <v>23</v>
      </c>
      <c r="C5" s="2" t="s">
        <v>5</v>
      </c>
      <c r="D5" s="7" t="s">
        <v>6</v>
      </c>
      <c r="E5" s="7" t="s">
        <v>12</v>
      </c>
      <c r="F5" t="s">
        <v>6</v>
      </c>
      <c r="G5" s="2" t="s">
        <v>13</v>
      </c>
      <c r="H5" s="7" t="s">
        <v>17</v>
      </c>
      <c r="M5" s="2" t="s">
        <v>24</v>
      </c>
      <c r="N5" s="1" t="s">
        <v>21</v>
      </c>
      <c r="O5" s="1" t="s">
        <v>5</v>
      </c>
      <c r="P5" s="2" t="s">
        <v>4</v>
      </c>
      <c r="Q5" s="2" t="s">
        <v>11</v>
      </c>
      <c r="R5" s="2" t="s">
        <v>5</v>
      </c>
      <c r="S5" s="2" t="s">
        <v>11</v>
      </c>
      <c r="T5" s="2" t="s">
        <v>25</v>
      </c>
      <c r="U5" s="2" t="s">
        <v>11</v>
      </c>
    </row>
    <row r="6" spans="1:21">
      <c r="A6" s="2" t="s">
        <v>20</v>
      </c>
      <c r="B6" s="7" t="s">
        <v>26</v>
      </c>
      <c r="C6" s="1" t="s">
        <v>11</v>
      </c>
      <c r="D6" s="4" t="s">
        <v>27</v>
      </c>
      <c r="E6" s="7" t="s">
        <v>16</v>
      </c>
      <c r="F6" t="s">
        <v>27</v>
      </c>
      <c r="G6" s="8" t="s">
        <v>21</v>
      </c>
      <c r="H6" s="6" t="s">
        <v>7</v>
      </c>
      <c r="M6" t="s">
        <v>28</v>
      </c>
      <c r="N6" s="1" t="s">
        <v>13</v>
      </c>
      <c r="O6" t="s">
        <v>11</v>
      </c>
      <c r="P6" t="s">
        <v>11</v>
      </c>
      <c r="R6" t="s">
        <v>11</v>
      </c>
      <c r="S6" t="s">
        <v>29</v>
      </c>
      <c r="T6" t="s">
        <v>30</v>
      </c>
      <c r="U6" t="s">
        <v>13</v>
      </c>
    </row>
    <row r="7" spans="1:21">
      <c r="A7" s="2" t="s">
        <v>24</v>
      </c>
      <c r="B7" s="4" t="s">
        <v>31</v>
      </c>
      <c r="C7" s="1" t="s">
        <v>21</v>
      </c>
      <c r="D7" s="4" t="s">
        <v>32</v>
      </c>
      <c r="E7" s="1" t="s">
        <v>5</v>
      </c>
      <c r="F7" t="s">
        <v>32</v>
      </c>
      <c r="G7" s="2" t="s">
        <v>4</v>
      </c>
      <c r="H7" s="4" t="s">
        <v>6</v>
      </c>
      <c r="M7" t="s">
        <v>33</v>
      </c>
      <c r="O7" t="s">
        <v>34</v>
      </c>
      <c r="Q7" s="5"/>
      <c r="R7" t="s">
        <v>13</v>
      </c>
      <c r="T7" t="s">
        <v>22</v>
      </c>
      <c r="U7" t="s">
        <v>21</v>
      </c>
    </row>
    <row r="8" spans="1:21">
      <c r="A8" t="s">
        <v>28</v>
      </c>
      <c r="B8" s="4" t="s">
        <v>35</v>
      </c>
      <c r="C8" s="1" t="s">
        <v>13</v>
      </c>
      <c r="D8" t="s">
        <v>16</v>
      </c>
      <c r="E8" t="s">
        <v>11</v>
      </c>
      <c r="F8" t="s">
        <v>13</v>
      </c>
      <c r="G8" t="s">
        <v>11</v>
      </c>
      <c r="H8" s="4" t="s">
        <v>36</v>
      </c>
      <c r="M8" t="s">
        <v>5</v>
      </c>
      <c r="N8" s="5"/>
      <c r="O8" t="s">
        <v>35</v>
      </c>
      <c r="Q8" s="5"/>
      <c r="R8" t="s">
        <v>21</v>
      </c>
      <c r="T8" t="s">
        <v>13</v>
      </c>
      <c r="U8" t="s">
        <v>29</v>
      </c>
    </row>
    <row r="9" spans="1:21">
      <c r="A9" t="s">
        <v>33</v>
      </c>
      <c r="B9" t="s">
        <v>27</v>
      </c>
      <c r="C9" s="7" t="s">
        <v>12</v>
      </c>
      <c r="D9" t="s">
        <v>35</v>
      </c>
      <c r="E9" t="s">
        <v>34</v>
      </c>
      <c r="F9" t="s">
        <v>21</v>
      </c>
      <c r="H9" t="s">
        <v>27</v>
      </c>
      <c r="M9" t="s">
        <v>32</v>
      </c>
      <c r="Q9" s="5"/>
      <c r="R9" t="s">
        <v>29</v>
      </c>
      <c r="T9" t="s">
        <v>21</v>
      </c>
    </row>
    <row r="10" spans="1:21">
      <c r="A10" t="s">
        <v>5</v>
      </c>
      <c r="B10" t="s">
        <v>13</v>
      </c>
      <c r="D10" t="s">
        <v>29</v>
      </c>
      <c r="E10" t="s">
        <v>35</v>
      </c>
      <c r="F10" t="s">
        <v>29</v>
      </c>
      <c r="H10" t="s">
        <v>16</v>
      </c>
      <c r="M10" s="1" t="s">
        <v>37</v>
      </c>
      <c r="Q10" s="5"/>
      <c r="T10" s="1" t="s">
        <v>35</v>
      </c>
    </row>
    <row r="11" spans="1:21">
      <c r="A11" t="s">
        <v>32</v>
      </c>
      <c r="B11" t="s">
        <v>7</v>
      </c>
      <c r="H11" t="s">
        <v>35</v>
      </c>
      <c r="N11" s="5"/>
      <c r="S11" s="5"/>
      <c r="T11" t="s">
        <v>29</v>
      </c>
    </row>
    <row r="12" spans="1:21">
      <c r="A12" s="1" t="s">
        <v>37</v>
      </c>
      <c r="B12" t="s">
        <v>38</v>
      </c>
      <c r="C12" s="1"/>
      <c r="E12" s="1"/>
      <c r="G12" s="1"/>
      <c r="H12" t="s">
        <v>29</v>
      </c>
      <c r="N12" s="5"/>
      <c r="Q12" s="5"/>
      <c r="S12" s="5"/>
    </row>
    <row r="13" spans="1:21">
      <c r="B13" t="s">
        <v>29</v>
      </c>
      <c r="Q13" s="5"/>
    </row>
    <row r="14" spans="1:21">
      <c r="A14" s="5"/>
      <c r="E14" s="5"/>
      <c r="I14" s="5"/>
    </row>
    <row r="15" spans="1:21">
      <c r="A15" t="s">
        <v>39</v>
      </c>
      <c r="B15">
        <v>13</v>
      </c>
      <c r="C15" t="s">
        <v>40</v>
      </c>
      <c r="D15" s="22">
        <v>18</v>
      </c>
      <c r="E15" t="s">
        <v>41</v>
      </c>
      <c r="F15">
        <v>15</v>
      </c>
      <c r="G15" t="s">
        <v>42</v>
      </c>
      <c r="H15">
        <v>15</v>
      </c>
      <c r="I15" t="s">
        <v>43</v>
      </c>
    </row>
    <row r="16" spans="1:21">
      <c r="N16" s="5"/>
    </row>
    <row r="17" spans="1:16">
      <c r="A17" t="s">
        <v>9</v>
      </c>
      <c r="B17" t="s">
        <v>10</v>
      </c>
      <c r="C17" t="s">
        <v>9</v>
      </c>
      <c r="D17" t="s">
        <v>10</v>
      </c>
      <c r="E17" t="s">
        <v>9</v>
      </c>
      <c r="F17" t="s">
        <v>10</v>
      </c>
      <c r="G17" t="s">
        <v>9</v>
      </c>
      <c r="H17" t="s">
        <v>10</v>
      </c>
      <c r="I17" t="s">
        <v>9</v>
      </c>
      <c r="J17" t="s">
        <v>10</v>
      </c>
    </row>
    <row r="18" spans="1:16">
      <c r="A18" s="2" t="s">
        <v>6</v>
      </c>
      <c r="B18" s="7" t="s">
        <v>17</v>
      </c>
      <c r="C18" s="6" t="s">
        <v>7</v>
      </c>
      <c r="D18" s="7" t="s">
        <v>44</v>
      </c>
      <c r="E18" s="2" t="s">
        <v>5</v>
      </c>
      <c r="F18" s="7" t="s">
        <v>19</v>
      </c>
      <c r="G18" s="2" t="s">
        <v>8</v>
      </c>
      <c r="H18" s="7" t="s">
        <v>45</v>
      </c>
      <c r="I18" s="2" t="s">
        <v>4</v>
      </c>
      <c r="J18" s="7" t="s">
        <v>45</v>
      </c>
      <c r="M18" t="s">
        <v>11</v>
      </c>
      <c r="N18">
        <v>7</v>
      </c>
    </row>
    <row r="19" spans="1:16">
      <c r="A19" s="2" t="s">
        <v>4</v>
      </c>
      <c r="B19" s="4" t="s">
        <v>36</v>
      </c>
      <c r="C19" s="2" t="s">
        <v>4</v>
      </c>
      <c r="D19" s="7" t="s">
        <v>12</v>
      </c>
      <c r="E19" s="2" t="s">
        <v>13</v>
      </c>
      <c r="F19" s="7" t="s">
        <v>14</v>
      </c>
      <c r="G19" s="2" t="s">
        <v>14</v>
      </c>
      <c r="H19" s="7" t="s">
        <v>36</v>
      </c>
      <c r="I19" s="2" t="s">
        <v>15</v>
      </c>
      <c r="J19" s="7" t="s">
        <v>8</v>
      </c>
      <c r="M19" t="s">
        <v>21</v>
      </c>
      <c r="N19">
        <v>6</v>
      </c>
    </row>
    <row r="20" spans="1:16">
      <c r="A20" s="2" t="s">
        <v>5</v>
      </c>
      <c r="B20" s="4" t="s">
        <v>32</v>
      </c>
      <c r="C20" s="2" t="s">
        <v>15</v>
      </c>
      <c r="D20" s="7" t="s">
        <v>6</v>
      </c>
      <c r="E20" s="2" t="s">
        <v>21</v>
      </c>
      <c r="F20" s="4" t="s">
        <v>36</v>
      </c>
      <c r="G20" s="2" t="s">
        <v>18</v>
      </c>
      <c r="H20" s="7" t="s">
        <v>27</v>
      </c>
      <c r="I20" s="2" t="s">
        <v>22</v>
      </c>
      <c r="J20" s="7" t="s">
        <v>17</v>
      </c>
      <c r="M20" t="s">
        <v>5</v>
      </c>
      <c r="N20">
        <v>8</v>
      </c>
    </row>
    <row r="21" spans="1:16">
      <c r="A21" s="2" t="s">
        <v>11</v>
      </c>
      <c r="B21" t="s">
        <v>16</v>
      </c>
      <c r="C21" s="2" t="s">
        <v>5</v>
      </c>
      <c r="D21" s="4" t="s">
        <v>36</v>
      </c>
      <c r="E21" s="2" t="s">
        <v>11</v>
      </c>
      <c r="F21" s="4" t="s">
        <v>27</v>
      </c>
      <c r="G21" s="2" t="s">
        <v>25</v>
      </c>
      <c r="H21" s="4" t="s">
        <v>4</v>
      </c>
      <c r="I21" s="2" t="s">
        <v>11</v>
      </c>
      <c r="J21" s="4" t="s">
        <v>44</v>
      </c>
      <c r="M21" t="s">
        <v>13</v>
      </c>
      <c r="N21">
        <v>6</v>
      </c>
    </row>
    <row r="22" spans="1:16">
      <c r="A22" s="7" t="s">
        <v>12</v>
      </c>
      <c r="B22" t="s">
        <v>35</v>
      </c>
      <c r="C22" t="s">
        <v>11</v>
      </c>
      <c r="D22" s="4" t="s">
        <v>27</v>
      </c>
      <c r="E22" s="7" t="s">
        <v>45</v>
      </c>
      <c r="F22" t="s">
        <v>25</v>
      </c>
      <c r="G22" t="s">
        <v>30</v>
      </c>
      <c r="H22" s="4" t="s">
        <v>34</v>
      </c>
      <c r="I22" t="s">
        <v>13</v>
      </c>
      <c r="J22" s="4" t="s">
        <v>7</v>
      </c>
      <c r="M22" t="s">
        <v>4</v>
      </c>
      <c r="N22">
        <v>5</v>
      </c>
    </row>
    <row r="23" spans="1:16">
      <c r="A23" s="6" t="s">
        <v>7</v>
      </c>
      <c r="C23" t="s">
        <v>13</v>
      </c>
      <c r="D23" t="s">
        <v>25</v>
      </c>
      <c r="E23" t="s">
        <v>4</v>
      </c>
      <c r="F23" t="s">
        <v>15</v>
      </c>
      <c r="G23" t="s">
        <v>22</v>
      </c>
      <c r="I23" t="s">
        <v>21</v>
      </c>
      <c r="J23" t="s">
        <v>36</v>
      </c>
    </row>
    <row r="24" spans="1:16">
      <c r="C24" t="s">
        <v>21</v>
      </c>
      <c r="D24" t="s">
        <v>30</v>
      </c>
      <c r="F24" t="s">
        <v>46</v>
      </c>
      <c r="G24" t="s">
        <v>13</v>
      </c>
      <c r="I24" t="s">
        <v>29</v>
      </c>
      <c r="J24" t="s">
        <v>27</v>
      </c>
      <c r="M24" t="s">
        <v>7</v>
      </c>
    </row>
    <row r="25" spans="1:16">
      <c r="C25" t="s">
        <v>29</v>
      </c>
      <c r="D25" t="s">
        <v>16</v>
      </c>
      <c r="F25" t="s">
        <v>35</v>
      </c>
      <c r="G25" t="s">
        <v>21</v>
      </c>
      <c r="J25" t="s">
        <v>25</v>
      </c>
      <c r="M25" t="s">
        <v>12</v>
      </c>
      <c r="N25" t="s">
        <v>2</v>
      </c>
      <c r="O25" t="s">
        <v>39</v>
      </c>
      <c r="P25" t="s">
        <v>48</v>
      </c>
    </row>
    <row r="26" spans="1:16">
      <c r="A26" s="1"/>
      <c r="C26" s="1"/>
      <c r="D26" t="s">
        <v>46</v>
      </c>
      <c r="E26" s="1"/>
      <c r="G26" s="1" t="s">
        <v>35</v>
      </c>
      <c r="I26" s="1"/>
      <c r="J26" t="s">
        <v>30</v>
      </c>
      <c r="M26" t="s">
        <v>45</v>
      </c>
    </row>
    <row r="27" spans="1:16">
      <c r="D27" t="s">
        <v>35</v>
      </c>
      <c r="J27" t="s">
        <v>46</v>
      </c>
      <c r="M27" t="s">
        <v>8</v>
      </c>
    </row>
    <row r="28" spans="1:16">
      <c r="B28" s="5"/>
      <c r="J28" t="s">
        <v>35</v>
      </c>
    </row>
    <row r="29" spans="1:16">
      <c r="A29" s="10"/>
      <c r="B29" s="10"/>
      <c r="C29" s="10"/>
      <c r="D29" s="10"/>
      <c r="E29" s="10"/>
      <c r="F29" s="10"/>
      <c r="G29" s="10"/>
      <c r="H29" s="10"/>
    </row>
    <row r="31" spans="1:16">
      <c r="E31" s="10"/>
      <c r="F31" s="10" t="s">
        <v>13</v>
      </c>
      <c r="G31" s="10"/>
      <c r="H31" s="10" t="s">
        <v>21</v>
      </c>
      <c r="I31" s="10"/>
      <c r="J31" s="10" t="s">
        <v>7</v>
      </c>
      <c r="K31" s="10"/>
    </row>
    <row r="32" spans="1:16">
      <c r="G32" s="10"/>
      <c r="H32" s="10"/>
      <c r="I32" s="10"/>
      <c r="J32" s="10"/>
      <c r="K32" s="10"/>
      <c r="L32" s="10"/>
      <c r="M32" s="10"/>
    </row>
    <row r="33" spans="2:2">
      <c r="B3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F88A-35CC-428B-92C3-144FB3427BB3}">
  <dimension ref="A1:BB98"/>
  <sheetViews>
    <sheetView topLeftCell="A24" workbookViewId="0">
      <selection activeCell="W52" sqref="W52"/>
    </sheetView>
  </sheetViews>
  <sheetFormatPr defaultRowHeight="15"/>
  <sheetData>
    <row r="1" spans="1:54">
      <c r="A1" s="37" t="s">
        <v>0</v>
      </c>
      <c r="B1" s="37">
        <v>9</v>
      </c>
      <c r="C1" s="37">
        <v>9</v>
      </c>
      <c r="D1" s="38" t="s">
        <v>48</v>
      </c>
      <c r="E1" s="38">
        <v>7</v>
      </c>
      <c r="F1" s="38">
        <v>6</v>
      </c>
      <c r="G1" s="39" t="s">
        <v>2</v>
      </c>
      <c r="H1" s="39">
        <v>9</v>
      </c>
      <c r="I1" s="39">
        <v>5</v>
      </c>
      <c r="J1" s="40" t="s">
        <v>39</v>
      </c>
      <c r="K1" s="40">
        <v>8</v>
      </c>
      <c r="L1" s="40">
        <v>5</v>
      </c>
      <c r="M1" s="45" t="s">
        <v>49</v>
      </c>
      <c r="N1" s="45">
        <v>7</v>
      </c>
      <c r="O1" s="45">
        <v>8</v>
      </c>
      <c r="P1" s="36" t="s">
        <v>42</v>
      </c>
      <c r="Q1" s="36">
        <v>10</v>
      </c>
      <c r="R1" s="36">
        <v>5</v>
      </c>
    </row>
    <row r="2" spans="1:54">
      <c r="A2" s="37">
        <f>((9*12)*0.8)+((9*12)*0.5)</f>
        <v>140.4</v>
      </c>
      <c r="B2" s="37" t="s">
        <v>50</v>
      </c>
      <c r="C2" s="49" t="s">
        <v>51</v>
      </c>
      <c r="D2" s="38">
        <f>((7*12)*0.8)+((6*12)*0.5)</f>
        <v>103.2</v>
      </c>
      <c r="E2" s="38" t="s">
        <v>50</v>
      </c>
      <c r="F2" s="38" t="s">
        <v>51</v>
      </c>
      <c r="G2" s="39">
        <f>((8*12)*0.8)+((5*12)*0.5)</f>
        <v>106.80000000000001</v>
      </c>
      <c r="H2" s="39" t="s">
        <v>50</v>
      </c>
      <c r="I2" s="39" t="s">
        <v>51</v>
      </c>
      <c r="J2" s="40">
        <f>((7*12)*0.8)+((5*12)*0.5)</f>
        <v>97.2</v>
      </c>
      <c r="K2" s="40" t="s">
        <v>50</v>
      </c>
      <c r="L2" s="40" t="s">
        <v>51</v>
      </c>
      <c r="M2" s="43">
        <f>((7*12)*0.8)+((8*12)*0.5)</f>
        <v>115.2</v>
      </c>
      <c r="N2" s="43" t="s">
        <v>50</v>
      </c>
      <c r="O2" s="43" t="s">
        <v>51</v>
      </c>
      <c r="P2" s="46">
        <f>((11*12)*0.8)+((5*12)*0.5)</f>
        <v>135.60000000000002</v>
      </c>
      <c r="Q2" s="46" t="s">
        <v>50</v>
      </c>
      <c r="R2" s="46" t="s">
        <v>51</v>
      </c>
      <c r="U2" t="s">
        <v>52</v>
      </c>
      <c r="V2" t="s">
        <v>53</v>
      </c>
    </row>
    <row r="3" spans="1:54">
      <c r="A3" s="48">
        <f>((10*B1)*0.8)+((C1*10)*0.5)</f>
        <v>117</v>
      </c>
      <c r="B3" s="48" t="s">
        <v>55</v>
      </c>
      <c r="C3" s="49">
        <v>145</v>
      </c>
      <c r="D3" s="38">
        <f>((10*E1)*0.8)+((F1*10)*0.5)</f>
        <v>86</v>
      </c>
      <c r="E3" s="38" t="s">
        <v>55</v>
      </c>
      <c r="F3" s="38">
        <v>117</v>
      </c>
      <c r="G3" s="39">
        <f>((10*H1)*0.8)+((I1*10)*0.5)</f>
        <v>97</v>
      </c>
      <c r="H3" s="39" t="s">
        <v>55</v>
      </c>
      <c r="I3" s="39">
        <v>128</v>
      </c>
      <c r="J3" s="40">
        <f>((10*K1)*0.8)+((L1*10)*0.5)</f>
        <v>89</v>
      </c>
      <c r="K3" s="40" t="s">
        <v>55</v>
      </c>
      <c r="L3" s="40">
        <v>122</v>
      </c>
      <c r="M3" s="43">
        <f>((10*N1)*0.8)+((O1*10)*0.5)</f>
        <v>96</v>
      </c>
      <c r="N3" s="44" t="s">
        <v>55</v>
      </c>
      <c r="O3" s="43">
        <v>131</v>
      </c>
      <c r="P3" s="46">
        <f>((10*10)*0.8)+((5*10)*0.5)</f>
        <v>105</v>
      </c>
      <c r="Q3" s="47" t="s">
        <v>55</v>
      </c>
      <c r="R3" s="46">
        <v>151</v>
      </c>
      <c r="U3" t="s">
        <v>164</v>
      </c>
      <c r="V3" t="s">
        <v>165</v>
      </c>
    </row>
    <row r="4" spans="1:54">
      <c r="A4" s="48">
        <f>((12*B1)*0.8)+((C1*12)*0.5)</f>
        <v>140.4</v>
      </c>
      <c r="B4" s="48" t="s">
        <v>58</v>
      </c>
      <c r="C4" s="49"/>
      <c r="D4" s="38">
        <f>((12*E1)*0.8)+((F1*12)*0.5)</f>
        <v>103.2</v>
      </c>
      <c r="E4" s="38" t="s">
        <v>58</v>
      </c>
      <c r="F4" s="38">
        <v>114</v>
      </c>
      <c r="G4" s="39">
        <f>((12*H1)*0.8)+((I1*12)*0.5)</f>
        <v>116.4</v>
      </c>
      <c r="H4" s="39" t="s">
        <v>58</v>
      </c>
      <c r="I4" s="39">
        <v>129</v>
      </c>
      <c r="J4" s="40">
        <f>((12*K1)*0.8)+((L1*12)*0.5)</f>
        <v>106.80000000000001</v>
      </c>
      <c r="K4" s="40" t="s">
        <v>58</v>
      </c>
      <c r="L4" s="40">
        <v>116</v>
      </c>
      <c r="M4" s="43">
        <f>((7*12)*0.8)+((8*12)*0.5)</f>
        <v>115.2</v>
      </c>
      <c r="N4" s="44" t="s">
        <v>58</v>
      </c>
      <c r="O4" s="43">
        <v>131</v>
      </c>
      <c r="P4" s="46">
        <f>((11*12)*0.8)+((5*12)*0.5)</f>
        <v>135.60000000000002</v>
      </c>
      <c r="Q4" s="47" t="s">
        <v>58</v>
      </c>
      <c r="R4" s="46">
        <v>154</v>
      </c>
      <c r="U4" t="s">
        <v>166</v>
      </c>
      <c r="V4" t="s">
        <v>167</v>
      </c>
    </row>
    <row r="5" spans="1:54">
      <c r="A5" s="48">
        <f>((14*B1)*0.8)+((C1*14)*0.5)</f>
        <v>163.80000000000001</v>
      </c>
      <c r="B5" s="48" t="s">
        <v>61</v>
      </c>
      <c r="C5" s="49"/>
      <c r="D5" s="38">
        <f>((14*E1)*0.8)+((F1*14)*0.5)</f>
        <v>120.4</v>
      </c>
      <c r="E5" s="38" t="s">
        <v>61</v>
      </c>
      <c r="F5" s="38"/>
      <c r="G5" s="39">
        <f>((14*H1)*0.8)+((I1*14)*0.5)</f>
        <v>135.80000000000001</v>
      </c>
      <c r="H5" s="39" t="s">
        <v>61</v>
      </c>
      <c r="I5" s="39"/>
      <c r="J5" s="40">
        <f>((14*K1)*0.8)+((L1*14)*0.5)</f>
        <v>124.60000000000001</v>
      </c>
      <c r="K5" s="40" t="s">
        <v>61</v>
      </c>
      <c r="L5" s="40"/>
      <c r="M5" s="43">
        <f>((7*14)*0.8)+((8*14)*0.5)</f>
        <v>134.4</v>
      </c>
      <c r="N5" s="44" t="s">
        <v>61</v>
      </c>
      <c r="O5" s="43"/>
      <c r="P5" s="46">
        <f>((11*14)*0.8)+((5*14)*0.5)</f>
        <v>158.19999999999999</v>
      </c>
      <c r="Q5" s="47" t="s">
        <v>61</v>
      </c>
      <c r="R5" s="46"/>
      <c r="U5" t="s">
        <v>168</v>
      </c>
      <c r="V5" t="s">
        <v>169</v>
      </c>
    </row>
    <row r="6" spans="1:54">
      <c r="A6" s="48">
        <f>((20*B1)*0.8)+((C1*20)*0.5)</f>
        <v>234</v>
      </c>
      <c r="B6" s="48" t="s">
        <v>68</v>
      </c>
      <c r="C6" s="49"/>
      <c r="D6" s="38">
        <f>((20*E1)*0.8)+((F1*20)*0.5)</f>
        <v>172</v>
      </c>
      <c r="E6" s="38" t="s">
        <v>68</v>
      </c>
      <c r="F6" s="38"/>
      <c r="G6" s="39">
        <f>((20*H1)*0.8)+((I1*20)*0.5)</f>
        <v>194</v>
      </c>
      <c r="H6" s="39" t="s">
        <v>68</v>
      </c>
      <c r="I6" s="39"/>
      <c r="J6" s="40">
        <f>((20*K1)*0.8)+((L1*20)*0.5)</f>
        <v>178</v>
      </c>
      <c r="K6" s="40" t="s">
        <v>68</v>
      </c>
      <c r="L6" s="40"/>
      <c r="M6" s="43">
        <f>((7*20)*0.8)+((8*20)*0.5)</f>
        <v>192</v>
      </c>
      <c r="N6" s="44" t="s">
        <v>68</v>
      </c>
      <c r="O6" s="43"/>
      <c r="P6" s="46">
        <f>((11*20)*0.8)+((5*20)*0.5)</f>
        <v>226</v>
      </c>
      <c r="Q6" s="47" t="s">
        <v>68</v>
      </c>
      <c r="R6" s="46"/>
      <c r="U6" t="s">
        <v>170</v>
      </c>
    </row>
    <row r="9" spans="1:54" ht="37.5">
      <c r="A9" s="9" t="s">
        <v>70</v>
      </c>
      <c r="B9" s="9" t="s">
        <v>71</v>
      </c>
      <c r="C9" s="9" t="s">
        <v>72</v>
      </c>
      <c r="D9" s="9" t="s">
        <v>73</v>
      </c>
      <c r="E9" s="10" t="s">
        <v>74</v>
      </c>
      <c r="F9" s="10" t="s">
        <v>75</v>
      </c>
      <c r="G9" s="10" t="s">
        <v>76</v>
      </c>
      <c r="H9" s="10" t="s">
        <v>77</v>
      </c>
      <c r="I9" s="10" t="s">
        <v>78</v>
      </c>
      <c r="J9" s="10" t="s">
        <v>79</v>
      </c>
      <c r="K9" s="10" t="s">
        <v>80</v>
      </c>
      <c r="L9" s="10" t="s">
        <v>4</v>
      </c>
      <c r="M9" s="10" t="s">
        <v>11</v>
      </c>
      <c r="N9" s="10" t="s">
        <v>20</v>
      </c>
      <c r="O9" s="10" t="s">
        <v>24</v>
      </c>
      <c r="P9" s="10" t="s">
        <v>81</v>
      </c>
      <c r="Q9" s="10" t="s">
        <v>33</v>
      </c>
      <c r="R9" s="10" t="s">
        <v>82</v>
      </c>
      <c r="S9" s="10" t="s">
        <v>83</v>
      </c>
      <c r="T9" s="10" t="s">
        <v>37</v>
      </c>
      <c r="U9" s="10" t="s">
        <v>84</v>
      </c>
      <c r="V9" s="10" t="s">
        <v>85</v>
      </c>
      <c r="W9" s="10" t="s">
        <v>86</v>
      </c>
      <c r="X9" s="10" t="s">
        <v>87</v>
      </c>
      <c r="Y9" s="50" t="s">
        <v>88</v>
      </c>
      <c r="AC9" s="9"/>
      <c r="AD9" s="9"/>
      <c r="AE9" s="9"/>
      <c r="AF9" s="9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</row>
    <row r="10" spans="1:54">
      <c r="A10" s="19" t="s">
        <v>89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5"/>
      <c r="Y10" s="42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>
      <c r="A11" s="12" t="s">
        <v>171</v>
      </c>
      <c r="B11" s="14" t="s">
        <v>0</v>
      </c>
      <c r="C11" s="14"/>
      <c r="D11" s="14" t="s">
        <v>91</v>
      </c>
      <c r="E11" s="13">
        <v>32</v>
      </c>
      <c r="F11" s="13">
        <v>20000</v>
      </c>
      <c r="G11" s="13">
        <v>3200</v>
      </c>
      <c r="H11" s="13">
        <v>26</v>
      </c>
      <c r="I11" s="13">
        <v>3.5</v>
      </c>
      <c r="J11" s="13">
        <v>3.5</v>
      </c>
      <c r="K11" s="13">
        <v>7.4</v>
      </c>
      <c r="L11" s="13">
        <v>14</v>
      </c>
      <c r="M11" s="13">
        <v>14</v>
      </c>
      <c r="N11" s="13">
        <v>17</v>
      </c>
      <c r="O11" s="13">
        <v>14</v>
      </c>
      <c r="P11" s="13">
        <v>13</v>
      </c>
      <c r="Q11" s="13">
        <v>12</v>
      </c>
      <c r="R11" s="13">
        <v>13</v>
      </c>
      <c r="S11" s="12">
        <v>13</v>
      </c>
      <c r="T11" s="12">
        <v>14</v>
      </c>
      <c r="U11" s="12">
        <v>4</v>
      </c>
      <c r="V11" s="12">
        <f>SUM(L11:T11)</f>
        <v>124</v>
      </c>
      <c r="W11" s="13">
        <f>(U11*13.5)+(($C$1-U11)*10)</f>
        <v>104</v>
      </c>
      <c r="X11" s="26">
        <f>((V11*0.8)+(W11*0.5))-$A$2</f>
        <v>10.799999999999983</v>
      </c>
      <c r="Y11" s="11">
        <f>((V11*0.8)+(W11*0.5))</f>
        <v>151.19999999999999</v>
      </c>
      <c r="AC11" s="23"/>
      <c r="AD11" s="51"/>
      <c r="AE11" s="51"/>
      <c r="AF11" s="51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</row>
    <row r="12" spans="1:54">
      <c r="A12" s="12" t="s">
        <v>172</v>
      </c>
      <c r="B12" s="14" t="s">
        <v>0</v>
      </c>
      <c r="C12" s="14"/>
      <c r="D12" s="14" t="s">
        <v>91</v>
      </c>
      <c r="E12" s="13">
        <v>33</v>
      </c>
      <c r="F12" s="13">
        <v>1000</v>
      </c>
      <c r="G12" s="13">
        <v>297</v>
      </c>
      <c r="H12" s="13">
        <v>26</v>
      </c>
      <c r="I12" s="13">
        <v>2.5</v>
      </c>
      <c r="J12" s="13">
        <v>2.5</v>
      </c>
      <c r="K12" s="13">
        <v>7.72</v>
      </c>
      <c r="L12" s="13">
        <v>12</v>
      </c>
      <c r="M12" s="13">
        <v>14</v>
      </c>
      <c r="N12" s="13">
        <v>14</v>
      </c>
      <c r="O12" s="13">
        <v>12</v>
      </c>
      <c r="P12" s="13">
        <v>15</v>
      </c>
      <c r="Q12" s="13">
        <v>11</v>
      </c>
      <c r="R12" s="13">
        <v>12</v>
      </c>
      <c r="S12" s="12">
        <v>12</v>
      </c>
      <c r="T12" s="12">
        <v>13</v>
      </c>
      <c r="U12" s="12">
        <v>2</v>
      </c>
      <c r="V12" s="12">
        <f>SUM(L12:T12)</f>
        <v>115</v>
      </c>
      <c r="W12" s="13">
        <f>(U12*13.5)+(($C$1-U12)*10)</f>
        <v>97</v>
      </c>
      <c r="X12" s="26">
        <f>((V12*0.8)+(W12*0.5))-$A$2</f>
        <v>9.9999999999994316E-2</v>
      </c>
      <c r="Y12" s="11">
        <f t="shared" ref="Y12" si="0">((V12*0.8)+(W12*0.5))</f>
        <v>140.5</v>
      </c>
      <c r="AC12" s="23"/>
      <c r="AD12" s="51"/>
      <c r="AE12" s="51"/>
      <c r="AF12" s="51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</row>
    <row r="13" spans="1:54">
      <c r="A13" s="18" t="s">
        <v>94</v>
      </c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17">
        <v>12</v>
      </c>
      <c r="M13" s="17">
        <v>12</v>
      </c>
      <c r="N13" s="17">
        <v>12</v>
      </c>
      <c r="O13" s="17">
        <v>12</v>
      </c>
      <c r="P13" s="17">
        <v>12</v>
      </c>
      <c r="Q13" s="17">
        <v>12</v>
      </c>
      <c r="R13" s="17">
        <v>12</v>
      </c>
      <c r="S13" s="17">
        <v>12</v>
      </c>
      <c r="T13" s="17">
        <v>12</v>
      </c>
      <c r="U13" s="17">
        <v>12</v>
      </c>
      <c r="V13" s="30"/>
      <c r="W13" s="16"/>
      <c r="X13" s="27"/>
      <c r="Y13" s="33"/>
      <c r="AC13" s="23"/>
      <c r="AD13" s="51"/>
      <c r="AE13" s="51"/>
      <c r="AF13" s="5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</row>
    <row r="14" spans="1:54">
      <c r="A14" s="12" t="s">
        <v>173</v>
      </c>
      <c r="B14" s="14" t="s">
        <v>0</v>
      </c>
      <c r="C14" s="14"/>
      <c r="D14" s="14" t="s">
        <v>93</v>
      </c>
      <c r="E14" s="13">
        <v>29</v>
      </c>
      <c r="F14" s="13"/>
      <c r="G14" s="13"/>
      <c r="H14" s="13"/>
      <c r="I14" s="13"/>
      <c r="J14" s="13"/>
      <c r="K14" s="13"/>
      <c r="L14" s="13">
        <v>13</v>
      </c>
      <c r="M14" s="13">
        <v>17</v>
      </c>
      <c r="N14" s="13">
        <v>17</v>
      </c>
      <c r="O14" s="13">
        <v>12</v>
      </c>
      <c r="P14" s="13">
        <v>14</v>
      </c>
      <c r="Q14" s="13">
        <v>12</v>
      </c>
      <c r="R14" s="13">
        <v>11</v>
      </c>
      <c r="S14" s="12">
        <v>12</v>
      </c>
      <c r="T14" s="12">
        <v>16</v>
      </c>
      <c r="U14" s="12">
        <v>3</v>
      </c>
      <c r="V14" s="12">
        <f>SUM(L14:T14)</f>
        <v>124</v>
      </c>
      <c r="W14" s="13">
        <f>(U14*13.5)+(($C$1-U14)*10)</f>
        <v>100.5</v>
      </c>
      <c r="X14" s="26">
        <f>((V14*0.8)+(W14*0.5))-$A$2</f>
        <v>9.0499999999999829</v>
      </c>
      <c r="Y14" s="11">
        <f t="shared" ref="Y14" si="1">((V14*0.8)+(W14*0.5))</f>
        <v>149.44999999999999</v>
      </c>
      <c r="AC14" s="57"/>
      <c r="AD14" s="51"/>
      <c r="AE14" s="51"/>
      <c r="AF14" s="51"/>
      <c r="AG14" s="23"/>
      <c r="AH14" s="23"/>
      <c r="AI14" s="23"/>
      <c r="AJ14" s="23"/>
      <c r="AK14" s="23"/>
      <c r="AL14" s="23"/>
      <c r="AM14" s="23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23"/>
      <c r="AY14" s="23"/>
      <c r="AZ14" s="23"/>
      <c r="BA14" s="23"/>
      <c r="BB14" s="23"/>
    </row>
    <row r="15" spans="1:54">
      <c r="AY15" s="23"/>
      <c r="AZ15" s="23"/>
      <c r="BA15" s="23"/>
      <c r="BB15" s="23"/>
    </row>
    <row r="16" spans="1:54">
      <c r="AY16" s="23"/>
      <c r="AZ16" s="23"/>
      <c r="BA16" s="23"/>
      <c r="BB16" s="23"/>
    </row>
    <row r="17" spans="1:45" ht="37.5">
      <c r="A17" s="9" t="s">
        <v>70</v>
      </c>
      <c r="B17" s="9" t="s">
        <v>71</v>
      </c>
      <c r="C17" s="9" t="s">
        <v>72</v>
      </c>
      <c r="D17" s="9" t="s">
        <v>73</v>
      </c>
      <c r="E17" s="10" t="s">
        <v>74</v>
      </c>
      <c r="F17" s="10" t="s">
        <v>75</v>
      </c>
      <c r="G17" s="10" t="s">
        <v>76</v>
      </c>
      <c r="H17" s="10" t="s">
        <v>77</v>
      </c>
      <c r="I17" s="10" t="s">
        <v>78</v>
      </c>
      <c r="J17" s="10" t="s">
        <v>79</v>
      </c>
      <c r="K17" s="10" t="s">
        <v>80</v>
      </c>
      <c r="L17" s="10" t="s">
        <v>82</v>
      </c>
      <c r="M17" s="10" t="s">
        <v>13</v>
      </c>
      <c r="N17" s="10" t="s">
        <v>11</v>
      </c>
      <c r="O17" s="10" t="s">
        <v>21</v>
      </c>
      <c r="P17" s="10" t="s">
        <v>4</v>
      </c>
      <c r="Q17" s="10" t="s">
        <v>7</v>
      </c>
      <c r="R17" s="10" t="s">
        <v>12</v>
      </c>
      <c r="S17" s="10" t="s">
        <v>84</v>
      </c>
      <c r="T17" s="10" t="s">
        <v>85</v>
      </c>
      <c r="U17" s="10" t="s">
        <v>86</v>
      </c>
      <c r="V17" s="10" t="s">
        <v>87</v>
      </c>
      <c r="W17" s="50" t="s">
        <v>88</v>
      </c>
    </row>
    <row r="18" spans="1:45">
      <c r="A18" s="19" t="s">
        <v>95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5"/>
      <c r="W18" s="42"/>
    </row>
    <row r="19" spans="1:45">
      <c r="A19" s="12" t="s">
        <v>174</v>
      </c>
      <c r="B19" s="14" t="s">
        <v>56</v>
      </c>
      <c r="C19" s="14" t="s">
        <v>97</v>
      </c>
      <c r="D19" s="14" t="s">
        <v>91</v>
      </c>
      <c r="E19" s="13">
        <v>21</v>
      </c>
      <c r="F19" s="13">
        <v>15500</v>
      </c>
      <c r="G19" s="13">
        <v>1078</v>
      </c>
      <c r="H19" s="13">
        <v>27</v>
      </c>
      <c r="I19" s="13">
        <v>3.5</v>
      </c>
      <c r="J19" s="13">
        <v>4</v>
      </c>
      <c r="K19" s="13">
        <v>6.8</v>
      </c>
      <c r="L19" s="13">
        <v>16</v>
      </c>
      <c r="M19" s="13">
        <v>15</v>
      </c>
      <c r="N19" s="13">
        <v>13</v>
      </c>
      <c r="O19" s="13">
        <v>13</v>
      </c>
      <c r="P19" s="13">
        <v>11</v>
      </c>
      <c r="Q19" s="13">
        <v>12</v>
      </c>
      <c r="R19" s="13">
        <v>10</v>
      </c>
      <c r="S19" s="12">
        <v>0</v>
      </c>
      <c r="T19" s="12">
        <f>SUM(J19:R19)</f>
        <v>100.8</v>
      </c>
      <c r="U19" s="13">
        <f>(S19*13.5)+(($F$1-S19)*10)</f>
        <v>60</v>
      </c>
      <c r="V19" s="26">
        <f>((T19*0.8)+(U19*0.5))-$D$2</f>
        <v>7.4399999999999977</v>
      </c>
      <c r="W19" s="26">
        <f>((T19*0.8)+(U19*0.5))</f>
        <v>110.64</v>
      </c>
    </row>
    <row r="20" spans="1:45">
      <c r="A20" s="23" t="s">
        <v>175</v>
      </c>
      <c r="B20" s="14" t="s">
        <v>2</v>
      </c>
      <c r="C20" s="14" t="s">
        <v>97</v>
      </c>
      <c r="D20" s="14" t="s">
        <v>91</v>
      </c>
      <c r="E20" s="13">
        <v>22</v>
      </c>
      <c r="F20" s="13">
        <v>42000</v>
      </c>
      <c r="G20" s="13">
        <v>593</v>
      </c>
      <c r="H20" s="13">
        <v>23</v>
      </c>
      <c r="I20" s="13">
        <v>3.5</v>
      </c>
      <c r="J20" s="13">
        <v>4</v>
      </c>
      <c r="K20" s="13">
        <v>7.18</v>
      </c>
      <c r="L20" s="13">
        <v>13</v>
      </c>
      <c r="M20" s="13">
        <v>16</v>
      </c>
      <c r="N20" s="13">
        <v>13</v>
      </c>
      <c r="O20" s="13">
        <v>12</v>
      </c>
      <c r="P20" s="13">
        <v>14</v>
      </c>
      <c r="Q20" s="13">
        <v>14</v>
      </c>
      <c r="R20" s="13">
        <v>12</v>
      </c>
      <c r="S20" s="13">
        <v>4</v>
      </c>
      <c r="T20" s="12">
        <f>SUM(J20:R20)</f>
        <v>105.18</v>
      </c>
      <c r="U20" s="13">
        <f>(S20*13.5)+(($F$1-S20)*10)</f>
        <v>74</v>
      </c>
      <c r="V20" s="26">
        <f>((T20*0.8)+(U20*0.5))-$D$2</f>
        <v>17.944000000000003</v>
      </c>
      <c r="W20" s="26">
        <f>((T20*0.8)+(U20*0.5))</f>
        <v>121.14400000000001</v>
      </c>
    </row>
    <row r="21" spans="1:45">
      <c r="A21" s="23" t="s">
        <v>68</v>
      </c>
      <c r="B21" s="14" t="s">
        <v>56</v>
      </c>
      <c r="C21" s="14"/>
      <c r="D21" s="14" t="s">
        <v>91</v>
      </c>
      <c r="E21" s="13">
        <v>28</v>
      </c>
      <c r="F21" s="13">
        <v>1200</v>
      </c>
      <c r="G21" s="13">
        <v>593</v>
      </c>
      <c r="H21" s="13">
        <v>23</v>
      </c>
      <c r="I21" s="13">
        <v>3.5</v>
      </c>
      <c r="J21" s="13">
        <v>3.5</v>
      </c>
      <c r="K21" s="13">
        <v>6.94</v>
      </c>
      <c r="L21" s="13">
        <v>15</v>
      </c>
      <c r="M21" s="13">
        <v>15</v>
      </c>
      <c r="N21" s="13">
        <v>12</v>
      </c>
      <c r="O21" s="13">
        <v>15</v>
      </c>
      <c r="P21" s="13">
        <v>12</v>
      </c>
      <c r="Q21" s="13">
        <v>13</v>
      </c>
      <c r="R21" s="13">
        <v>10</v>
      </c>
      <c r="S21" s="13">
        <v>1</v>
      </c>
      <c r="T21" s="12">
        <f>SUM(J21:R21)</f>
        <v>102.44</v>
      </c>
      <c r="U21" s="13">
        <f>(S21*13.5)+(($F$1-S21)*10)</f>
        <v>63.5</v>
      </c>
      <c r="V21" s="26">
        <f>((T21*0.8)+(U21*0.5))-$D$2</f>
        <v>10.501999999999995</v>
      </c>
      <c r="W21" s="26">
        <f>((T21*0.8)+(U21*0.5))</f>
        <v>113.702</v>
      </c>
    </row>
    <row r="22" spans="1:45">
      <c r="A22" s="11" t="s">
        <v>176</v>
      </c>
      <c r="B22" s="14" t="s">
        <v>56</v>
      </c>
      <c r="C22" s="14" t="s">
        <v>97</v>
      </c>
      <c r="D22" s="14" t="s">
        <v>93</v>
      </c>
      <c r="E22" s="13">
        <v>32</v>
      </c>
      <c r="F22" s="13">
        <v>1000</v>
      </c>
      <c r="G22" s="13">
        <v>774</v>
      </c>
      <c r="H22" s="13">
        <v>25</v>
      </c>
      <c r="I22" s="13">
        <v>2.5</v>
      </c>
      <c r="J22" s="13">
        <v>2.5</v>
      </c>
      <c r="K22" s="13">
        <v>6</v>
      </c>
      <c r="L22" s="13">
        <v>12</v>
      </c>
      <c r="M22" s="13">
        <v>14</v>
      </c>
      <c r="N22" s="13">
        <v>10</v>
      </c>
      <c r="O22" s="13">
        <v>14</v>
      </c>
      <c r="P22" s="13">
        <v>11</v>
      </c>
      <c r="Q22" s="13">
        <v>10</v>
      </c>
      <c r="R22" s="13">
        <v>12</v>
      </c>
      <c r="S22" s="13">
        <v>2</v>
      </c>
      <c r="T22" s="12">
        <f>SUM(J22:R22)</f>
        <v>91.5</v>
      </c>
      <c r="U22" s="13">
        <f>(S22*13.5)+(($F$1-S22)*10)</f>
        <v>67</v>
      </c>
      <c r="V22" s="26">
        <f>((T22*0.8)+(U22*0.5))-$D$2</f>
        <v>3.5</v>
      </c>
      <c r="W22" s="26">
        <f t="shared" ref="W22" si="2">((T22*0.8)+(U22*0.5))</f>
        <v>106.7</v>
      </c>
      <c r="AR22" s="2"/>
      <c r="AS22" s="7"/>
    </row>
    <row r="23" spans="1:45">
      <c r="A23" s="11" t="s">
        <v>177</v>
      </c>
      <c r="B23" s="14" t="s">
        <v>56</v>
      </c>
      <c r="C23" s="14"/>
      <c r="D23" s="14" t="s">
        <v>93</v>
      </c>
      <c r="E23" s="13">
        <v>25</v>
      </c>
      <c r="F23" s="13">
        <v>800</v>
      </c>
      <c r="G23" s="13">
        <v>438</v>
      </c>
      <c r="H23" s="13">
        <v>26</v>
      </c>
      <c r="I23" s="13">
        <v>2.5</v>
      </c>
      <c r="J23" s="13">
        <v>2.5</v>
      </c>
      <c r="K23" s="13">
        <v>6</v>
      </c>
      <c r="L23" s="13">
        <v>15</v>
      </c>
      <c r="M23" s="13">
        <v>15</v>
      </c>
      <c r="N23" s="13">
        <v>15</v>
      </c>
      <c r="O23" s="13">
        <v>14</v>
      </c>
      <c r="P23" s="13">
        <v>11</v>
      </c>
      <c r="Q23" s="13">
        <v>11</v>
      </c>
      <c r="R23" s="13">
        <v>11</v>
      </c>
      <c r="S23" s="13">
        <v>1</v>
      </c>
      <c r="T23" s="12">
        <f>SUM(J23:R23)</f>
        <v>100.5</v>
      </c>
      <c r="U23" s="13">
        <f>(S23*13.5)+(($F$1-S23)*10)</f>
        <v>63.5</v>
      </c>
      <c r="V23" s="26">
        <f>((T23*0.8)+(U23*0.5))-$D$2</f>
        <v>8.9500000000000028</v>
      </c>
      <c r="W23" s="26">
        <f t="shared" ref="W23" si="3">((T23*0.8)+(U23*0.5))</f>
        <v>112.15</v>
      </c>
      <c r="AR23" s="2"/>
      <c r="AS23" s="7"/>
    </row>
    <row r="24" spans="1:45">
      <c r="A24" s="11" t="s">
        <v>178</v>
      </c>
      <c r="B24" s="14" t="s">
        <v>97</v>
      </c>
      <c r="C24" s="14"/>
      <c r="D24" s="14" t="s">
        <v>91</v>
      </c>
      <c r="E24" s="13">
        <v>32</v>
      </c>
      <c r="F24" s="13">
        <v>1300</v>
      </c>
      <c r="G24" s="13">
        <v>548</v>
      </c>
      <c r="H24" s="13">
        <v>23</v>
      </c>
      <c r="I24" s="13">
        <v>5</v>
      </c>
      <c r="J24" s="13">
        <v>5</v>
      </c>
      <c r="K24" s="13">
        <v>6.74</v>
      </c>
      <c r="L24" s="13">
        <v>16</v>
      </c>
      <c r="M24" s="13">
        <v>16</v>
      </c>
      <c r="N24" s="13">
        <v>13</v>
      </c>
      <c r="O24" s="13">
        <v>15</v>
      </c>
      <c r="P24" s="13">
        <v>13</v>
      </c>
      <c r="Q24" s="13">
        <v>12</v>
      </c>
      <c r="R24" s="13">
        <v>11</v>
      </c>
      <c r="S24" s="13">
        <v>3</v>
      </c>
      <c r="T24" s="12">
        <f>SUM(J24:R24)</f>
        <v>107.74000000000001</v>
      </c>
      <c r="U24" s="13">
        <f>(S24*13.5)+(($F$1-S24)*10)</f>
        <v>70.5</v>
      </c>
      <c r="V24" s="26">
        <f>((T24*0.8)+(U24*0.5))-$D$2</f>
        <v>18.242000000000004</v>
      </c>
      <c r="W24" s="26">
        <f>((T24*0.8)+(U24*0.5))</f>
        <v>121.44200000000001</v>
      </c>
    </row>
    <row r="25" spans="1:45">
      <c r="A25" s="18" t="s">
        <v>94</v>
      </c>
      <c r="B25" s="15"/>
      <c r="C25" s="15"/>
      <c r="D25" s="15"/>
      <c r="E25" s="16"/>
      <c r="F25" s="16"/>
      <c r="G25" s="16"/>
      <c r="H25" s="16"/>
      <c r="I25" s="16"/>
      <c r="J25" s="16"/>
      <c r="K25" s="16"/>
      <c r="L25" s="17">
        <v>12</v>
      </c>
      <c r="M25" s="17">
        <v>12</v>
      </c>
      <c r="N25" s="17">
        <v>12</v>
      </c>
      <c r="O25" s="17">
        <v>12</v>
      </c>
      <c r="P25" s="17">
        <v>12</v>
      </c>
      <c r="Q25" s="17">
        <v>12</v>
      </c>
      <c r="R25" s="17">
        <v>12</v>
      </c>
      <c r="S25" s="16"/>
      <c r="T25" s="16"/>
      <c r="U25" s="16"/>
      <c r="V25" s="27"/>
      <c r="W25" s="27"/>
    </row>
    <row r="26" spans="1:45">
      <c r="A26" s="11"/>
      <c r="B26" s="14" t="s">
        <v>56</v>
      </c>
      <c r="C26" s="14" t="s">
        <v>97</v>
      </c>
      <c r="D26" s="14" t="s">
        <v>93</v>
      </c>
      <c r="E26" s="13">
        <v>19</v>
      </c>
      <c r="F26" s="13">
        <v>0</v>
      </c>
      <c r="G26" s="13">
        <v>0</v>
      </c>
      <c r="H26" s="13">
        <v>0</v>
      </c>
      <c r="I26" s="13">
        <v>2.5</v>
      </c>
      <c r="J26" s="13">
        <v>3.5</v>
      </c>
      <c r="K26" s="13">
        <v>6</v>
      </c>
      <c r="L26" s="13">
        <v>15</v>
      </c>
      <c r="M26" s="13">
        <v>13</v>
      </c>
      <c r="N26" s="13">
        <v>17</v>
      </c>
      <c r="O26" s="13">
        <v>15</v>
      </c>
      <c r="P26" s="13">
        <v>12</v>
      </c>
      <c r="Q26" s="13">
        <v>13</v>
      </c>
      <c r="R26" s="13">
        <v>10</v>
      </c>
      <c r="S26" s="13">
        <v>3</v>
      </c>
      <c r="T26" s="12">
        <f>SUM(J26:R26)</f>
        <v>104.5</v>
      </c>
      <c r="U26" s="13">
        <f>(S26*13.5)+(($F$1-S26)*10)</f>
        <v>70.5</v>
      </c>
      <c r="V26" s="26">
        <f>((T26*0.8)+(U26*0.5))-$D$2</f>
        <v>15.650000000000006</v>
      </c>
      <c r="W26" s="26">
        <f>((T26*0.8)+(U26*0.5))</f>
        <v>118.85000000000001</v>
      </c>
      <c r="AR26" s="2"/>
      <c r="AS26" s="7"/>
    </row>
    <row r="27" spans="1:45">
      <c r="A27" s="11"/>
      <c r="B27" s="14" t="s">
        <v>97</v>
      </c>
      <c r="C27" s="14" t="s">
        <v>56</v>
      </c>
      <c r="D27" s="14" t="s">
        <v>179</v>
      </c>
      <c r="E27" s="13">
        <v>23</v>
      </c>
      <c r="F27" s="13">
        <v>190</v>
      </c>
      <c r="G27" s="13">
        <v>0</v>
      </c>
      <c r="H27" s="13">
        <v>0</v>
      </c>
      <c r="I27" s="13">
        <v>3.5</v>
      </c>
      <c r="J27" s="13">
        <v>3.5</v>
      </c>
      <c r="K27" s="13">
        <v>6</v>
      </c>
      <c r="L27" s="13">
        <v>14</v>
      </c>
      <c r="M27" s="13">
        <v>13</v>
      </c>
      <c r="N27" s="13">
        <v>15</v>
      </c>
      <c r="O27" s="13">
        <v>13</v>
      </c>
      <c r="P27" s="13">
        <v>10</v>
      </c>
      <c r="Q27" s="13">
        <v>10</v>
      </c>
      <c r="R27" s="13">
        <v>12</v>
      </c>
      <c r="S27" s="13">
        <v>2</v>
      </c>
      <c r="T27" s="12">
        <f>SUM(J27:R27)</f>
        <v>96.5</v>
      </c>
      <c r="U27" s="13">
        <f>(S27*13.5)+(($F$1-S27)*10)</f>
        <v>67</v>
      </c>
      <c r="V27" s="26">
        <f>((T27*0.8)+(U27*0.5))-$D$2</f>
        <v>7.5</v>
      </c>
      <c r="W27" s="26">
        <f t="shared" ref="W27:W28" si="4">((T27*0.8)+(U27*0.5))</f>
        <v>110.7</v>
      </c>
      <c r="AR27" s="2"/>
      <c r="AS27" s="7"/>
    </row>
    <row r="28" spans="1:45">
      <c r="A28" s="11"/>
      <c r="B28" s="51" t="s">
        <v>97</v>
      </c>
      <c r="C28" s="51" t="s">
        <v>2</v>
      </c>
      <c r="D28" s="51" t="s">
        <v>93</v>
      </c>
      <c r="E28" s="23">
        <v>27</v>
      </c>
      <c r="F28" s="23"/>
      <c r="G28" s="23"/>
      <c r="H28" s="23"/>
      <c r="I28" s="23"/>
      <c r="J28" s="23"/>
      <c r="K28" s="23"/>
      <c r="L28" s="23">
        <v>12</v>
      </c>
      <c r="M28" s="23">
        <v>13</v>
      </c>
      <c r="N28" s="23">
        <v>14</v>
      </c>
      <c r="O28" s="23">
        <v>13</v>
      </c>
      <c r="P28" s="23">
        <v>13</v>
      </c>
      <c r="Q28" s="23">
        <v>13</v>
      </c>
      <c r="R28" s="23">
        <v>13</v>
      </c>
      <c r="S28" s="23">
        <v>4</v>
      </c>
      <c r="T28" s="12">
        <f>SUM(J28:R28)</f>
        <v>91</v>
      </c>
      <c r="U28" s="13">
        <f>(S28*13.5)+(($F$1-S28)*10)</f>
        <v>74</v>
      </c>
      <c r="V28" s="26">
        <f>((T28*0.8)+(U28*0.5))-$D$2</f>
        <v>6.5999999999999943</v>
      </c>
      <c r="W28" s="26">
        <f t="shared" si="4"/>
        <v>109.8</v>
      </c>
      <c r="AR28" s="2"/>
      <c r="AS28" s="7"/>
    </row>
    <row r="29" spans="1:45">
      <c r="A29" s="11"/>
      <c r="B29" s="51"/>
      <c r="C29" s="51"/>
      <c r="D29" s="5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6"/>
      <c r="AR29" s="2"/>
      <c r="AS29" s="7"/>
    </row>
    <row r="30" spans="1:45" ht="37.5">
      <c r="A30" s="9" t="s">
        <v>70</v>
      </c>
      <c r="B30" s="9" t="s">
        <v>71</v>
      </c>
      <c r="C30" s="9" t="s">
        <v>72</v>
      </c>
      <c r="D30" s="9" t="s">
        <v>73</v>
      </c>
      <c r="E30" s="10" t="s">
        <v>74</v>
      </c>
      <c r="F30" s="10" t="s">
        <v>75</v>
      </c>
      <c r="G30" s="10" t="s">
        <v>76</v>
      </c>
      <c r="H30" s="10" t="s">
        <v>77</v>
      </c>
      <c r="I30" s="10" t="s">
        <v>78</v>
      </c>
      <c r="J30" s="10" t="s">
        <v>79</v>
      </c>
      <c r="K30" s="10" t="s">
        <v>80</v>
      </c>
      <c r="L30" s="10" t="s">
        <v>82</v>
      </c>
      <c r="M30" s="10" t="s">
        <v>13</v>
      </c>
      <c r="N30" s="10" t="s">
        <v>11</v>
      </c>
      <c r="O30" s="10" t="s">
        <v>34</v>
      </c>
      <c r="P30" s="10" t="s">
        <v>35</v>
      </c>
      <c r="Q30" s="10" t="s">
        <v>4</v>
      </c>
      <c r="R30" s="10" t="s">
        <v>16</v>
      </c>
      <c r="S30" s="10" t="s">
        <v>7</v>
      </c>
      <c r="T30" s="10" t="s">
        <v>12</v>
      </c>
      <c r="U30" s="10" t="s">
        <v>84</v>
      </c>
      <c r="V30" s="10" t="s">
        <v>85</v>
      </c>
      <c r="W30" s="10" t="s">
        <v>86</v>
      </c>
      <c r="X30" s="10" t="s">
        <v>87</v>
      </c>
      <c r="Y30" s="50" t="s">
        <v>88</v>
      </c>
      <c r="AR30" s="2"/>
      <c r="AS30" s="7"/>
    </row>
    <row r="31" spans="1:45">
      <c r="A31" s="19" t="s">
        <v>103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5"/>
      <c r="Y31" s="42"/>
      <c r="AR31" s="2"/>
      <c r="AS31" s="7"/>
    </row>
    <row r="32" spans="1:45">
      <c r="A32" s="23" t="s">
        <v>175</v>
      </c>
      <c r="B32" s="14" t="s">
        <v>2</v>
      </c>
      <c r="C32" s="14" t="s">
        <v>97</v>
      </c>
      <c r="D32" s="14" t="s">
        <v>91</v>
      </c>
      <c r="E32" s="13">
        <v>22</v>
      </c>
      <c r="F32" s="13">
        <v>42000</v>
      </c>
      <c r="G32" s="13">
        <v>593</v>
      </c>
      <c r="H32" s="13">
        <v>23</v>
      </c>
      <c r="I32" s="13">
        <v>3.5</v>
      </c>
      <c r="J32" s="13">
        <v>4</v>
      </c>
      <c r="K32" s="13">
        <v>6</v>
      </c>
      <c r="L32" s="13">
        <v>13</v>
      </c>
      <c r="M32" s="13">
        <v>16</v>
      </c>
      <c r="N32" s="13">
        <v>13</v>
      </c>
      <c r="O32" s="13">
        <v>18</v>
      </c>
      <c r="P32" s="13">
        <v>14</v>
      </c>
      <c r="Q32" s="13">
        <v>14</v>
      </c>
      <c r="R32" s="13">
        <v>12</v>
      </c>
      <c r="S32" s="13">
        <v>14</v>
      </c>
      <c r="T32" s="13">
        <v>12</v>
      </c>
      <c r="U32" s="13">
        <v>4</v>
      </c>
      <c r="V32" s="12">
        <f>SUM(L32:T32)</f>
        <v>126</v>
      </c>
      <c r="W32" s="13">
        <f>(U32*13.5)+(($F$1-U32)*10)</f>
        <v>74</v>
      </c>
      <c r="X32" s="26">
        <f>((V32*0.8)+(W32*0.5))-$D$2</f>
        <v>34.600000000000009</v>
      </c>
      <c r="Y32" s="26">
        <f>((V32*0.8)+(W32*0.5))</f>
        <v>137.80000000000001</v>
      </c>
      <c r="AR32" s="2"/>
      <c r="AS32" s="7"/>
    </row>
    <row r="33" spans="1:45">
      <c r="A33" s="12" t="s">
        <v>180</v>
      </c>
      <c r="B33" s="14" t="s">
        <v>2</v>
      </c>
      <c r="C33" s="14"/>
      <c r="D33" s="14" t="s">
        <v>93</v>
      </c>
      <c r="E33" s="13">
        <v>23</v>
      </c>
      <c r="F33" s="13">
        <v>7600</v>
      </c>
      <c r="G33" s="13">
        <v>438</v>
      </c>
      <c r="H33" s="13">
        <v>26</v>
      </c>
      <c r="I33" s="13">
        <v>3</v>
      </c>
      <c r="J33" s="13">
        <v>3.5</v>
      </c>
      <c r="K33" s="12">
        <v>7.42</v>
      </c>
      <c r="L33" s="13">
        <v>13</v>
      </c>
      <c r="M33" s="13">
        <v>15</v>
      </c>
      <c r="N33" s="13">
        <v>12</v>
      </c>
      <c r="O33" s="13">
        <v>14</v>
      </c>
      <c r="P33" s="13">
        <v>13</v>
      </c>
      <c r="Q33" s="13">
        <v>12</v>
      </c>
      <c r="R33" s="13">
        <v>14</v>
      </c>
      <c r="S33" s="13">
        <v>12</v>
      </c>
      <c r="T33" s="13">
        <v>13</v>
      </c>
      <c r="U33" s="13">
        <v>6</v>
      </c>
      <c r="V33" s="12">
        <f>SUM(L33:T33)</f>
        <v>118</v>
      </c>
      <c r="W33" s="13">
        <f>(U33*13.5)+(($F$1-U33)*10)</f>
        <v>81</v>
      </c>
      <c r="X33" s="26">
        <f>((V33*0.8)+(W33*0.5))-$D$2</f>
        <v>31.700000000000003</v>
      </c>
      <c r="Y33" s="26">
        <f>((V33*0.8)+(W33*0.5))</f>
        <v>134.9</v>
      </c>
      <c r="AR33" s="2"/>
      <c r="AS33" s="7"/>
    </row>
    <row r="34" spans="1:45">
      <c r="A34" s="11" t="s">
        <v>181</v>
      </c>
      <c r="B34" s="14" t="s">
        <v>2</v>
      </c>
      <c r="C34" s="14"/>
      <c r="D34" s="14" t="s">
        <v>91</v>
      </c>
      <c r="E34" s="13">
        <v>38</v>
      </c>
      <c r="F34" s="13">
        <v>200</v>
      </c>
      <c r="G34" s="13">
        <v>1011</v>
      </c>
      <c r="H34" s="13">
        <v>23</v>
      </c>
      <c r="I34" s="13">
        <v>3</v>
      </c>
      <c r="J34" s="13">
        <v>3</v>
      </c>
      <c r="K34" s="13">
        <v>7.28</v>
      </c>
      <c r="L34" s="13">
        <v>10</v>
      </c>
      <c r="M34" s="13">
        <v>11</v>
      </c>
      <c r="N34" s="13">
        <v>12</v>
      </c>
      <c r="O34" s="13">
        <v>8</v>
      </c>
      <c r="P34" s="13">
        <v>10</v>
      </c>
      <c r="Q34" s="13">
        <v>15</v>
      </c>
      <c r="R34" s="13">
        <v>14</v>
      </c>
      <c r="S34" s="13">
        <v>14</v>
      </c>
      <c r="T34" s="13">
        <v>12</v>
      </c>
      <c r="U34" s="13">
        <v>3</v>
      </c>
      <c r="V34" s="12">
        <f>SUM(L34:T34)</f>
        <v>106</v>
      </c>
      <c r="W34" s="13">
        <f>(U34*13.5)+(($F$1-U34)*10)</f>
        <v>70.5</v>
      </c>
      <c r="X34" s="26">
        <f>((V34*0.8)+(W34*0.5))-$D$2</f>
        <v>16.850000000000009</v>
      </c>
      <c r="Y34" s="26">
        <f>((V34*0.8)+(W34*0.5))</f>
        <v>120.05000000000001</v>
      </c>
      <c r="AR34" s="2"/>
      <c r="AS34" s="7"/>
    </row>
    <row r="35" spans="1:45">
      <c r="A35" s="11" t="s">
        <v>182</v>
      </c>
      <c r="B35" s="14" t="s">
        <v>2</v>
      </c>
      <c r="C35" s="14" t="s">
        <v>39</v>
      </c>
      <c r="D35" s="14" t="s">
        <v>91</v>
      </c>
      <c r="E35" s="13">
        <v>18</v>
      </c>
      <c r="F35" s="13">
        <v>4000</v>
      </c>
      <c r="G35" s="13">
        <v>448</v>
      </c>
      <c r="H35" s="13">
        <v>27</v>
      </c>
      <c r="I35" s="13">
        <v>2</v>
      </c>
      <c r="J35" s="13">
        <v>4</v>
      </c>
      <c r="K35" s="13">
        <v>6.85</v>
      </c>
      <c r="L35" s="13">
        <v>14</v>
      </c>
      <c r="M35" s="13">
        <v>15</v>
      </c>
      <c r="N35" s="13">
        <v>12</v>
      </c>
      <c r="O35" s="13">
        <v>15</v>
      </c>
      <c r="P35" s="13">
        <v>14</v>
      </c>
      <c r="Q35" s="13">
        <v>9</v>
      </c>
      <c r="R35" s="13">
        <v>15</v>
      </c>
      <c r="S35" s="13">
        <v>11</v>
      </c>
      <c r="T35" s="13">
        <v>12</v>
      </c>
      <c r="U35" s="13">
        <v>1</v>
      </c>
      <c r="V35" s="12">
        <f>SUM(L35:T35)</f>
        <v>117</v>
      </c>
      <c r="W35" s="13">
        <f>(U35*13.5)+(($F$1-U35)*10)</f>
        <v>63.5</v>
      </c>
      <c r="X35" s="26">
        <f>((V35*0.8)+(W35*0.5))-$D$2</f>
        <v>22.150000000000006</v>
      </c>
      <c r="Y35" s="26">
        <f>((V35*0.8)+(W35*0.5))</f>
        <v>125.35000000000001</v>
      </c>
      <c r="AR35" s="2"/>
      <c r="AS35" s="7"/>
    </row>
    <row r="36" spans="1:45">
      <c r="A36" s="11"/>
      <c r="B36" s="14" t="s">
        <v>2</v>
      </c>
      <c r="C36" s="14"/>
      <c r="D36" s="14" t="s">
        <v>93</v>
      </c>
      <c r="E36" s="13">
        <v>23</v>
      </c>
      <c r="F36" s="13">
        <v>1400</v>
      </c>
      <c r="G36" s="13">
        <v>203</v>
      </c>
      <c r="H36" s="13">
        <v>28</v>
      </c>
      <c r="I36" s="13">
        <v>2</v>
      </c>
      <c r="J36" s="13">
        <v>3.5</v>
      </c>
      <c r="K36" s="13">
        <v>6.16</v>
      </c>
      <c r="L36" s="13">
        <v>15</v>
      </c>
      <c r="M36" s="13">
        <v>14</v>
      </c>
      <c r="N36" s="13">
        <v>13</v>
      </c>
      <c r="O36" s="13">
        <v>11</v>
      </c>
      <c r="P36" s="13">
        <v>11</v>
      </c>
      <c r="Q36" s="13">
        <v>11</v>
      </c>
      <c r="R36" s="13">
        <v>15</v>
      </c>
      <c r="S36" s="13">
        <v>11</v>
      </c>
      <c r="T36" s="13">
        <v>13</v>
      </c>
      <c r="U36" s="13">
        <v>2</v>
      </c>
      <c r="V36" s="12">
        <f>SUM(L36:T36)</f>
        <v>114</v>
      </c>
      <c r="W36" s="13">
        <f>(U36*13.5)+(($F$1-U36)*10)</f>
        <v>67</v>
      </c>
      <c r="X36" s="26">
        <f>((V36*0.8)+(W36*0.5))-$D$2</f>
        <v>21.5</v>
      </c>
      <c r="Y36" s="26">
        <f>((V36*0.8)+(W36*0.5))</f>
        <v>124.7</v>
      </c>
      <c r="AR36" s="2"/>
      <c r="AS36" s="7"/>
    </row>
    <row r="37" spans="1:45">
      <c r="A37" s="18" t="s">
        <v>94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7">
        <v>12</v>
      </c>
      <c r="M37" s="17">
        <v>12</v>
      </c>
      <c r="N37" s="17">
        <v>12</v>
      </c>
      <c r="O37" s="17">
        <v>12</v>
      </c>
      <c r="P37" s="17">
        <v>12</v>
      </c>
      <c r="Q37" s="17">
        <v>12</v>
      </c>
      <c r="R37" s="17">
        <v>12</v>
      </c>
      <c r="S37" s="17">
        <v>12</v>
      </c>
      <c r="T37" s="17">
        <v>12</v>
      </c>
      <c r="U37" s="16"/>
      <c r="V37" s="16"/>
      <c r="W37" s="26"/>
      <c r="AR37" s="2"/>
      <c r="AS37" s="7"/>
    </row>
    <row r="38" spans="1:45">
      <c r="A38" s="11"/>
      <c r="B38" s="14" t="s">
        <v>2</v>
      </c>
      <c r="C38" s="14" t="s">
        <v>97</v>
      </c>
      <c r="D38" s="14" t="s">
        <v>93</v>
      </c>
      <c r="E38" s="13">
        <v>23</v>
      </c>
      <c r="F38" s="13"/>
      <c r="G38" s="13"/>
      <c r="H38" s="13"/>
      <c r="I38" s="13"/>
      <c r="J38" s="13"/>
      <c r="K38" s="13"/>
      <c r="L38" s="13">
        <v>12</v>
      </c>
      <c r="M38" s="13">
        <v>15</v>
      </c>
      <c r="N38" s="13">
        <v>11</v>
      </c>
      <c r="O38" s="13">
        <v>15</v>
      </c>
      <c r="P38" s="13">
        <v>16</v>
      </c>
      <c r="Q38" s="13">
        <v>11</v>
      </c>
      <c r="R38" s="13">
        <v>13</v>
      </c>
      <c r="S38" s="13">
        <v>12</v>
      </c>
      <c r="T38" s="13">
        <v>11</v>
      </c>
      <c r="U38" s="13">
        <v>3</v>
      </c>
      <c r="V38" s="12">
        <f>SUM(L38:T38)</f>
        <v>116</v>
      </c>
      <c r="W38" s="13">
        <f>(U38*13.5)+(($F$1-U38)*10)</f>
        <v>70.5</v>
      </c>
      <c r="X38" s="26">
        <f>((V38*0.8)+(W38*0.5))-$D$2</f>
        <v>24.850000000000009</v>
      </c>
      <c r="Y38" s="26">
        <f>((V38*0.8)+(W38*0.5))</f>
        <v>128.05000000000001</v>
      </c>
      <c r="AR38" s="2"/>
      <c r="AS38" s="7"/>
    </row>
    <row r="39" spans="1:45">
      <c r="A39" s="11"/>
      <c r="B39" s="14" t="s">
        <v>2</v>
      </c>
      <c r="C39" s="14"/>
      <c r="D39" s="14" t="s">
        <v>91</v>
      </c>
      <c r="E39" s="13">
        <v>20</v>
      </c>
      <c r="F39" s="13"/>
      <c r="G39" s="13"/>
      <c r="H39" s="13"/>
      <c r="I39" s="13"/>
      <c r="J39" s="13"/>
      <c r="K39" s="13"/>
      <c r="L39" s="13">
        <v>13</v>
      </c>
      <c r="M39" s="13">
        <v>14</v>
      </c>
      <c r="N39" s="13">
        <v>13</v>
      </c>
      <c r="O39" s="13">
        <v>15</v>
      </c>
      <c r="P39" s="13">
        <v>15</v>
      </c>
      <c r="Q39" s="13">
        <v>12</v>
      </c>
      <c r="R39" s="13">
        <v>10</v>
      </c>
      <c r="S39" s="13">
        <v>9</v>
      </c>
      <c r="T39" s="13">
        <v>11</v>
      </c>
      <c r="U39" s="13">
        <v>0</v>
      </c>
      <c r="V39" s="12">
        <f>SUM(L39:T39)</f>
        <v>112</v>
      </c>
      <c r="W39" s="13">
        <f>(U39*13.5)+(($F$1-U39)*10)</f>
        <v>60</v>
      </c>
      <c r="X39" s="26">
        <f>((V39*0.8)+(W39*0.5))-$D$2</f>
        <v>16.400000000000006</v>
      </c>
      <c r="Y39" s="26">
        <f>((V39*0.8)+(W39*0.5))</f>
        <v>119.60000000000001</v>
      </c>
      <c r="AR39" s="2"/>
      <c r="AS39" s="7"/>
    </row>
    <row r="40" spans="1:45">
      <c r="A40" s="11"/>
      <c r="B40" s="51"/>
      <c r="C40" s="51"/>
      <c r="D40" s="51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6"/>
      <c r="AR40" s="2"/>
      <c r="AS40" s="7"/>
    </row>
    <row r="41" spans="1:45">
      <c r="W41" s="26"/>
      <c r="AR41" s="2"/>
      <c r="AS41" s="7"/>
    </row>
    <row r="42" spans="1:45">
      <c r="AR42" s="2"/>
      <c r="AS42" s="4"/>
    </row>
    <row r="43" spans="1:45">
      <c r="A43" s="19" t="s">
        <v>111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5"/>
      <c r="X43" s="25"/>
      <c r="AS43" s="4"/>
    </row>
    <row r="44" spans="1:45" ht="37.5">
      <c r="A44" s="34" t="s">
        <v>70</v>
      </c>
      <c r="B44" s="34" t="s">
        <v>71</v>
      </c>
      <c r="C44" s="34" t="s">
        <v>72</v>
      </c>
      <c r="D44" s="34" t="s">
        <v>73</v>
      </c>
      <c r="E44" s="35" t="s">
        <v>74</v>
      </c>
      <c r="F44" s="35" t="s">
        <v>75</v>
      </c>
      <c r="G44" s="35" t="s">
        <v>76</v>
      </c>
      <c r="H44" s="35" t="s">
        <v>77</v>
      </c>
      <c r="I44" s="35" t="s">
        <v>78</v>
      </c>
      <c r="J44" s="35" t="s">
        <v>79</v>
      </c>
      <c r="K44" s="35" t="s">
        <v>80</v>
      </c>
      <c r="L44" s="35" t="s">
        <v>82</v>
      </c>
      <c r="M44" s="35" t="s">
        <v>13</v>
      </c>
      <c r="N44" s="35" t="s">
        <v>11</v>
      </c>
      <c r="O44" s="35" t="s">
        <v>21</v>
      </c>
      <c r="P44" s="35" t="s">
        <v>4</v>
      </c>
      <c r="Q44" s="35" t="s">
        <v>7</v>
      </c>
      <c r="R44" s="35" t="s">
        <v>12</v>
      </c>
      <c r="S44" s="35" t="s">
        <v>6</v>
      </c>
      <c r="T44" s="35" t="s">
        <v>84</v>
      </c>
      <c r="U44" s="35" t="s">
        <v>85</v>
      </c>
      <c r="V44" s="35" t="s">
        <v>86</v>
      </c>
      <c r="W44" s="35" t="s">
        <v>87</v>
      </c>
      <c r="X44" s="35" t="s">
        <v>88</v>
      </c>
    </row>
    <row r="45" spans="1:45">
      <c r="A45" s="12" t="s">
        <v>183</v>
      </c>
      <c r="B45" s="14" t="s">
        <v>39</v>
      </c>
      <c r="C45" s="14" t="s">
        <v>40</v>
      </c>
      <c r="D45" s="14" t="s">
        <v>91</v>
      </c>
      <c r="E45" s="13">
        <v>25</v>
      </c>
      <c r="F45" s="13">
        <v>8750</v>
      </c>
      <c r="G45" s="13">
        <v>903</v>
      </c>
      <c r="H45" s="13">
        <v>26</v>
      </c>
      <c r="I45" s="13">
        <v>3</v>
      </c>
      <c r="J45" s="13">
        <v>3</v>
      </c>
      <c r="K45" s="13">
        <v>7.25</v>
      </c>
      <c r="L45" s="13">
        <v>13</v>
      </c>
      <c r="M45" s="13">
        <v>12</v>
      </c>
      <c r="N45" s="13">
        <v>11</v>
      </c>
      <c r="O45" s="13">
        <v>17</v>
      </c>
      <c r="P45" s="13">
        <v>12</v>
      </c>
      <c r="Q45" s="13">
        <v>12</v>
      </c>
      <c r="R45" s="13">
        <v>15</v>
      </c>
      <c r="S45" s="13">
        <v>15</v>
      </c>
      <c r="T45" s="13">
        <v>3</v>
      </c>
      <c r="U45" s="12">
        <f>SUM(J45:S45)</f>
        <v>117.25</v>
      </c>
      <c r="V45" s="13">
        <f>(T45*13.5)+(($L$1-T45)*10)</f>
        <v>60.5</v>
      </c>
      <c r="W45" s="13">
        <f>((U45*0.8)+(V45*0.5))-$J$2</f>
        <v>26.850000000000009</v>
      </c>
      <c r="X45" s="26">
        <f>((U45*0.8)+(V45*0.5))</f>
        <v>124.05000000000001</v>
      </c>
    </row>
    <row r="46" spans="1:45">
      <c r="A46" s="21" t="s">
        <v>181</v>
      </c>
      <c r="B46" s="14" t="s">
        <v>39</v>
      </c>
      <c r="C46" s="14" t="s">
        <v>40</v>
      </c>
      <c r="D46" s="14" t="s">
        <v>93</v>
      </c>
      <c r="E46" s="13">
        <v>38</v>
      </c>
      <c r="F46" s="13">
        <v>250</v>
      </c>
      <c r="G46" s="13">
        <v>1010</v>
      </c>
      <c r="H46" s="13">
        <v>23</v>
      </c>
      <c r="I46" s="13">
        <v>3</v>
      </c>
      <c r="J46" s="13">
        <v>3</v>
      </c>
      <c r="K46" s="13">
        <v>7.11</v>
      </c>
      <c r="L46" s="13">
        <v>10</v>
      </c>
      <c r="M46" s="13">
        <v>11</v>
      </c>
      <c r="N46" s="13">
        <v>12</v>
      </c>
      <c r="O46" s="13">
        <v>12</v>
      </c>
      <c r="P46" s="13">
        <v>15</v>
      </c>
      <c r="Q46" s="13">
        <v>14</v>
      </c>
      <c r="R46" s="13">
        <v>12</v>
      </c>
      <c r="S46" s="13">
        <v>14</v>
      </c>
      <c r="T46" s="13">
        <v>3</v>
      </c>
      <c r="U46" s="12">
        <f>SUM(J46:S46)</f>
        <v>110.11</v>
      </c>
      <c r="V46" s="13">
        <f>(T46*13.5)+(($L$1-T46)*10)</f>
        <v>60.5</v>
      </c>
      <c r="W46" s="13">
        <f>((U46*0.8)+(V46*0.5))-$J$2</f>
        <v>21.138000000000005</v>
      </c>
      <c r="X46" s="26">
        <f t="shared" ref="X46:X53" si="5">((U46*0.8)+(V46*0.5))</f>
        <v>118.33800000000001</v>
      </c>
    </row>
    <row r="47" spans="1:45">
      <c r="A47" s="12" t="s">
        <v>184</v>
      </c>
      <c r="B47" s="14" t="s">
        <v>40</v>
      </c>
      <c r="C47" s="14" t="s">
        <v>39</v>
      </c>
      <c r="D47" s="14" t="s">
        <v>91</v>
      </c>
      <c r="E47" s="13">
        <v>21</v>
      </c>
      <c r="F47" s="13">
        <v>11000</v>
      </c>
      <c r="G47" s="13">
        <v>714</v>
      </c>
      <c r="H47" s="13">
        <v>27</v>
      </c>
      <c r="I47" s="13">
        <v>2.5</v>
      </c>
      <c r="J47" s="13">
        <v>4</v>
      </c>
      <c r="K47" s="13">
        <v>7.03</v>
      </c>
      <c r="L47" s="13">
        <v>13</v>
      </c>
      <c r="M47" s="13">
        <v>13</v>
      </c>
      <c r="N47" s="13">
        <v>14</v>
      </c>
      <c r="O47" s="13">
        <v>14</v>
      </c>
      <c r="P47" s="13">
        <v>11</v>
      </c>
      <c r="Q47" s="13">
        <v>12</v>
      </c>
      <c r="R47" s="13">
        <v>11</v>
      </c>
      <c r="S47" s="13">
        <v>12</v>
      </c>
      <c r="T47" s="13">
        <v>2</v>
      </c>
      <c r="U47" s="12">
        <f>SUM(J47:S47)</f>
        <v>111.03</v>
      </c>
      <c r="V47" s="13">
        <f>(T47*13.5)+(($L$1-T47)*10)</f>
        <v>57</v>
      </c>
      <c r="W47" s="13">
        <f>((U47*0.8)+(V47*0.5))-$J$2</f>
        <v>20.124000000000009</v>
      </c>
      <c r="X47" s="26">
        <f t="shared" si="5"/>
        <v>117.32400000000001</v>
      </c>
      <c r="AR47" s="1"/>
    </row>
    <row r="48" spans="1:45">
      <c r="A48" s="12" t="s">
        <v>185</v>
      </c>
      <c r="B48" s="54" t="s">
        <v>39</v>
      </c>
      <c r="C48" s="51" t="s">
        <v>2</v>
      </c>
      <c r="D48" s="14" t="s">
        <v>91</v>
      </c>
      <c r="E48" s="12">
        <v>31</v>
      </c>
      <c r="F48" s="13">
        <v>2750</v>
      </c>
      <c r="G48" s="13">
        <v>1980</v>
      </c>
      <c r="H48" s="13">
        <v>31</v>
      </c>
      <c r="I48" s="13">
        <v>3</v>
      </c>
      <c r="J48" s="13">
        <v>3</v>
      </c>
      <c r="K48" s="13">
        <v>6.85</v>
      </c>
      <c r="L48" s="12">
        <v>13</v>
      </c>
      <c r="M48" s="12">
        <v>12</v>
      </c>
      <c r="N48" s="12">
        <v>13</v>
      </c>
      <c r="O48" s="12">
        <v>14</v>
      </c>
      <c r="P48" s="12">
        <v>12</v>
      </c>
      <c r="Q48" s="12">
        <v>13</v>
      </c>
      <c r="R48" s="12">
        <v>12</v>
      </c>
      <c r="S48" s="12">
        <v>16</v>
      </c>
      <c r="T48" s="12">
        <v>1</v>
      </c>
      <c r="U48" s="12">
        <f>SUM(J48:S48)</f>
        <v>114.85</v>
      </c>
      <c r="V48" s="13">
        <f>(T48*13.5)+(($L$1-T48)*10)</f>
        <v>53.5</v>
      </c>
      <c r="W48" s="13">
        <f>((U48*0.8)+(V48*0.5))-$J$2</f>
        <v>21.429999999999993</v>
      </c>
      <c r="X48" s="26">
        <f t="shared" si="5"/>
        <v>118.63</v>
      </c>
      <c r="AR48" s="1"/>
    </row>
    <row r="49" spans="1:44">
      <c r="A49" s="53" t="s">
        <v>182</v>
      </c>
      <c r="B49" s="53" t="s">
        <v>2</v>
      </c>
      <c r="C49" s="11" t="s">
        <v>39</v>
      </c>
      <c r="D49" s="14" t="s">
        <v>91</v>
      </c>
      <c r="E49" s="13">
        <v>18</v>
      </c>
      <c r="F49" s="13">
        <v>4000</v>
      </c>
      <c r="G49" s="13">
        <v>448</v>
      </c>
      <c r="H49" s="13">
        <v>27</v>
      </c>
      <c r="I49" s="13">
        <v>2</v>
      </c>
      <c r="J49" s="13">
        <v>4</v>
      </c>
      <c r="K49" s="53">
        <v>6</v>
      </c>
      <c r="L49" s="53">
        <v>14</v>
      </c>
      <c r="M49" s="53">
        <v>15</v>
      </c>
      <c r="N49" s="53">
        <v>12</v>
      </c>
      <c r="O49" s="53">
        <v>14</v>
      </c>
      <c r="P49" s="53">
        <v>9</v>
      </c>
      <c r="Q49" s="53">
        <v>11</v>
      </c>
      <c r="R49" s="53">
        <v>12</v>
      </c>
      <c r="S49" s="53">
        <v>11</v>
      </c>
      <c r="T49" s="53">
        <v>2</v>
      </c>
      <c r="U49" s="12">
        <f>SUM(J49:S49)</f>
        <v>108</v>
      </c>
      <c r="V49" s="13">
        <f>(T49*13.5)+(($L$1-T49)*10)</f>
        <v>57</v>
      </c>
      <c r="W49" s="13">
        <f>((U49*0.8)+(V49*0.5))-$J$2</f>
        <v>17.700000000000003</v>
      </c>
      <c r="X49" s="26">
        <f t="shared" si="5"/>
        <v>114.9</v>
      </c>
      <c r="AR49" s="1"/>
    </row>
    <row r="50" spans="1:44">
      <c r="A50" s="53" t="s">
        <v>186</v>
      </c>
      <c r="B50" s="52" t="s">
        <v>39</v>
      </c>
      <c r="C50" s="52" t="s">
        <v>40</v>
      </c>
      <c r="D50" s="54" t="s">
        <v>91</v>
      </c>
      <c r="E50" s="53">
        <v>25</v>
      </c>
      <c r="F50" s="53">
        <v>14000</v>
      </c>
      <c r="G50" s="53">
        <v>2140</v>
      </c>
      <c r="H50" s="53">
        <v>24</v>
      </c>
      <c r="I50" s="53">
        <v>3.5</v>
      </c>
      <c r="J50" s="53">
        <v>3.5</v>
      </c>
      <c r="K50" s="53">
        <v>6</v>
      </c>
      <c r="L50" s="53">
        <v>13</v>
      </c>
      <c r="M50" s="53">
        <v>17</v>
      </c>
      <c r="N50" s="53">
        <v>13</v>
      </c>
      <c r="O50" s="53">
        <v>16</v>
      </c>
      <c r="P50" s="53">
        <v>13</v>
      </c>
      <c r="Q50" s="53">
        <v>14</v>
      </c>
      <c r="R50" s="53">
        <v>10</v>
      </c>
      <c r="S50" s="53">
        <v>12</v>
      </c>
      <c r="T50" s="53">
        <v>2</v>
      </c>
      <c r="U50" s="12">
        <f>SUM(J50:S50)</f>
        <v>117.5</v>
      </c>
      <c r="V50" s="13">
        <f>(T50*13.5)+(($L$1-T50)*10)</f>
        <v>57</v>
      </c>
      <c r="W50" s="13">
        <f>((U50*0.8)+(V50*0.5))-$J$2</f>
        <v>25.299999999999997</v>
      </c>
      <c r="X50" s="26">
        <f t="shared" si="5"/>
        <v>122.5</v>
      </c>
      <c r="AR50" s="1"/>
    </row>
    <row r="51" spans="1:44">
      <c r="A51" s="31" t="s">
        <v>94</v>
      </c>
      <c r="B51" s="32"/>
      <c r="C51" s="32"/>
      <c r="D51" s="32"/>
      <c r="E51" s="28"/>
      <c r="F51" s="28"/>
      <c r="G51" s="28"/>
      <c r="H51" s="28"/>
      <c r="I51" s="28"/>
      <c r="J51" s="28"/>
      <c r="K51" s="28"/>
      <c r="L51" s="29">
        <v>12</v>
      </c>
      <c r="M51" s="29">
        <v>12</v>
      </c>
      <c r="N51" s="29">
        <v>12</v>
      </c>
      <c r="O51" s="29">
        <v>12</v>
      </c>
      <c r="P51" s="29">
        <v>12</v>
      </c>
      <c r="Q51" s="29">
        <v>12</v>
      </c>
      <c r="R51" s="29">
        <v>12</v>
      </c>
      <c r="S51" s="29">
        <v>12</v>
      </c>
      <c r="T51" s="28"/>
      <c r="U51" s="33"/>
      <c r="V51" s="33"/>
      <c r="W51" s="33"/>
      <c r="X51" s="33"/>
    </row>
    <row r="52" spans="1:44">
      <c r="A52" s="11" t="s">
        <v>187</v>
      </c>
      <c r="B52" s="11" t="s">
        <v>40</v>
      </c>
      <c r="C52" s="11" t="s">
        <v>43</v>
      </c>
      <c r="D52" s="11" t="s">
        <v>91</v>
      </c>
      <c r="E52" s="11">
        <v>30</v>
      </c>
      <c r="F52" s="11">
        <v>32000</v>
      </c>
      <c r="G52" s="11">
        <v>3220</v>
      </c>
      <c r="H52" s="11">
        <v>25</v>
      </c>
      <c r="I52" s="11"/>
      <c r="J52" s="11"/>
      <c r="K52" s="11"/>
      <c r="L52" s="11">
        <v>12</v>
      </c>
      <c r="M52" s="11">
        <v>11</v>
      </c>
      <c r="N52" s="11">
        <v>13</v>
      </c>
      <c r="O52" s="11">
        <v>15</v>
      </c>
      <c r="P52" s="11">
        <v>16</v>
      </c>
      <c r="Q52" s="11">
        <v>16</v>
      </c>
      <c r="R52" s="11">
        <v>7</v>
      </c>
      <c r="S52" s="11">
        <v>9</v>
      </c>
      <c r="T52" s="11">
        <v>3</v>
      </c>
      <c r="U52" s="12">
        <f>SUM(J52:S52)</f>
        <v>99</v>
      </c>
      <c r="V52" s="13">
        <f>(T52*13.5)+(($L$1-T52)*10)</f>
        <v>60.5</v>
      </c>
      <c r="W52" s="13">
        <f>((U52*0.8)+(V52*0.5))-$J$2</f>
        <v>12.25</v>
      </c>
      <c r="X52" s="26">
        <f t="shared" si="5"/>
        <v>109.45</v>
      </c>
    </row>
    <row r="53" spans="1:44">
      <c r="A53" s="11"/>
      <c r="B53" s="11"/>
      <c r="C53" s="11"/>
      <c r="D53" s="11" t="s">
        <v>91</v>
      </c>
      <c r="E53" s="11">
        <v>18</v>
      </c>
      <c r="F53" s="11"/>
      <c r="G53" s="11"/>
      <c r="H53" s="11"/>
      <c r="I53" s="11"/>
      <c r="J53" s="11"/>
      <c r="K53" s="11"/>
      <c r="L53" s="11">
        <v>12</v>
      </c>
      <c r="M53" s="11">
        <v>12</v>
      </c>
      <c r="N53" s="11">
        <v>12</v>
      </c>
      <c r="O53" s="11">
        <v>9</v>
      </c>
      <c r="P53" s="11">
        <v>14</v>
      </c>
      <c r="Q53" s="11">
        <v>16</v>
      </c>
      <c r="R53" s="11">
        <v>10</v>
      </c>
      <c r="S53" s="11">
        <v>8</v>
      </c>
      <c r="T53" s="11">
        <v>1</v>
      </c>
      <c r="U53" s="12">
        <f>SUM(J53:S53)</f>
        <v>93</v>
      </c>
      <c r="V53" s="13">
        <f>(T53*13.5)+(($L$1-T53)*10)</f>
        <v>53.5</v>
      </c>
      <c r="W53" s="13">
        <f>((U53*0.8)+(V53*0.5))-$J$2</f>
        <v>3.9500000000000028</v>
      </c>
      <c r="X53" s="26">
        <f t="shared" si="5"/>
        <v>101.15</v>
      </c>
    </row>
    <row r="55" spans="1:44" ht="37.5">
      <c r="A55" s="9" t="s">
        <v>70</v>
      </c>
      <c r="B55" s="9" t="s">
        <v>71</v>
      </c>
      <c r="C55" s="9" t="s">
        <v>72</v>
      </c>
      <c r="D55" s="9" t="s">
        <v>73</v>
      </c>
      <c r="E55" s="10" t="s">
        <v>74</v>
      </c>
      <c r="F55" s="10" t="s">
        <v>75</v>
      </c>
      <c r="G55" s="10" t="s">
        <v>76</v>
      </c>
      <c r="H55" s="10" t="s">
        <v>77</v>
      </c>
      <c r="I55" s="10" t="s">
        <v>78</v>
      </c>
      <c r="J55" s="10" t="s">
        <v>79</v>
      </c>
      <c r="K55" s="10" t="s">
        <v>80</v>
      </c>
      <c r="L55" s="10" t="s">
        <v>82</v>
      </c>
      <c r="M55" s="10" t="s">
        <v>13</v>
      </c>
      <c r="N55" s="10" t="s">
        <v>11</v>
      </c>
      <c r="O55" s="10" t="s">
        <v>21</v>
      </c>
      <c r="P55" s="10" t="s">
        <v>4</v>
      </c>
      <c r="Q55" s="10" t="s">
        <v>7</v>
      </c>
      <c r="R55" s="10" t="s">
        <v>45</v>
      </c>
      <c r="S55" s="35" t="s">
        <v>84</v>
      </c>
      <c r="T55" s="10" t="s">
        <v>85</v>
      </c>
      <c r="U55" s="10" t="s">
        <v>86</v>
      </c>
      <c r="V55" s="10" t="s">
        <v>87</v>
      </c>
      <c r="W55" s="50" t="s">
        <v>88</v>
      </c>
    </row>
    <row r="56" spans="1:44">
      <c r="A56" s="19" t="s">
        <v>121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5"/>
      <c r="W56" s="42"/>
    </row>
    <row r="57" spans="1:44">
      <c r="A57" s="21" t="s">
        <v>188</v>
      </c>
      <c r="B57" s="14" t="s">
        <v>41</v>
      </c>
      <c r="C57" s="14" t="s">
        <v>124</v>
      </c>
      <c r="D57" s="14" t="s">
        <v>91</v>
      </c>
      <c r="E57" s="13">
        <v>21</v>
      </c>
      <c r="F57" s="13">
        <v>13000</v>
      </c>
      <c r="G57" s="13">
        <v>393</v>
      </c>
      <c r="H57" s="13">
        <v>26</v>
      </c>
      <c r="I57" s="13">
        <v>2.5</v>
      </c>
      <c r="J57" s="13">
        <v>4.5</v>
      </c>
      <c r="K57" s="13">
        <v>6.99</v>
      </c>
      <c r="L57" s="13">
        <v>16</v>
      </c>
      <c r="M57" s="13">
        <v>16</v>
      </c>
      <c r="N57" s="13">
        <v>12</v>
      </c>
      <c r="O57" s="13">
        <v>11</v>
      </c>
      <c r="P57" s="13">
        <v>9</v>
      </c>
      <c r="Q57" s="13">
        <v>9</v>
      </c>
      <c r="R57" s="13">
        <v>13</v>
      </c>
      <c r="S57" s="13">
        <v>1</v>
      </c>
      <c r="T57" s="12">
        <f>SUM(I57:R57)</f>
        <v>99.990000000000009</v>
      </c>
      <c r="U57" s="13">
        <f>(S57*13.5)+(($O$1-S57)*10)</f>
        <v>83.5</v>
      </c>
      <c r="V57" s="13">
        <f>((T57*0.8)+(U57*0.5))-$M$2</f>
        <v>6.5420000000000158</v>
      </c>
      <c r="W57" s="26">
        <f>((T57*0.8)+(U57*0.5))</f>
        <v>121.74200000000002</v>
      </c>
    </row>
    <row r="58" spans="1:44">
      <c r="A58" s="53" t="s">
        <v>189</v>
      </c>
      <c r="B58" s="52" t="s">
        <v>42</v>
      </c>
      <c r="C58" s="50" t="s">
        <v>124</v>
      </c>
      <c r="D58" s="14" t="s">
        <v>91</v>
      </c>
      <c r="E58" s="13">
        <v>23</v>
      </c>
      <c r="F58" s="13">
        <v>37000</v>
      </c>
      <c r="G58" s="13">
        <v>1480</v>
      </c>
      <c r="H58" s="13">
        <v>27</v>
      </c>
      <c r="I58" s="13">
        <v>3.5</v>
      </c>
      <c r="J58" s="13">
        <v>4</v>
      </c>
      <c r="K58" s="13">
        <v>6.85</v>
      </c>
      <c r="L58" s="13">
        <v>16</v>
      </c>
      <c r="M58" s="13">
        <v>16</v>
      </c>
      <c r="N58" s="13">
        <v>15</v>
      </c>
      <c r="O58" s="13">
        <v>14</v>
      </c>
      <c r="P58" s="13">
        <v>13</v>
      </c>
      <c r="Q58" s="13">
        <v>13</v>
      </c>
      <c r="R58" s="13">
        <v>15</v>
      </c>
      <c r="S58" s="13">
        <v>6</v>
      </c>
      <c r="T58" s="12">
        <f>SUM(I58:R58)</f>
        <v>116.35</v>
      </c>
      <c r="U58" s="13">
        <f>(S58*13.5)+(($O$1-S58)*10)</f>
        <v>101</v>
      </c>
      <c r="V58" s="13">
        <f>((T58*0.8)+(U58*0.5))-$M$2</f>
        <v>28.379999999999981</v>
      </c>
      <c r="W58" s="26">
        <f>((T58*0.8)+(U58*0.5))</f>
        <v>143.57999999999998</v>
      </c>
    </row>
    <row r="59" spans="1:44">
      <c r="A59" s="53" t="s">
        <v>190</v>
      </c>
      <c r="B59" s="52" t="s">
        <v>123</v>
      </c>
      <c r="C59" s="52"/>
      <c r="D59" s="54" t="s">
        <v>91</v>
      </c>
      <c r="E59" s="13">
        <v>22</v>
      </c>
      <c r="F59" s="13">
        <v>1500</v>
      </c>
      <c r="G59" s="13">
        <v>258</v>
      </c>
      <c r="H59" s="13">
        <v>23</v>
      </c>
      <c r="I59" s="13">
        <v>2</v>
      </c>
      <c r="J59" s="13">
        <v>3</v>
      </c>
      <c r="K59" s="13">
        <v>6.85</v>
      </c>
      <c r="L59" s="13">
        <v>17</v>
      </c>
      <c r="M59" s="13">
        <v>16</v>
      </c>
      <c r="N59" s="13">
        <v>14</v>
      </c>
      <c r="O59" s="13">
        <v>10</v>
      </c>
      <c r="P59" s="13">
        <v>11</v>
      </c>
      <c r="Q59" s="13">
        <v>10</v>
      </c>
      <c r="R59" s="13">
        <v>15</v>
      </c>
      <c r="S59" s="13">
        <v>0</v>
      </c>
      <c r="T59" s="12">
        <f>SUM(I59:R59)</f>
        <v>104.85</v>
      </c>
      <c r="U59" s="13">
        <f>(S59*13.5)+(($O$1-S59)*10)</f>
        <v>80</v>
      </c>
      <c r="V59" s="13">
        <f>((T59*0.8)+(U59*0.5))-$M$2</f>
        <v>8.6799999999999926</v>
      </c>
      <c r="W59" s="26">
        <f>((T59*0.8)+(U59*0.5))</f>
        <v>123.88</v>
      </c>
    </row>
    <row r="60" spans="1:44">
      <c r="A60" s="53" t="s">
        <v>191</v>
      </c>
      <c r="B60" s="52" t="s">
        <v>41</v>
      </c>
      <c r="C60" s="52" t="s">
        <v>42</v>
      </c>
      <c r="D60" s="54" t="s">
        <v>91</v>
      </c>
      <c r="E60" s="13">
        <v>20</v>
      </c>
      <c r="F60" s="13">
        <v>37000</v>
      </c>
      <c r="G60" s="13">
        <v>387</v>
      </c>
      <c r="H60" s="13">
        <v>23</v>
      </c>
      <c r="I60" s="13">
        <v>3</v>
      </c>
      <c r="J60" s="13">
        <v>3.5</v>
      </c>
      <c r="K60" s="13">
        <v>6.85</v>
      </c>
      <c r="L60" s="13">
        <v>16</v>
      </c>
      <c r="M60" s="13">
        <v>16</v>
      </c>
      <c r="N60" s="13">
        <v>15</v>
      </c>
      <c r="O60" s="13">
        <v>12</v>
      </c>
      <c r="P60" s="13">
        <v>8</v>
      </c>
      <c r="Q60" s="13">
        <v>12</v>
      </c>
      <c r="R60" s="13">
        <v>15</v>
      </c>
      <c r="S60" s="13">
        <v>3</v>
      </c>
      <c r="T60" s="12">
        <f>SUM(I60:R60)</f>
        <v>107.35</v>
      </c>
      <c r="U60" s="13">
        <f>(S60*13.5)+(($O$1-S60)*10)</f>
        <v>90.5</v>
      </c>
      <c r="V60" s="13">
        <f>((T60*0.8)+(U60*0.5))-$M$2</f>
        <v>15.929999999999993</v>
      </c>
      <c r="W60" s="26">
        <f>((T60*0.8)+(U60*0.5))</f>
        <v>131.13</v>
      </c>
    </row>
    <row r="61" spans="1:44">
      <c r="A61" s="12" t="s">
        <v>192</v>
      </c>
      <c r="B61" s="14" t="s">
        <v>124</v>
      </c>
      <c r="C61" s="14" t="s">
        <v>123</v>
      </c>
      <c r="D61" s="14" t="s">
        <v>91</v>
      </c>
      <c r="E61" s="13">
        <v>20</v>
      </c>
      <c r="F61" s="13">
        <v>18000</v>
      </c>
      <c r="G61" s="13">
        <v>516</v>
      </c>
      <c r="H61" s="13">
        <v>23</v>
      </c>
      <c r="I61" s="13">
        <v>3</v>
      </c>
      <c r="J61" s="13">
        <v>3.5</v>
      </c>
      <c r="K61" s="13">
        <v>7.38</v>
      </c>
      <c r="L61" s="13">
        <v>16</v>
      </c>
      <c r="M61" s="13">
        <v>15</v>
      </c>
      <c r="N61" s="13">
        <v>14</v>
      </c>
      <c r="O61" s="13">
        <v>12</v>
      </c>
      <c r="P61" s="13">
        <v>10</v>
      </c>
      <c r="Q61" s="13">
        <v>11</v>
      </c>
      <c r="R61" s="13">
        <v>14</v>
      </c>
      <c r="S61" s="13">
        <v>2</v>
      </c>
      <c r="T61" s="12">
        <f>SUM(I61:R61)</f>
        <v>105.88</v>
      </c>
      <c r="U61" s="13">
        <f>(S61*13.5)+(($O$1-S61)*10)</f>
        <v>87</v>
      </c>
      <c r="V61" s="13">
        <f>((T61*0.8)+(U61*0.5))-$M$2</f>
        <v>13.004000000000005</v>
      </c>
      <c r="W61" s="26">
        <f>((T61*0.8)+(U61*0.5))</f>
        <v>128.20400000000001</v>
      </c>
    </row>
    <row r="62" spans="1:44">
      <c r="A62" s="12" t="s">
        <v>193</v>
      </c>
      <c r="B62" s="14" t="s">
        <v>124</v>
      </c>
      <c r="C62" s="14" t="s">
        <v>123</v>
      </c>
      <c r="D62" s="14" t="s">
        <v>91</v>
      </c>
      <c r="E62" s="13">
        <v>22</v>
      </c>
      <c r="F62" s="13">
        <v>48000</v>
      </c>
      <c r="G62" s="13">
        <v>1130</v>
      </c>
      <c r="H62" s="13">
        <v>26</v>
      </c>
      <c r="I62" s="13">
        <v>3.5</v>
      </c>
      <c r="J62" s="13">
        <v>4</v>
      </c>
      <c r="K62" s="13">
        <v>6.85</v>
      </c>
      <c r="L62" s="13">
        <v>15</v>
      </c>
      <c r="M62" s="13">
        <v>16</v>
      </c>
      <c r="N62" s="13">
        <v>14</v>
      </c>
      <c r="O62" s="13">
        <v>13</v>
      </c>
      <c r="P62" s="13">
        <v>13</v>
      </c>
      <c r="Q62" s="13">
        <v>13</v>
      </c>
      <c r="R62" s="13">
        <v>14</v>
      </c>
      <c r="S62" s="13">
        <v>5</v>
      </c>
      <c r="T62" s="12">
        <f>SUM(I62:R62)</f>
        <v>112.35</v>
      </c>
      <c r="U62" s="13">
        <f>(S62*13.5)+(($O$1-S62)*10)</f>
        <v>97.5</v>
      </c>
      <c r="V62" s="13">
        <f>((T62*0.8)+(U62*0.5))-$M$2</f>
        <v>23.429999999999993</v>
      </c>
      <c r="W62" s="26">
        <f>((T62*0.8)+(U62*0.5))</f>
        <v>138.63</v>
      </c>
    </row>
    <row r="63" spans="1:44">
      <c r="A63" s="12"/>
      <c r="B63" s="14" t="s">
        <v>124</v>
      </c>
      <c r="C63" s="14" t="s">
        <v>123</v>
      </c>
      <c r="D63" s="14" t="s">
        <v>91</v>
      </c>
      <c r="E63" s="13">
        <v>22</v>
      </c>
      <c r="F63" s="13">
        <v>3600</v>
      </c>
      <c r="G63" s="13">
        <v>336</v>
      </c>
      <c r="H63" s="13">
        <v>27</v>
      </c>
      <c r="I63" s="13">
        <v>3</v>
      </c>
      <c r="J63" s="13">
        <v>3.5</v>
      </c>
      <c r="K63" s="13">
        <v>6.85</v>
      </c>
      <c r="L63" s="13">
        <v>14</v>
      </c>
      <c r="M63" s="13">
        <v>15</v>
      </c>
      <c r="N63" s="13">
        <v>13</v>
      </c>
      <c r="O63" s="13">
        <v>11</v>
      </c>
      <c r="P63" s="13">
        <v>8</v>
      </c>
      <c r="Q63" s="13">
        <v>11</v>
      </c>
      <c r="R63" s="13">
        <v>14</v>
      </c>
      <c r="S63" s="13">
        <v>1</v>
      </c>
      <c r="T63" s="12">
        <f>SUM(I63:R63)</f>
        <v>99.35</v>
      </c>
      <c r="U63" s="13">
        <f>(S63*13.5)+(($O$1-S63)*10)</f>
        <v>83.5</v>
      </c>
      <c r="V63" s="13">
        <f>((T63*0.8)+(U63*0.5))-$M$2</f>
        <v>6.0300000000000011</v>
      </c>
      <c r="W63" s="26">
        <f>((T63*0.8)+(U63*0.5))</f>
        <v>121.23</v>
      </c>
    </row>
    <row r="64" spans="1:44">
      <c r="A64" s="18" t="s">
        <v>94</v>
      </c>
      <c r="B64" s="15"/>
      <c r="C64" s="15"/>
      <c r="D64" s="15"/>
      <c r="E64" s="16"/>
      <c r="F64" s="16"/>
      <c r="G64" s="16"/>
      <c r="H64" s="16"/>
      <c r="I64" s="16"/>
      <c r="J64" s="16"/>
      <c r="K64" s="16"/>
      <c r="L64" s="17">
        <v>12</v>
      </c>
      <c r="M64" s="17">
        <v>12</v>
      </c>
      <c r="N64" s="17">
        <v>12</v>
      </c>
      <c r="O64" s="17">
        <v>12</v>
      </c>
      <c r="P64" s="17">
        <v>12</v>
      </c>
      <c r="Q64" s="17">
        <v>12</v>
      </c>
      <c r="R64" s="17">
        <v>12</v>
      </c>
      <c r="S64" s="16"/>
      <c r="T64" s="33"/>
      <c r="U64" s="33"/>
      <c r="V64" s="33"/>
      <c r="W64" s="33"/>
    </row>
    <row r="65" spans="1:27">
      <c r="A65" s="53" t="s">
        <v>194</v>
      </c>
      <c r="B65" s="53" t="s">
        <v>123</v>
      </c>
      <c r="C65" s="11"/>
      <c r="D65" s="14" t="s">
        <v>91</v>
      </c>
      <c r="E65" s="13">
        <v>24</v>
      </c>
      <c r="F65" s="13">
        <v>1500</v>
      </c>
      <c r="G65" s="13">
        <v>336</v>
      </c>
      <c r="H65" s="13">
        <v>27</v>
      </c>
      <c r="I65" s="13">
        <v>3</v>
      </c>
      <c r="J65" s="13">
        <v>3.5</v>
      </c>
      <c r="K65" s="13">
        <v>6.85</v>
      </c>
      <c r="L65" s="13">
        <v>14</v>
      </c>
      <c r="M65" s="13">
        <v>13</v>
      </c>
      <c r="N65" s="13">
        <v>13</v>
      </c>
      <c r="O65" s="13">
        <v>15</v>
      </c>
      <c r="P65" s="13">
        <v>12</v>
      </c>
      <c r="Q65" s="13">
        <v>10</v>
      </c>
      <c r="R65" s="13">
        <v>11</v>
      </c>
      <c r="S65" s="13">
        <v>3</v>
      </c>
      <c r="T65" s="12">
        <f>SUM(I65:R65)</f>
        <v>101.35</v>
      </c>
      <c r="U65" s="13">
        <f>(S65*13.5)+(($O$1-S65)*10)</f>
        <v>90.5</v>
      </c>
      <c r="V65" s="13">
        <f>((T65*0.8)+(U65*0.5))-$M$2</f>
        <v>11.129999999999995</v>
      </c>
      <c r="W65" s="26">
        <f>((T65*0.8)+(U65*0.5))</f>
        <v>126.33</v>
      </c>
    </row>
    <row r="66" spans="1:27">
      <c r="A66" s="53"/>
      <c r="B66" s="53" t="s">
        <v>123</v>
      </c>
      <c r="C66" s="11" t="s">
        <v>124</v>
      </c>
      <c r="D66" s="14" t="s">
        <v>93</v>
      </c>
      <c r="E66" s="13">
        <v>19</v>
      </c>
      <c r="F66" s="13"/>
      <c r="G66" s="13"/>
      <c r="H66" s="13"/>
      <c r="I66" s="13">
        <v>3.5</v>
      </c>
      <c r="J66" s="13">
        <v>4.5</v>
      </c>
      <c r="K66" s="13">
        <v>6.85</v>
      </c>
      <c r="L66" s="13">
        <v>15</v>
      </c>
      <c r="M66" s="13">
        <v>15</v>
      </c>
      <c r="N66" s="13">
        <v>14</v>
      </c>
      <c r="O66" s="13">
        <v>12</v>
      </c>
      <c r="P66" s="13">
        <v>11</v>
      </c>
      <c r="Q66" s="13">
        <v>12</v>
      </c>
      <c r="R66" s="13">
        <v>13</v>
      </c>
      <c r="S66" s="13">
        <v>3</v>
      </c>
      <c r="T66" s="12">
        <f>SUM(I66:R66)</f>
        <v>106.85</v>
      </c>
      <c r="U66" s="13">
        <f>(S66*13.5)+(($O$1-S66)*10)</f>
        <v>90.5</v>
      </c>
      <c r="V66" s="13">
        <f>((T66*0.8)+(U66*0.5))-$M$2</f>
        <v>15.530000000000015</v>
      </c>
      <c r="W66" s="26">
        <f>((T66*0.8)+(U66*0.5))</f>
        <v>130.73000000000002</v>
      </c>
    </row>
    <row r="69" spans="1:27" ht="37.5">
      <c r="A69" s="9" t="s">
        <v>70</v>
      </c>
      <c r="B69" s="9" t="s">
        <v>71</v>
      </c>
      <c r="C69" s="9" t="s">
        <v>72</v>
      </c>
      <c r="D69" s="9" t="s">
        <v>73</v>
      </c>
      <c r="E69" s="10" t="s">
        <v>74</v>
      </c>
      <c r="F69" s="10" t="s">
        <v>75</v>
      </c>
      <c r="G69" s="10" t="s">
        <v>76</v>
      </c>
      <c r="H69" s="10" t="s">
        <v>77</v>
      </c>
      <c r="I69" s="10" t="s">
        <v>78</v>
      </c>
      <c r="J69" s="10" t="s">
        <v>79</v>
      </c>
      <c r="K69" s="10" t="s">
        <v>80</v>
      </c>
      <c r="L69" s="10" t="s">
        <v>82</v>
      </c>
      <c r="M69" s="10" t="s">
        <v>13</v>
      </c>
      <c r="N69" s="10" t="s">
        <v>21</v>
      </c>
      <c r="O69" s="10" t="s">
        <v>35</v>
      </c>
      <c r="P69" s="10" t="s">
        <v>25</v>
      </c>
      <c r="Q69" s="10" t="s">
        <v>30</v>
      </c>
      <c r="R69" s="10" t="s">
        <v>7</v>
      </c>
      <c r="S69" s="10" t="s">
        <v>8</v>
      </c>
      <c r="T69" s="10" t="s">
        <v>14</v>
      </c>
      <c r="U69" s="10" t="s">
        <v>18</v>
      </c>
      <c r="V69" s="35" t="s">
        <v>84</v>
      </c>
      <c r="W69" s="10" t="s">
        <v>85</v>
      </c>
      <c r="X69" s="10" t="s">
        <v>86</v>
      </c>
      <c r="Y69" s="10" t="s">
        <v>87</v>
      </c>
      <c r="Z69" s="50" t="s">
        <v>88</v>
      </c>
    </row>
    <row r="70" spans="1:27">
      <c r="A70" s="19" t="s">
        <v>42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5"/>
      <c r="Z70" s="42"/>
    </row>
    <row r="71" spans="1:27">
      <c r="A71" s="59" t="s">
        <v>189</v>
      </c>
      <c r="B71" s="14" t="s">
        <v>42</v>
      </c>
      <c r="C71" s="14" t="s">
        <v>124</v>
      </c>
      <c r="D71" s="14" t="s">
        <v>179</v>
      </c>
      <c r="E71" s="13">
        <v>23</v>
      </c>
      <c r="F71" s="13">
        <v>37000</v>
      </c>
      <c r="G71" s="13">
        <v>1480</v>
      </c>
      <c r="H71" s="13">
        <v>27</v>
      </c>
      <c r="I71" s="13">
        <v>3.5</v>
      </c>
      <c r="J71" s="13">
        <v>4</v>
      </c>
      <c r="K71" s="13">
        <v>6.45</v>
      </c>
      <c r="L71" s="13">
        <v>16</v>
      </c>
      <c r="M71" s="13">
        <v>16</v>
      </c>
      <c r="N71" s="13">
        <v>14</v>
      </c>
      <c r="O71" s="13">
        <v>12</v>
      </c>
      <c r="P71" s="13">
        <v>14</v>
      </c>
      <c r="Q71" s="13">
        <v>14</v>
      </c>
      <c r="R71" s="13">
        <v>13</v>
      </c>
      <c r="S71" s="13">
        <v>14</v>
      </c>
      <c r="T71" s="13">
        <v>14</v>
      </c>
      <c r="U71" s="13">
        <v>13</v>
      </c>
      <c r="V71" s="13">
        <v>4</v>
      </c>
      <c r="W71" s="12">
        <f>SUM(L71:U71)</f>
        <v>140</v>
      </c>
      <c r="X71" s="13">
        <f>(V71*13.5)+(($Q$1-V71)*10)</f>
        <v>114</v>
      </c>
      <c r="Y71" s="13">
        <f>((W71*0.8)+(X71*0.5))-$P$2</f>
        <v>33.399999999999977</v>
      </c>
      <c r="Z71" s="26">
        <f>((W71*0.8)+(X71*0.5))</f>
        <v>169</v>
      </c>
    </row>
    <row r="72" spans="1:27">
      <c r="A72" s="12" t="s">
        <v>195</v>
      </c>
      <c r="B72" s="14" t="s">
        <v>42</v>
      </c>
      <c r="C72" s="14" t="s">
        <v>123</v>
      </c>
      <c r="D72" s="14" t="s">
        <v>93</v>
      </c>
      <c r="E72" s="13">
        <v>29</v>
      </c>
      <c r="F72" s="13">
        <v>9200</v>
      </c>
      <c r="G72" s="13">
        <v>2470</v>
      </c>
      <c r="H72" s="13">
        <v>25</v>
      </c>
      <c r="I72" s="13">
        <v>3</v>
      </c>
      <c r="J72" s="13">
        <v>3</v>
      </c>
      <c r="K72" s="13">
        <v>7.38</v>
      </c>
      <c r="L72" s="13">
        <v>11</v>
      </c>
      <c r="M72" s="13">
        <v>11</v>
      </c>
      <c r="N72" s="13">
        <v>12</v>
      </c>
      <c r="O72" s="13">
        <v>13</v>
      </c>
      <c r="P72" s="13">
        <v>14</v>
      </c>
      <c r="Q72" s="13">
        <v>15</v>
      </c>
      <c r="R72" s="13">
        <v>11</v>
      </c>
      <c r="S72" s="13">
        <v>16</v>
      </c>
      <c r="T72" s="13">
        <v>14</v>
      </c>
      <c r="U72" s="13">
        <v>16</v>
      </c>
      <c r="V72" s="13">
        <v>2</v>
      </c>
      <c r="W72" s="12">
        <f>SUM(L72:U72)</f>
        <v>133</v>
      </c>
      <c r="X72" s="13">
        <f>(V72*13.5)+(($Q$1-V72)*10)</f>
        <v>107</v>
      </c>
      <c r="Y72" s="13">
        <f>((W72*0.8)+(X72*0.5))-$P$2</f>
        <v>24.299999999999983</v>
      </c>
      <c r="Z72" s="26">
        <f>((W72*0.8)+(X72*0.5))</f>
        <v>159.9</v>
      </c>
    </row>
    <row r="73" spans="1:27">
      <c r="A73" s="12" t="s">
        <v>191</v>
      </c>
      <c r="B73" s="14" t="s">
        <v>41</v>
      </c>
      <c r="C73" s="14" t="s">
        <v>42</v>
      </c>
      <c r="D73" s="14" t="s">
        <v>91</v>
      </c>
      <c r="E73" s="13">
        <v>20</v>
      </c>
      <c r="F73" s="13">
        <v>38000</v>
      </c>
      <c r="G73" s="13">
        <v>387</v>
      </c>
      <c r="H73" s="13">
        <v>23</v>
      </c>
      <c r="I73" s="13">
        <v>3</v>
      </c>
      <c r="J73" s="13">
        <v>3.5</v>
      </c>
      <c r="K73" s="13">
        <v>7.43</v>
      </c>
      <c r="L73" s="13">
        <v>16</v>
      </c>
      <c r="M73" s="13">
        <v>16</v>
      </c>
      <c r="N73" s="13">
        <v>12</v>
      </c>
      <c r="O73" s="13">
        <v>10</v>
      </c>
      <c r="P73" s="13">
        <v>11</v>
      </c>
      <c r="Q73" s="13">
        <v>11</v>
      </c>
      <c r="R73" s="13">
        <v>12</v>
      </c>
      <c r="S73" s="13">
        <v>10</v>
      </c>
      <c r="T73" s="13">
        <v>14</v>
      </c>
      <c r="U73" s="13">
        <v>5</v>
      </c>
      <c r="V73" s="13">
        <v>2</v>
      </c>
      <c r="W73" s="12">
        <f>SUM(L73:U73)</f>
        <v>117</v>
      </c>
      <c r="X73" s="13">
        <f>(V73*13.5)+(($Q$1-V73)*10)</f>
        <v>107</v>
      </c>
      <c r="Y73" s="13">
        <f>((W73*0.8)+(X73*0.5))-$P$2</f>
        <v>11.5</v>
      </c>
      <c r="Z73" s="26">
        <f>((W73*0.8)+(X73*0.5))</f>
        <v>147.10000000000002</v>
      </c>
      <c r="AA73" t="s">
        <v>196</v>
      </c>
    </row>
    <row r="74" spans="1:27">
      <c r="A74" s="12" t="s">
        <v>197</v>
      </c>
      <c r="B74" s="14" t="s">
        <v>42</v>
      </c>
      <c r="C74" s="14"/>
      <c r="D74" s="14" t="s">
        <v>93</v>
      </c>
      <c r="E74" s="13">
        <v>26</v>
      </c>
      <c r="F74" s="13">
        <v>5500</v>
      </c>
      <c r="G74" s="13">
        <v>1300</v>
      </c>
      <c r="H74" s="13">
        <v>25</v>
      </c>
      <c r="I74" s="13">
        <v>3</v>
      </c>
      <c r="J74" s="13">
        <v>3</v>
      </c>
      <c r="K74" s="13">
        <v>6.74</v>
      </c>
      <c r="L74" s="13">
        <v>15</v>
      </c>
      <c r="M74" s="13">
        <v>13</v>
      </c>
      <c r="N74" s="13">
        <v>16</v>
      </c>
      <c r="O74" s="13">
        <v>14</v>
      </c>
      <c r="P74" s="13">
        <v>11</v>
      </c>
      <c r="Q74" s="13">
        <v>17</v>
      </c>
      <c r="R74" s="13">
        <v>12</v>
      </c>
      <c r="S74" s="13">
        <v>12</v>
      </c>
      <c r="T74" s="13">
        <v>9</v>
      </c>
      <c r="U74" s="13">
        <v>13</v>
      </c>
      <c r="V74" s="13">
        <v>2</v>
      </c>
      <c r="W74" s="12">
        <f>SUM(L74:U74)</f>
        <v>132</v>
      </c>
      <c r="X74" s="13">
        <f>(V74*13.5)+(($Q$1-V74)*10)</f>
        <v>107</v>
      </c>
      <c r="Y74" s="13">
        <f>((W74*0.8)+(X74*0.5))-$P$2</f>
        <v>23.5</v>
      </c>
      <c r="Z74" s="26">
        <f>((W74*0.8)+(X74*0.5))</f>
        <v>159.10000000000002</v>
      </c>
    </row>
    <row r="75" spans="1:27">
      <c r="A75" s="12" t="s">
        <v>198</v>
      </c>
      <c r="B75" s="14" t="s">
        <v>42</v>
      </c>
      <c r="C75" s="14"/>
      <c r="D75" s="14" t="s">
        <v>91</v>
      </c>
      <c r="E75" s="13">
        <v>18</v>
      </c>
      <c r="F75" s="13">
        <v>4000</v>
      </c>
      <c r="G75" s="13">
        <v>39</v>
      </c>
      <c r="H75" s="13">
        <v>23</v>
      </c>
      <c r="I75" s="13">
        <v>2</v>
      </c>
      <c r="J75" s="13">
        <v>4</v>
      </c>
      <c r="K75" s="13">
        <v>6</v>
      </c>
      <c r="L75" s="13">
        <v>14</v>
      </c>
      <c r="M75" s="13">
        <v>14</v>
      </c>
      <c r="N75" s="13">
        <v>14</v>
      </c>
      <c r="O75" s="13">
        <v>12</v>
      </c>
      <c r="P75" s="13">
        <v>10</v>
      </c>
      <c r="Q75" s="13">
        <v>10</v>
      </c>
      <c r="R75" s="13">
        <v>10</v>
      </c>
      <c r="S75" s="13">
        <v>14</v>
      </c>
      <c r="T75" s="13">
        <v>12</v>
      </c>
      <c r="U75" s="13">
        <v>10</v>
      </c>
      <c r="V75" s="13">
        <v>0</v>
      </c>
      <c r="W75" s="12">
        <f>SUM(L75:U75)</f>
        <v>120</v>
      </c>
      <c r="X75" s="13">
        <f>(V75*13.5)+(($Q$1-V75)*10)</f>
        <v>100</v>
      </c>
      <c r="Y75" s="13">
        <f>((W75*0.8)+(X75*0.5))-$P$2</f>
        <v>10.399999999999977</v>
      </c>
      <c r="Z75" s="26">
        <f>((W75*0.8)+(X75*0.5))</f>
        <v>146</v>
      </c>
    </row>
    <row r="76" spans="1:27">
      <c r="A76" s="55"/>
      <c r="B76" s="14" t="s">
        <v>42</v>
      </c>
      <c r="C76" s="14" t="s">
        <v>42</v>
      </c>
      <c r="D76" s="14" t="s">
        <v>91</v>
      </c>
      <c r="E76" s="13">
        <v>22</v>
      </c>
      <c r="F76" s="13">
        <v>550</v>
      </c>
      <c r="G76" s="13">
        <v>87</v>
      </c>
      <c r="H76" s="13">
        <v>27</v>
      </c>
      <c r="I76" s="13">
        <v>1.5</v>
      </c>
      <c r="J76" s="13">
        <v>2.5</v>
      </c>
      <c r="K76" s="13">
        <v>6.74</v>
      </c>
      <c r="L76" s="13">
        <v>14</v>
      </c>
      <c r="M76" s="13">
        <v>15</v>
      </c>
      <c r="N76" s="13">
        <v>10</v>
      </c>
      <c r="O76" s="13">
        <v>16</v>
      </c>
      <c r="P76" s="13">
        <v>8</v>
      </c>
      <c r="Q76" s="13">
        <v>10</v>
      </c>
      <c r="R76" s="13">
        <v>8</v>
      </c>
      <c r="S76" s="13">
        <v>12</v>
      </c>
      <c r="T76" s="13">
        <v>7</v>
      </c>
      <c r="U76" s="13">
        <v>10</v>
      </c>
      <c r="V76" s="13">
        <v>1</v>
      </c>
      <c r="W76" s="12">
        <f>SUM(L76:U76)</f>
        <v>110</v>
      </c>
      <c r="X76" s="13">
        <f>(V76*13.5)+(($Q$1-V76)*10)</f>
        <v>103.5</v>
      </c>
      <c r="Y76" s="13">
        <f>((W76*0.8)+(X76*0.5))-$P$2</f>
        <v>4.1499999999999773</v>
      </c>
      <c r="Z76" s="26">
        <f>((W76*0.8)+(X76*0.5))</f>
        <v>139.75</v>
      </c>
    </row>
    <row r="77" spans="1:27">
      <c r="A77" s="18" t="s">
        <v>94</v>
      </c>
      <c r="B77" s="15"/>
      <c r="C77" s="15"/>
      <c r="D77" s="15"/>
      <c r="E77" s="16"/>
      <c r="F77" s="16"/>
      <c r="G77" s="16"/>
      <c r="H77" s="16"/>
      <c r="I77" s="16"/>
      <c r="J77" s="16"/>
      <c r="K77" s="16"/>
      <c r="L77" s="17">
        <v>12</v>
      </c>
      <c r="M77" s="17">
        <v>12</v>
      </c>
      <c r="N77" s="17">
        <v>12</v>
      </c>
      <c r="O77" s="17">
        <v>12</v>
      </c>
      <c r="P77" s="17">
        <v>12</v>
      </c>
      <c r="Q77" s="17">
        <v>12</v>
      </c>
      <c r="R77" s="17">
        <v>12</v>
      </c>
      <c r="S77" s="17"/>
      <c r="T77" s="17"/>
      <c r="U77" s="17"/>
      <c r="V77" s="16"/>
      <c r="W77" s="16"/>
      <c r="X77" s="16"/>
      <c r="Y77" s="27"/>
      <c r="Z77" s="27"/>
    </row>
    <row r="78" spans="1:27">
      <c r="A78" s="12"/>
      <c r="B78" s="14" t="s">
        <v>42</v>
      </c>
      <c r="C78" s="14" t="s">
        <v>42</v>
      </c>
      <c r="D78" s="14" t="s">
        <v>93</v>
      </c>
      <c r="E78" s="13">
        <v>21</v>
      </c>
      <c r="F78" s="13">
        <v>80</v>
      </c>
      <c r="G78" s="13">
        <v>87</v>
      </c>
      <c r="H78" s="13">
        <v>27</v>
      </c>
      <c r="I78" s="13">
        <v>1.5</v>
      </c>
      <c r="J78" s="13">
        <v>2.5</v>
      </c>
      <c r="K78" s="13">
        <v>6.74</v>
      </c>
      <c r="L78" s="13">
        <v>16</v>
      </c>
      <c r="M78" s="13">
        <v>16</v>
      </c>
      <c r="N78" s="13">
        <v>13</v>
      </c>
      <c r="O78" s="13">
        <v>10</v>
      </c>
      <c r="P78" s="13">
        <v>11</v>
      </c>
      <c r="Q78" s="13">
        <v>13</v>
      </c>
      <c r="R78" s="13">
        <v>11</v>
      </c>
      <c r="S78" s="13">
        <v>13</v>
      </c>
      <c r="T78" s="13">
        <v>11</v>
      </c>
      <c r="U78" s="13">
        <v>12</v>
      </c>
      <c r="V78" s="13">
        <v>2</v>
      </c>
      <c r="W78" s="12">
        <f>SUM(L78:U78)</f>
        <v>126</v>
      </c>
      <c r="X78" s="13">
        <f>(V78*13.5)+(($Q$1-V78)*10)</f>
        <v>107</v>
      </c>
      <c r="Y78" s="13">
        <f>((W78*0.8)+(X78*0.5))-$P$2</f>
        <v>18.699999999999989</v>
      </c>
      <c r="Z78" s="26">
        <f>((W78*0.8)+(X78*0.5))</f>
        <v>154.30000000000001</v>
      </c>
    </row>
    <row r="79" spans="1:27">
      <c r="W79" s="12"/>
      <c r="X79" s="13"/>
      <c r="Y79" s="13"/>
      <c r="Z79" s="26"/>
    </row>
    <row r="80" spans="1:27">
      <c r="B80">
        <v>26</v>
      </c>
    </row>
    <row r="81" spans="1:2">
      <c r="A81" t="s">
        <v>199</v>
      </c>
    </row>
    <row r="82" spans="1:2">
      <c r="A82" t="s">
        <v>200</v>
      </c>
    </row>
    <row r="83" spans="1:2">
      <c r="A83" t="s">
        <v>201</v>
      </c>
    </row>
    <row r="84" spans="1:2">
      <c r="A84" t="s">
        <v>92</v>
      </c>
    </row>
    <row r="85" spans="1:2">
      <c r="A85" t="s">
        <v>102</v>
      </c>
      <c r="B85">
        <v>16</v>
      </c>
    </row>
    <row r="86" spans="1:2">
      <c r="A86" t="s">
        <v>113</v>
      </c>
      <c r="B86">
        <v>18</v>
      </c>
    </row>
    <row r="87" spans="1:2">
      <c r="A87" t="s">
        <v>202</v>
      </c>
      <c r="B87">
        <v>14</v>
      </c>
    </row>
    <row r="88" spans="1:2">
      <c r="A88" t="s">
        <v>147</v>
      </c>
    </row>
    <row r="89" spans="1:2">
      <c r="A89" t="s">
        <v>149</v>
      </c>
    </row>
    <row r="90" spans="1:2">
      <c r="A90" t="s">
        <v>98</v>
      </c>
      <c r="B90">
        <v>20</v>
      </c>
    </row>
    <row r="91" spans="1:2">
      <c r="A91" t="s">
        <v>99</v>
      </c>
      <c r="B91">
        <v>19</v>
      </c>
    </row>
    <row r="92" spans="1:2">
      <c r="A92" t="s">
        <v>126</v>
      </c>
      <c r="B92">
        <v>20</v>
      </c>
    </row>
    <row r="93" spans="1:2">
      <c r="A93" t="s">
        <v>203</v>
      </c>
    </row>
    <row r="94" spans="1:2">
      <c r="A94" t="s">
        <v>133</v>
      </c>
      <c r="B94">
        <v>18</v>
      </c>
    </row>
    <row r="95" spans="1:2">
      <c r="A95" s="3" t="s">
        <v>204</v>
      </c>
      <c r="B95" s="3">
        <v>6</v>
      </c>
    </row>
    <row r="96" spans="1:2">
      <c r="A96" s="3" t="s">
        <v>205</v>
      </c>
      <c r="B96" s="3">
        <v>7</v>
      </c>
    </row>
    <row r="97" spans="1:2">
      <c r="A97" t="s">
        <v>67</v>
      </c>
      <c r="B97">
        <v>21</v>
      </c>
    </row>
    <row r="98" spans="1:2">
      <c r="A98" s="3" t="s">
        <v>116</v>
      </c>
      <c r="B98" s="3">
        <v>15</v>
      </c>
    </row>
  </sheetData>
  <conditionalFormatting sqref="A4">
    <cfRule type="cellIs" dxfId="225" priority="156" operator="greaterThan">
      <formula>152</formula>
    </cfRule>
  </conditionalFormatting>
  <conditionalFormatting sqref="D11:D12">
    <cfRule type="containsText" dxfId="224" priority="213" operator="containsText" text="No">
      <formula>NOT(ISERROR(SEARCH("No",D11)))</formula>
    </cfRule>
    <cfRule type="containsText" dxfId="223" priority="212" operator="containsText" text="Yes">
      <formula>NOT(ISERROR(SEARCH("Yes",D11)))</formula>
    </cfRule>
  </conditionalFormatting>
  <conditionalFormatting sqref="D14">
    <cfRule type="containsText" dxfId="222" priority="215" operator="containsText" text="No">
      <formula>NOT(ISERROR(SEARCH("No",D14)))</formula>
    </cfRule>
    <cfRule type="containsText" dxfId="221" priority="214" operator="containsText" text="Yes">
      <formula>NOT(ISERROR(SEARCH("Yes",D14)))</formula>
    </cfRule>
  </conditionalFormatting>
  <conditionalFormatting sqref="D19:D24">
    <cfRule type="containsText" dxfId="220" priority="198" operator="containsText" text="Yes">
      <formula>NOT(ISERROR(SEARCH("Yes",D19)))</formula>
    </cfRule>
    <cfRule type="containsText" dxfId="219" priority="199" operator="containsText" text="No">
      <formula>NOT(ISERROR(SEARCH("No",D19)))</formula>
    </cfRule>
  </conditionalFormatting>
  <conditionalFormatting sqref="D26:D28">
    <cfRule type="containsText" dxfId="218" priority="216" operator="containsText" text="Yes">
      <formula>NOT(ISERROR(SEARCH("Yes",D26)))</formula>
    </cfRule>
    <cfRule type="containsText" dxfId="217" priority="217" operator="containsText" text="No">
      <formula>NOT(ISERROR(SEARCH("No",D26)))</formula>
    </cfRule>
  </conditionalFormatting>
  <conditionalFormatting sqref="D32:D36">
    <cfRule type="containsText" dxfId="216" priority="3" operator="containsText" text="Yes">
      <formula>NOT(ISERROR(SEARCH("Yes",D32)))</formula>
    </cfRule>
    <cfRule type="containsText" dxfId="215" priority="4" operator="containsText" text="No">
      <formula>NOT(ISERROR(SEARCH("No",D32)))</formula>
    </cfRule>
  </conditionalFormatting>
  <conditionalFormatting sqref="D38:D40">
    <cfRule type="containsText" dxfId="214" priority="116" operator="containsText" text="No">
      <formula>NOT(ISERROR(SEARCH("No",D38)))</formula>
    </cfRule>
    <cfRule type="containsText" dxfId="213" priority="115" operator="containsText" text="Yes">
      <formula>NOT(ISERROR(SEARCH("Yes",D38)))</formula>
    </cfRule>
  </conditionalFormatting>
  <conditionalFormatting sqref="D45:D50">
    <cfRule type="containsText" dxfId="212" priority="190" operator="containsText" text="Yes">
      <formula>NOT(ISERROR(SEARCH("Yes",D45)))</formula>
    </cfRule>
    <cfRule type="containsText" dxfId="211" priority="191" operator="containsText" text="No">
      <formula>NOT(ISERROR(SEARCH("No",D45)))</formula>
    </cfRule>
  </conditionalFormatting>
  <conditionalFormatting sqref="D57:D63">
    <cfRule type="containsText" dxfId="210" priority="9" operator="containsText" text="Yes">
      <formula>NOT(ISERROR(SEARCH("Yes",D57)))</formula>
    </cfRule>
    <cfRule type="containsText" dxfId="209" priority="10" operator="containsText" text="No">
      <formula>NOT(ISERROR(SEARCH("No",D57)))</formula>
    </cfRule>
  </conditionalFormatting>
  <conditionalFormatting sqref="D65:D66">
    <cfRule type="containsText" dxfId="208" priority="172" operator="containsText" text="Yes">
      <formula>NOT(ISERROR(SEARCH("Yes",D65)))</formula>
    </cfRule>
    <cfRule type="containsText" dxfId="207" priority="173" operator="containsText" text="No">
      <formula>NOT(ISERROR(SEARCH("No",D65)))</formula>
    </cfRule>
  </conditionalFormatting>
  <conditionalFormatting sqref="D71:D76">
    <cfRule type="containsText" dxfId="206" priority="28" operator="containsText" text="Yes">
      <formula>NOT(ISERROR(SEARCH("Yes",D71)))</formula>
    </cfRule>
    <cfRule type="containsText" dxfId="205" priority="29" operator="containsText" text="No">
      <formula>NOT(ISERROR(SEARCH("No",D71)))</formula>
    </cfRule>
  </conditionalFormatting>
  <conditionalFormatting sqref="D78">
    <cfRule type="containsText" dxfId="204" priority="59" operator="containsText" text="No">
      <formula>NOT(ISERROR(SEARCH("No",D78)))</formula>
    </cfRule>
    <cfRule type="containsText" dxfId="203" priority="58" operator="containsText" text="Yes">
      <formula>NOT(ISERROR(SEARCH("Yes",D78)))</formula>
    </cfRule>
  </conditionalFormatting>
  <conditionalFormatting sqref="K11:K12 K26:K28">
    <cfRule type="cellIs" dxfId="202" priority="220" operator="greaterThan">
      <formula>7</formula>
    </cfRule>
    <cfRule type="cellIs" dxfId="201" priority="221" operator="lessThan">
      <formula>6</formula>
    </cfRule>
  </conditionalFormatting>
  <conditionalFormatting sqref="K19:K24">
    <cfRule type="cellIs" dxfId="200" priority="202" operator="greaterThan">
      <formula>7</formula>
    </cfRule>
    <cfRule type="cellIs" dxfId="199" priority="203" operator="lessThan">
      <formula>6</formula>
    </cfRule>
  </conditionalFormatting>
  <conditionalFormatting sqref="K32:K36">
    <cfRule type="cellIs" dxfId="198" priority="26" operator="lessThan">
      <formula>6</formula>
    </cfRule>
    <cfRule type="cellIs" dxfId="197" priority="25" operator="greaterThan">
      <formula>7</formula>
    </cfRule>
  </conditionalFormatting>
  <conditionalFormatting sqref="K38:K39">
    <cfRule type="cellIs" dxfId="196" priority="117" operator="greaterThan">
      <formula>7</formula>
    </cfRule>
    <cfRule type="cellIs" dxfId="195" priority="118" operator="lessThan">
      <formula>6</formula>
    </cfRule>
  </conditionalFormatting>
  <conditionalFormatting sqref="K45:K48">
    <cfRule type="cellIs" dxfId="194" priority="64" operator="greaterThan">
      <formula>7</formula>
    </cfRule>
    <cfRule type="cellIs" dxfId="193" priority="65" operator="lessThan">
      <formula>6</formula>
    </cfRule>
  </conditionalFormatting>
  <conditionalFormatting sqref="K57:K63">
    <cfRule type="cellIs" dxfId="192" priority="12" operator="lessThan">
      <formula>6</formula>
    </cfRule>
    <cfRule type="cellIs" dxfId="191" priority="11" operator="greaterThan">
      <formula>7</formula>
    </cfRule>
  </conditionalFormatting>
  <conditionalFormatting sqref="K65:K66">
    <cfRule type="cellIs" dxfId="190" priority="175" operator="lessThan">
      <formula>6</formula>
    </cfRule>
    <cfRule type="cellIs" dxfId="189" priority="174" operator="greaterThan">
      <formula>7</formula>
    </cfRule>
  </conditionalFormatting>
  <conditionalFormatting sqref="K71:K76">
    <cfRule type="cellIs" dxfId="188" priority="32" operator="greaterThan">
      <formula>7</formula>
    </cfRule>
    <cfRule type="cellIs" dxfId="187" priority="33" operator="lessThan">
      <formula>6</formula>
    </cfRule>
  </conditionalFormatting>
  <conditionalFormatting sqref="K78">
    <cfRule type="cellIs" dxfId="186" priority="62" operator="greaterThan">
      <formula>7</formula>
    </cfRule>
    <cfRule type="cellIs" dxfId="185" priority="63" operator="lessThan">
      <formula>6</formula>
    </cfRule>
  </conditionalFormatting>
  <conditionalFormatting sqref="L19:R28">
    <cfRule type="cellIs" dxfId="184" priority="193" operator="greaterThan">
      <formula>15</formula>
    </cfRule>
    <cfRule type="cellIs" dxfId="183" priority="192" operator="lessThan">
      <formula>10</formula>
    </cfRule>
  </conditionalFormatting>
  <conditionalFormatting sqref="L32:R32">
    <cfRule type="cellIs" dxfId="182" priority="22" operator="greaterThan">
      <formula>15</formula>
    </cfRule>
    <cfRule type="cellIs" dxfId="181" priority="21" operator="lessThan">
      <formula>10</formula>
    </cfRule>
  </conditionalFormatting>
  <conditionalFormatting sqref="L34:R35">
    <cfRule type="cellIs" dxfId="180" priority="71" operator="greaterThan">
      <formula>15</formula>
    </cfRule>
    <cfRule type="cellIs" dxfId="179" priority="70" operator="lessThan">
      <formula>10</formula>
    </cfRule>
  </conditionalFormatting>
  <conditionalFormatting sqref="L38:R39">
    <cfRule type="cellIs" dxfId="178" priority="100" operator="lessThan">
      <formula>10</formula>
    </cfRule>
    <cfRule type="cellIs" dxfId="177" priority="101" operator="greaterThan">
      <formula>15</formula>
    </cfRule>
  </conditionalFormatting>
  <conditionalFormatting sqref="L57:R66">
    <cfRule type="cellIs" dxfId="176" priority="2" operator="greaterThan">
      <formula>15</formula>
    </cfRule>
    <cfRule type="cellIs" dxfId="175" priority="1" operator="lessThan">
      <formula>10</formula>
    </cfRule>
  </conditionalFormatting>
  <conditionalFormatting sqref="L45:S48 L51:S51">
    <cfRule type="cellIs" dxfId="174" priority="204" operator="lessThan">
      <formula>10</formula>
    </cfRule>
    <cfRule type="cellIs" dxfId="173" priority="205" operator="greaterThan">
      <formula>15</formula>
    </cfRule>
  </conditionalFormatting>
  <conditionalFormatting sqref="L11:T12">
    <cfRule type="cellIs" dxfId="172" priority="211" operator="greaterThan">
      <formula>15</formula>
    </cfRule>
    <cfRule type="cellIs" dxfId="171" priority="210" operator="lessThan">
      <formula>10</formula>
    </cfRule>
  </conditionalFormatting>
  <conditionalFormatting sqref="L13:U14">
    <cfRule type="cellIs" dxfId="170" priority="219" operator="greaterThan">
      <formula>15</formula>
    </cfRule>
    <cfRule type="cellIs" dxfId="169" priority="218" operator="lessThan">
      <formula>10</formula>
    </cfRule>
  </conditionalFormatting>
  <conditionalFormatting sqref="L71:U78">
    <cfRule type="cellIs" dxfId="168" priority="30" operator="lessThan">
      <formula>10</formula>
    </cfRule>
    <cfRule type="cellIs" dxfId="167" priority="31" operator="greaterThan">
      <formula>15</formula>
    </cfRule>
  </conditionalFormatting>
  <conditionalFormatting sqref="T32 L33:T33 L36:T37 T38:T39">
    <cfRule type="cellIs" dxfId="166" priority="130" operator="greaterThan">
      <formula>15</formula>
    </cfRule>
    <cfRule type="cellIs" dxfId="165" priority="129" operator="lessThan">
      <formula>10</formula>
    </cfRule>
  </conditionalFormatting>
  <conditionalFormatting sqref="T34:T35">
    <cfRule type="cellIs" dxfId="164" priority="76" operator="lessThan">
      <formula>10</formula>
    </cfRule>
    <cfRule type="cellIs" dxfId="163" priority="77" operator="greaterThan">
      <formula>15</formula>
    </cfRule>
  </conditionalFormatting>
  <conditionalFormatting sqref="V19:V24 V26:V28">
    <cfRule type="cellIs" dxfId="162" priority="165" operator="lessThan">
      <formula>0</formula>
    </cfRule>
  </conditionalFormatting>
  <conditionalFormatting sqref="V40">
    <cfRule type="cellIs" dxfId="161" priority="159" operator="lessThan">
      <formula>0</formula>
    </cfRule>
  </conditionalFormatting>
  <conditionalFormatting sqref="V57:V63">
    <cfRule type="cellIs" dxfId="160" priority="40" operator="lessThan">
      <formula>0</formula>
    </cfRule>
  </conditionalFormatting>
  <conditionalFormatting sqref="V65:V66">
    <cfRule type="cellIs" dxfId="159" priority="162" operator="lessThan">
      <formula>0</formula>
    </cfRule>
  </conditionalFormatting>
  <conditionalFormatting sqref="W19:W21 W24">
    <cfRule type="cellIs" dxfId="158" priority="151" operator="greaterThan">
      <formula>120</formula>
    </cfRule>
    <cfRule type="cellIs" dxfId="157" priority="152" operator="greaterThan">
      <formula>112</formula>
    </cfRule>
    <cfRule type="cellIs" dxfId="156" priority="153" operator="lessThan">
      <formula>103.2</formula>
    </cfRule>
  </conditionalFormatting>
  <conditionalFormatting sqref="W26">
    <cfRule type="cellIs" dxfId="155" priority="110" operator="greaterThan">
      <formula>120</formula>
    </cfRule>
    <cfRule type="cellIs" dxfId="154" priority="111" operator="greaterThan">
      <formula>112</formula>
    </cfRule>
    <cfRule type="cellIs" dxfId="153" priority="112" operator="lessThan">
      <formula>103.2</formula>
    </cfRule>
  </conditionalFormatting>
  <conditionalFormatting sqref="W45:W50">
    <cfRule type="cellIs" dxfId="152" priority="8" operator="lessThan">
      <formula>0</formula>
    </cfRule>
  </conditionalFormatting>
  <conditionalFormatting sqref="W52:W53">
    <cfRule type="cellIs" dxfId="151" priority="160" operator="lessThan">
      <formula>0</formula>
    </cfRule>
  </conditionalFormatting>
  <conditionalFormatting sqref="W57:W63">
    <cfRule type="cellIs" dxfId="150" priority="34" operator="greaterThan">
      <formula>135</formula>
    </cfRule>
    <cfRule type="cellIs" dxfId="149" priority="35" operator="greaterThan">
      <formula>125</formula>
    </cfRule>
    <cfRule type="cellIs" dxfId="148" priority="36" operator="lessThan">
      <formula>116</formula>
    </cfRule>
  </conditionalFormatting>
  <conditionalFormatting sqref="W65:W66">
    <cfRule type="cellIs" dxfId="147" priority="136" operator="greaterThan">
      <formula>135</formula>
    </cfRule>
    <cfRule type="cellIs" dxfId="146" priority="137" operator="greaterThan">
      <formula>125</formula>
    </cfRule>
    <cfRule type="cellIs" dxfId="145" priority="138" operator="lessThan">
      <formula>116</formula>
    </cfRule>
  </conditionalFormatting>
  <conditionalFormatting sqref="X11:X12">
    <cfRule type="cellIs" dxfId="144" priority="158" operator="lessThan">
      <formula>0</formula>
    </cfRule>
  </conditionalFormatting>
  <conditionalFormatting sqref="X14">
    <cfRule type="cellIs" dxfId="143" priority="99" operator="lessThan">
      <formula>0</formula>
    </cfRule>
  </conditionalFormatting>
  <conditionalFormatting sqref="X32:X36">
    <cfRule type="cellIs" dxfId="142" priority="20" operator="lessThan">
      <formula>0</formula>
    </cfRule>
  </conditionalFormatting>
  <conditionalFormatting sqref="X38:X39">
    <cfRule type="cellIs" dxfId="141" priority="109" operator="lessThan">
      <formula>0</formula>
    </cfRule>
  </conditionalFormatting>
  <conditionalFormatting sqref="X45:X50">
    <cfRule type="cellIs" dxfId="140" priority="5" operator="greaterThan">
      <formula>124</formula>
    </cfRule>
    <cfRule type="cellIs" dxfId="139" priority="6" operator="greaterThan">
      <formula>116</formula>
    </cfRule>
    <cfRule type="cellIs" dxfId="138" priority="7" operator="lessThan">
      <formula>107</formula>
    </cfRule>
  </conditionalFormatting>
  <conditionalFormatting sqref="X52:X53">
    <cfRule type="cellIs" dxfId="137" priority="147" operator="lessThan">
      <formula>107</formula>
    </cfRule>
    <cfRule type="cellIs" dxfId="136" priority="146" operator="greaterThan">
      <formula>116</formula>
    </cfRule>
    <cfRule type="cellIs" dxfId="135" priority="145" operator="greaterThan">
      <formula>124</formula>
    </cfRule>
  </conditionalFormatting>
  <conditionalFormatting sqref="Y11">
    <cfRule type="cellIs" dxfId="134" priority="157" operator="lessThan">
      <formula>$A$4</formula>
    </cfRule>
  </conditionalFormatting>
  <conditionalFormatting sqref="Y11:Y12">
    <cfRule type="cellIs" dxfId="133" priority="155" operator="greaterThan">
      <formula>152</formula>
    </cfRule>
    <cfRule type="cellIs" dxfId="132" priority="154" operator="greaterThan">
      <formula>$A$5</formula>
    </cfRule>
  </conditionalFormatting>
  <conditionalFormatting sqref="Y14">
    <cfRule type="cellIs" dxfId="131" priority="98" operator="greaterThan">
      <formula>152</formula>
    </cfRule>
    <cfRule type="cellIs" dxfId="130" priority="97" operator="greaterThan">
      <formula>$A$5</formula>
    </cfRule>
  </conditionalFormatting>
  <conditionalFormatting sqref="Y32:Y36">
    <cfRule type="cellIs" dxfId="129" priority="18" operator="greaterThan">
      <formula>126</formula>
    </cfRule>
    <cfRule type="cellIs" dxfId="128" priority="17" operator="greaterThan">
      <formula>136</formula>
    </cfRule>
    <cfRule type="cellIs" dxfId="127" priority="19" operator="lessThan">
      <formula>116</formula>
    </cfRule>
  </conditionalFormatting>
  <conditionalFormatting sqref="Y38:Y39">
    <cfRule type="cellIs" dxfId="126" priority="107" operator="greaterThan">
      <formula>126</formula>
    </cfRule>
    <cfRule type="cellIs" dxfId="125" priority="106" operator="greaterThan">
      <formula>136</formula>
    </cfRule>
    <cfRule type="cellIs" dxfId="124" priority="108" operator="lessThan">
      <formula>116</formula>
    </cfRule>
  </conditionalFormatting>
  <conditionalFormatting sqref="Y71:Y76">
    <cfRule type="cellIs" dxfId="123" priority="27" operator="lessThan">
      <formula>0</formula>
    </cfRule>
  </conditionalFormatting>
  <conditionalFormatting sqref="Y78:Y79">
    <cfRule type="cellIs" dxfId="122" priority="57" operator="lessThan">
      <formula>0</formula>
    </cfRule>
  </conditionalFormatting>
  <conditionalFormatting sqref="Z71:Z76 Z78:Z79">
    <cfRule type="cellIs" dxfId="121" priority="135" operator="lessThan">
      <formula>136</formula>
    </cfRule>
    <cfRule type="cellIs" dxfId="120" priority="134" operator="greaterThan">
      <formula>147</formula>
    </cfRule>
    <cfRule type="cellIs" dxfId="119" priority="133" operator="greaterThan">
      <formula>158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6A50-0A54-4586-A891-4EBFB46602F8}">
  <dimension ref="A1:BB104"/>
  <sheetViews>
    <sheetView workbookViewId="0">
      <selection activeCell="A16" sqref="A16"/>
    </sheetView>
  </sheetViews>
  <sheetFormatPr defaultRowHeight="15"/>
  <sheetData>
    <row r="1" spans="1:54">
      <c r="A1" s="37" t="s">
        <v>0</v>
      </c>
      <c r="B1" s="37">
        <v>9</v>
      </c>
      <c r="C1" s="37">
        <v>9</v>
      </c>
      <c r="D1" s="38" t="s">
        <v>48</v>
      </c>
      <c r="E1" s="38">
        <v>7</v>
      </c>
      <c r="F1" s="38">
        <v>6</v>
      </c>
      <c r="G1" s="39" t="s">
        <v>2</v>
      </c>
      <c r="H1" s="39">
        <v>9</v>
      </c>
      <c r="I1" s="39">
        <v>5</v>
      </c>
      <c r="J1" s="40" t="s">
        <v>39</v>
      </c>
      <c r="K1" s="40">
        <v>8</v>
      </c>
      <c r="L1" s="40">
        <v>5</v>
      </c>
      <c r="M1" s="45" t="s">
        <v>49</v>
      </c>
      <c r="N1" s="45">
        <v>7</v>
      </c>
      <c r="O1" s="45">
        <v>8</v>
      </c>
      <c r="P1" s="36" t="s">
        <v>42</v>
      </c>
      <c r="Q1" s="36">
        <v>10</v>
      </c>
      <c r="R1" s="36">
        <v>5</v>
      </c>
    </row>
    <row r="2" spans="1:54">
      <c r="A2" s="37">
        <f>((9*12)*0.8)+((9*12)*0.5)</f>
        <v>140.4</v>
      </c>
      <c r="B2" s="37" t="s">
        <v>50</v>
      </c>
      <c r="C2" s="49" t="s">
        <v>51</v>
      </c>
      <c r="D2" s="38">
        <f>((7*12)*0.8)+((6*12)*0.5)</f>
        <v>103.2</v>
      </c>
      <c r="E2" s="38" t="s">
        <v>50</v>
      </c>
      <c r="F2" s="38" t="s">
        <v>51</v>
      </c>
      <c r="G2" s="39">
        <f>((8*12)*0.8)+((5*12)*0.5)</f>
        <v>106.80000000000001</v>
      </c>
      <c r="H2" s="39" t="s">
        <v>50</v>
      </c>
      <c r="I2" s="39" t="s">
        <v>51</v>
      </c>
      <c r="J2" s="40">
        <f>((7*12)*0.8)+((5*12)*0.5)</f>
        <v>97.2</v>
      </c>
      <c r="K2" s="40" t="s">
        <v>50</v>
      </c>
      <c r="L2" s="40" t="s">
        <v>51</v>
      </c>
      <c r="M2" s="43">
        <f>((7*12)*0.8)+((8*12)*0.5)</f>
        <v>115.2</v>
      </c>
      <c r="N2" s="43" t="s">
        <v>50</v>
      </c>
      <c r="O2" s="43" t="s">
        <v>51</v>
      </c>
      <c r="P2" s="46">
        <f>((11*12)*0.8)+((5*12)*0.5)</f>
        <v>135.60000000000002</v>
      </c>
      <c r="Q2" s="46" t="s">
        <v>50</v>
      </c>
      <c r="R2" s="46" t="s">
        <v>51</v>
      </c>
      <c r="U2" t="s">
        <v>52</v>
      </c>
      <c r="V2" t="s">
        <v>53</v>
      </c>
    </row>
    <row r="3" spans="1:54">
      <c r="A3" s="48">
        <f>((10*B1)*0.8)+((C1*10)*0.5)</f>
        <v>117</v>
      </c>
      <c r="B3" s="48" t="s">
        <v>55</v>
      </c>
      <c r="C3" s="49">
        <v>154</v>
      </c>
      <c r="D3" s="38">
        <f>((10*E1)*0.8)+((F1*10)*0.5)</f>
        <v>86</v>
      </c>
      <c r="E3" s="38" t="s">
        <v>55</v>
      </c>
      <c r="F3" s="38">
        <v>113</v>
      </c>
      <c r="G3" s="39">
        <f>((10*H1)*0.8)+((I1*10)*0.5)</f>
        <v>97</v>
      </c>
      <c r="H3" s="39" t="s">
        <v>55</v>
      </c>
      <c r="I3" s="39">
        <v>123</v>
      </c>
      <c r="J3" s="40">
        <f>((10*K1)*0.8)+((L1*10)*0.5)</f>
        <v>89</v>
      </c>
      <c r="K3" s="40" t="s">
        <v>55</v>
      </c>
      <c r="L3" s="40">
        <v>122</v>
      </c>
      <c r="M3" s="43">
        <f>((10*N1)*0.8)+((O1*10)*0.5)</f>
        <v>96</v>
      </c>
      <c r="N3" s="44" t="s">
        <v>55</v>
      </c>
      <c r="O3" s="43">
        <v>136</v>
      </c>
      <c r="P3" s="46">
        <f>((10*10)*0.8)+((5*10)*0.5)</f>
        <v>105</v>
      </c>
      <c r="Q3" s="47" t="s">
        <v>55</v>
      </c>
      <c r="R3" s="46">
        <v>151</v>
      </c>
      <c r="U3" t="s">
        <v>164</v>
      </c>
      <c r="V3" t="s">
        <v>165</v>
      </c>
    </row>
    <row r="4" spans="1:54">
      <c r="A4" s="48">
        <f>((12*B1)*0.8)+((C1*12)*0.5)</f>
        <v>140.4</v>
      </c>
      <c r="B4" s="48" t="s">
        <v>58</v>
      </c>
      <c r="C4" s="49"/>
      <c r="D4" s="38">
        <f>((12*E1)*0.8)+((F1*12)*0.5)</f>
        <v>103.2</v>
      </c>
      <c r="E4" s="38" t="s">
        <v>58</v>
      </c>
      <c r="F4" s="38">
        <v>111</v>
      </c>
      <c r="G4" s="39">
        <f>((12*H1)*0.8)+((I1*12)*0.5)</f>
        <v>116.4</v>
      </c>
      <c r="H4" s="39" t="s">
        <v>58</v>
      </c>
      <c r="I4" s="39">
        <v>124</v>
      </c>
      <c r="J4" s="40">
        <f>((12*K1)*0.8)+((L1*12)*0.5)</f>
        <v>106.80000000000001</v>
      </c>
      <c r="K4" s="40" t="s">
        <v>58</v>
      </c>
      <c r="L4" s="40">
        <v>116</v>
      </c>
      <c r="M4" s="43">
        <f>((7*12)*0.8)+((8*12)*0.5)</f>
        <v>115.2</v>
      </c>
      <c r="N4" s="44" t="s">
        <v>58</v>
      </c>
      <c r="O4" s="43">
        <v>131</v>
      </c>
      <c r="P4" s="46">
        <f>((11*12)*0.8)+((5*12)*0.5)</f>
        <v>135.60000000000002</v>
      </c>
      <c r="Q4" s="47" t="s">
        <v>58</v>
      </c>
      <c r="R4" s="46">
        <v>147</v>
      </c>
      <c r="U4" t="s">
        <v>166</v>
      </c>
      <c r="V4" t="s">
        <v>167</v>
      </c>
    </row>
    <row r="5" spans="1:54">
      <c r="A5" s="48">
        <f>((14*B1)*0.8)+((C1*14)*0.5)</f>
        <v>163.80000000000001</v>
      </c>
      <c r="B5" s="48" t="s">
        <v>61</v>
      </c>
      <c r="C5" s="49"/>
      <c r="D5" s="38">
        <f>((14*E1)*0.8)+((F1*14)*0.5)</f>
        <v>120.4</v>
      </c>
      <c r="E5" s="38" t="s">
        <v>61</v>
      </c>
      <c r="F5" s="38"/>
      <c r="G5" s="39">
        <f>((14*H1)*0.8)+((I1*14)*0.5)</f>
        <v>135.80000000000001</v>
      </c>
      <c r="H5" s="39" t="s">
        <v>61</v>
      </c>
      <c r="I5" s="39"/>
      <c r="J5" s="40">
        <f>((14*K1)*0.8)+((L1*14)*0.5)</f>
        <v>124.60000000000001</v>
      </c>
      <c r="K5" s="40" t="s">
        <v>61</v>
      </c>
      <c r="L5" s="40"/>
      <c r="M5" s="43">
        <f>((7*14)*0.8)+((8*14)*0.5)</f>
        <v>134.4</v>
      </c>
      <c r="N5" s="44" t="s">
        <v>61</v>
      </c>
      <c r="O5" s="43"/>
      <c r="P5" s="46">
        <f>((11*14)*0.8)+((5*14)*0.5)</f>
        <v>158.19999999999999</v>
      </c>
      <c r="Q5" s="47" t="s">
        <v>61</v>
      </c>
      <c r="R5" s="46"/>
      <c r="U5" t="s">
        <v>168</v>
      </c>
      <c r="V5" t="s">
        <v>169</v>
      </c>
    </row>
    <row r="6" spans="1:54">
      <c r="A6" s="48">
        <f>((20*B1)*0.8)+((C1*20)*0.5)</f>
        <v>234</v>
      </c>
      <c r="B6" s="48" t="s">
        <v>68</v>
      </c>
      <c r="C6" s="49"/>
      <c r="D6" s="38">
        <f>((20*E1)*0.8)+((F1*20)*0.5)</f>
        <v>172</v>
      </c>
      <c r="E6" s="38" t="s">
        <v>68</v>
      </c>
      <c r="F6" s="38"/>
      <c r="G6" s="39">
        <f>((20*H1)*0.8)+((I1*20)*0.5)</f>
        <v>194</v>
      </c>
      <c r="H6" s="39" t="s">
        <v>68</v>
      </c>
      <c r="I6" s="39"/>
      <c r="J6" s="40">
        <f>((20*K1)*0.8)+((L1*20)*0.5)</f>
        <v>178</v>
      </c>
      <c r="K6" s="40" t="s">
        <v>68</v>
      </c>
      <c r="L6" s="40"/>
      <c r="M6" s="43">
        <f>((7*20)*0.8)+((8*20)*0.5)</f>
        <v>192</v>
      </c>
      <c r="N6" s="44" t="s">
        <v>68</v>
      </c>
      <c r="O6" s="43"/>
      <c r="P6" s="46">
        <f>((11*20)*0.8)+((5*20)*0.5)</f>
        <v>226</v>
      </c>
      <c r="Q6" s="47" t="s">
        <v>68</v>
      </c>
      <c r="R6" s="46"/>
      <c r="U6" t="s">
        <v>170</v>
      </c>
    </row>
    <row r="9" spans="1:54" ht="50.25">
      <c r="A9" s="9" t="s">
        <v>70</v>
      </c>
      <c r="B9" s="9" t="s">
        <v>71</v>
      </c>
      <c r="C9" s="9" t="s">
        <v>72</v>
      </c>
      <c r="D9" s="9" t="s">
        <v>73</v>
      </c>
      <c r="E9" s="10" t="s">
        <v>74</v>
      </c>
      <c r="F9" s="10" t="s">
        <v>75</v>
      </c>
      <c r="G9" s="10" t="s">
        <v>76</v>
      </c>
      <c r="H9" s="10" t="s">
        <v>77</v>
      </c>
      <c r="I9" s="10" t="s">
        <v>78</v>
      </c>
      <c r="J9" s="10" t="s">
        <v>79</v>
      </c>
      <c r="K9" s="10" t="s">
        <v>80</v>
      </c>
      <c r="L9" s="10" t="s">
        <v>4</v>
      </c>
      <c r="M9" s="10" t="s">
        <v>11</v>
      </c>
      <c r="N9" s="10" t="s">
        <v>20</v>
      </c>
      <c r="O9" s="10" t="s">
        <v>24</v>
      </c>
      <c r="P9" s="10" t="s">
        <v>81</v>
      </c>
      <c r="Q9" s="10" t="s">
        <v>33</v>
      </c>
      <c r="R9" s="10" t="s">
        <v>82</v>
      </c>
      <c r="S9" s="10" t="s">
        <v>83</v>
      </c>
      <c r="T9" s="10" t="s">
        <v>37</v>
      </c>
      <c r="U9" s="10" t="s">
        <v>84</v>
      </c>
      <c r="V9" s="10" t="s">
        <v>85</v>
      </c>
      <c r="W9" s="10" t="s">
        <v>86</v>
      </c>
      <c r="X9" s="10" t="s">
        <v>87</v>
      </c>
      <c r="Y9" s="50" t="s">
        <v>88</v>
      </c>
      <c r="AC9" s="9" t="s">
        <v>70</v>
      </c>
      <c r="AD9" s="9" t="s">
        <v>71</v>
      </c>
      <c r="AE9" s="9" t="s">
        <v>72</v>
      </c>
      <c r="AF9" s="9" t="s">
        <v>73</v>
      </c>
      <c r="AG9" s="10" t="s">
        <v>74</v>
      </c>
      <c r="AH9" s="10" t="s">
        <v>75</v>
      </c>
      <c r="AI9" s="10" t="s">
        <v>76</v>
      </c>
      <c r="AJ9" s="10" t="s">
        <v>77</v>
      </c>
      <c r="AK9" s="10" t="s">
        <v>78</v>
      </c>
      <c r="AL9" s="10" t="s">
        <v>79</v>
      </c>
      <c r="AM9" s="10" t="s">
        <v>80</v>
      </c>
      <c r="AN9" s="10" t="s">
        <v>82</v>
      </c>
      <c r="AO9" s="10" t="s">
        <v>13</v>
      </c>
      <c r="AP9" s="10" t="s">
        <v>21</v>
      </c>
      <c r="AQ9" s="10" t="s">
        <v>35</v>
      </c>
      <c r="AR9" s="10" t="s">
        <v>25</v>
      </c>
      <c r="AS9" s="10" t="s">
        <v>30</v>
      </c>
      <c r="AT9" s="10" t="s">
        <v>45</v>
      </c>
      <c r="AU9" s="10" t="s">
        <v>8</v>
      </c>
      <c r="AV9" s="10" t="s">
        <v>14</v>
      </c>
      <c r="AW9" s="10" t="s">
        <v>18</v>
      </c>
      <c r="AX9" s="10" t="s">
        <v>144</v>
      </c>
      <c r="AY9" s="10" t="s">
        <v>145</v>
      </c>
      <c r="AZ9" s="10" t="s">
        <v>206</v>
      </c>
      <c r="BA9" s="10" t="s">
        <v>207</v>
      </c>
      <c r="BB9" s="10" t="s">
        <v>208</v>
      </c>
    </row>
    <row r="10" spans="1:54">
      <c r="A10" s="19" t="s">
        <v>89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5"/>
      <c r="Y10" s="42"/>
      <c r="AC10" s="19" t="s">
        <v>121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>
      <c r="A11" s="12" t="s">
        <v>209</v>
      </c>
      <c r="B11" s="14" t="s">
        <v>0</v>
      </c>
      <c r="C11" s="14"/>
      <c r="D11" s="14" t="s">
        <v>91</v>
      </c>
      <c r="E11" s="13">
        <v>30</v>
      </c>
      <c r="F11" s="13">
        <v>34000</v>
      </c>
      <c r="G11" s="13">
        <v>3796</v>
      </c>
      <c r="H11" s="13">
        <v>30</v>
      </c>
      <c r="I11" s="13">
        <v>3</v>
      </c>
      <c r="J11" s="13">
        <v>3</v>
      </c>
      <c r="K11" s="13">
        <v>7</v>
      </c>
      <c r="L11" s="13">
        <v>14</v>
      </c>
      <c r="M11" s="13">
        <v>18</v>
      </c>
      <c r="N11" s="13">
        <v>16</v>
      </c>
      <c r="O11" s="13">
        <v>16</v>
      </c>
      <c r="P11" s="13">
        <v>14</v>
      </c>
      <c r="Q11" s="13">
        <v>14</v>
      </c>
      <c r="R11" s="13">
        <v>11</v>
      </c>
      <c r="S11" s="12">
        <v>13</v>
      </c>
      <c r="T11" s="12">
        <v>12</v>
      </c>
      <c r="U11" s="12">
        <v>5</v>
      </c>
      <c r="V11" s="12">
        <f>SUM(L11:T11)</f>
        <v>128</v>
      </c>
      <c r="W11" s="13">
        <f>(U11*13.5)+(($C$1-U11)*10)</f>
        <v>107.5</v>
      </c>
      <c r="X11" s="26">
        <f>((V11*0.8)+(W11*0.5))-$A$2</f>
        <v>15.75</v>
      </c>
      <c r="Y11" s="11">
        <f>((V11*0.8)+(W11*0.5))</f>
        <v>156.15</v>
      </c>
      <c r="AC11" s="21" t="s">
        <v>202</v>
      </c>
      <c r="AD11" s="14" t="s">
        <v>42</v>
      </c>
      <c r="AE11" s="14" t="s">
        <v>124</v>
      </c>
      <c r="AF11" s="14" t="s">
        <v>93</v>
      </c>
      <c r="AG11" s="13">
        <v>19</v>
      </c>
      <c r="AH11" s="13">
        <v>3100</v>
      </c>
      <c r="AI11" s="13">
        <v>520</v>
      </c>
      <c r="AJ11" s="13">
        <v>26</v>
      </c>
      <c r="AK11" s="13">
        <v>2</v>
      </c>
      <c r="AL11" s="13">
        <v>3.5</v>
      </c>
      <c r="AM11" s="13">
        <v>6.45</v>
      </c>
      <c r="AN11" s="13">
        <v>14</v>
      </c>
      <c r="AO11" s="13">
        <v>12</v>
      </c>
      <c r="AP11" s="13">
        <v>13</v>
      </c>
      <c r="AQ11" s="13">
        <v>11</v>
      </c>
      <c r="AR11" s="13">
        <v>9</v>
      </c>
      <c r="AS11" s="13">
        <v>9</v>
      </c>
      <c r="AT11" s="13">
        <v>12</v>
      </c>
      <c r="AU11" s="13"/>
      <c r="AV11" s="13"/>
      <c r="AW11" s="13"/>
      <c r="AX11" s="13">
        <v>0</v>
      </c>
      <c r="AY11" s="13">
        <f t="shared" ref="AY11:AY15" si="0">AX11*13.5</f>
        <v>0</v>
      </c>
      <c r="AZ11" s="13">
        <f t="shared" ref="AZ11:AZ15" si="1">(SUM(AN11:AT11)-70)+AY11</f>
        <v>10</v>
      </c>
      <c r="BA11" s="13">
        <v>2</v>
      </c>
      <c r="BB11" s="13">
        <v>0</v>
      </c>
    </row>
    <row r="12" spans="1:54">
      <c r="A12" s="12" t="s">
        <v>210</v>
      </c>
      <c r="B12" s="14" t="s">
        <v>0</v>
      </c>
      <c r="C12" s="14"/>
      <c r="D12" s="14" t="s">
        <v>91</v>
      </c>
      <c r="E12" s="13">
        <v>25</v>
      </c>
      <c r="F12" s="13">
        <v>9200</v>
      </c>
      <c r="G12" s="13">
        <v>2515</v>
      </c>
      <c r="H12" s="13">
        <v>30</v>
      </c>
      <c r="I12" s="13">
        <v>2.5</v>
      </c>
      <c r="J12" s="13">
        <v>3</v>
      </c>
      <c r="K12" s="13">
        <v>6.94</v>
      </c>
      <c r="L12" s="13">
        <v>17</v>
      </c>
      <c r="M12" s="13">
        <v>13</v>
      </c>
      <c r="N12" s="13">
        <v>16</v>
      </c>
      <c r="O12" s="13">
        <v>13</v>
      </c>
      <c r="P12" s="13">
        <v>14</v>
      </c>
      <c r="Q12" s="13">
        <v>15</v>
      </c>
      <c r="R12" s="13">
        <v>12</v>
      </c>
      <c r="S12" s="12">
        <v>14</v>
      </c>
      <c r="T12" s="12">
        <v>14</v>
      </c>
      <c r="U12" s="12">
        <v>8</v>
      </c>
      <c r="V12" s="12">
        <f>SUM(L12:T12)</f>
        <v>128</v>
      </c>
      <c r="W12" s="13">
        <f>(U12*13.5)+(($C$1-U12)*10)</f>
        <v>118</v>
      </c>
      <c r="X12" s="26">
        <f>((V12*0.8)+(W12*0.5))-$A$2</f>
        <v>21</v>
      </c>
      <c r="Y12" s="11">
        <f t="shared" ref="Y12:Y14" si="2">((V12*0.8)+(W12*0.5))</f>
        <v>161.4</v>
      </c>
      <c r="AC12" s="12" t="s">
        <v>211</v>
      </c>
      <c r="AD12" s="14" t="s">
        <v>42</v>
      </c>
      <c r="AE12" s="14" t="s">
        <v>123</v>
      </c>
      <c r="AF12" s="14" t="s">
        <v>91</v>
      </c>
      <c r="AG12" s="13">
        <v>22</v>
      </c>
      <c r="AH12" s="13">
        <v>5600</v>
      </c>
      <c r="AI12" s="13">
        <v>187</v>
      </c>
      <c r="AJ12" s="13">
        <v>26</v>
      </c>
      <c r="AK12" s="13">
        <v>3</v>
      </c>
      <c r="AL12" s="13">
        <v>3.5</v>
      </c>
      <c r="AM12" s="13">
        <v>7.38</v>
      </c>
      <c r="AN12" s="13">
        <v>15</v>
      </c>
      <c r="AO12" s="13">
        <v>14</v>
      </c>
      <c r="AP12" s="13">
        <v>14</v>
      </c>
      <c r="AQ12" s="13">
        <v>11</v>
      </c>
      <c r="AR12" s="13">
        <v>15</v>
      </c>
      <c r="AS12" s="13">
        <v>11</v>
      </c>
      <c r="AT12" s="13">
        <v>14</v>
      </c>
      <c r="AU12" s="13"/>
      <c r="AV12" s="13"/>
      <c r="AW12" s="13"/>
      <c r="AX12" s="13">
        <v>3</v>
      </c>
      <c r="AY12" s="13">
        <f t="shared" si="0"/>
        <v>40.5</v>
      </c>
      <c r="AZ12" s="24">
        <f t="shared" si="1"/>
        <v>64.5</v>
      </c>
      <c r="BA12" s="13">
        <v>0</v>
      </c>
      <c r="BB12" s="13">
        <v>0</v>
      </c>
    </row>
    <row r="13" spans="1:54">
      <c r="A13" s="12" t="s">
        <v>212</v>
      </c>
      <c r="B13" s="14" t="s">
        <v>0</v>
      </c>
      <c r="C13" s="14"/>
      <c r="D13" s="14" t="s">
        <v>91</v>
      </c>
      <c r="E13" s="13">
        <v>21</v>
      </c>
      <c r="F13" s="13">
        <v>0</v>
      </c>
      <c r="G13" s="13">
        <v>330</v>
      </c>
      <c r="H13" s="13">
        <v>29</v>
      </c>
      <c r="I13" s="13">
        <v>1</v>
      </c>
      <c r="J13" s="13">
        <v>2.5</v>
      </c>
      <c r="K13" s="13">
        <v>7</v>
      </c>
      <c r="L13" s="13">
        <v>12</v>
      </c>
      <c r="M13" s="13">
        <v>15</v>
      </c>
      <c r="N13" s="13">
        <v>11</v>
      </c>
      <c r="O13" s="13">
        <v>13</v>
      </c>
      <c r="P13" s="13">
        <v>14</v>
      </c>
      <c r="Q13" s="13">
        <v>10</v>
      </c>
      <c r="R13" s="13">
        <v>10</v>
      </c>
      <c r="S13" s="12">
        <v>8</v>
      </c>
      <c r="T13" s="12">
        <v>13</v>
      </c>
      <c r="U13" s="12">
        <v>0</v>
      </c>
      <c r="V13" s="12">
        <f>SUM(L13:T13)</f>
        <v>106</v>
      </c>
      <c r="W13" s="13">
        <f>(U13*13.5)+(($C$1-U13)*10)</f>
        <v>90</v>
      </c>
      <c r="X13" s="26">
        <f>((V13*0.8)+(W13*0.5))-$A$2</f>
        <v>-10.599999999999994</v>
      </c>
      <c r="Y13" s="11">
        <f t="shared" si="2"/>
        <v>129.80000000000001</v>
      </c>
      <c r="AC13" s="12"/>
      <c r="AD13" s="14"/>
      <c r="AE13" s="14"/>
      <c r="AF13" s="14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4"/>
      <c r="BA13" s="13"/>
      <c r="BB13" s="13"/>
    </row>
    <row r="14" spans="1:54">
      <c r="A14" s="21" t="s">
        <v>213</v>
      </c>
      <c r="B14" s="14" t="s">
        <v>0</v>
      </c>
      <c r="C14" s="14"/>
      <c r="D14" s="14" t="s">
        <v>93</v>
      </c>
      <c r="E14" s="13">
        <v>20</v>
      </c>
      <c r="F14" s="13">
        <v>32000</v>
      </c>
      <c r="G14" s="13">
        <v>821</v>
      </c>
      <c r="H14" s="13">
        <v>29</v>
      </c>
      <c r="I14" s="13">
        <v>3</v>
      </c>
      <c r="J14" s="13">
        <v>3.5</v>
      </c>
      <c r="K14" s="13">
        <v>6.88</v>
      </c>
      <c r="L14" s="13">
        <v>13</v>
      </c>
      <c r="M14" s="13">
        <v>16</v>
      </c>
      <c r="N14" s="13">
        <v>16</v>
      </c>
      <c r="O14" s="13">
        <v>15</v>
      </c>
      <c r="P14" s="13">
        <v>13</v>
      </c>
      <c r="Q14" s="13">
        <v>12</v>
      </c>
      <c r="R14" s="13">
        <v>8</v>
      </c>
      <c r="S14" s="12">
        <v>12</v>
      </c>
      <c r="T14" s="12">
        <v>16</v>
      </c>
      <c r="U14" s="12">
        <v>4</v>
      </c>
      <c r="V14" s="12">
        <f>SUM(L14:T14)</f>
        <v>121</v>
      </c>
      <c r="W14" s="13">
        <f>(U14*13.5)+(($C$1-U14)*10)</f>
        <v>104</v>
      </c>
      <c r="X14" s="26">
        <f>((V14*0.8)+(W14*0.5))-$A$2</f>
        <v>8.4000000000000057</v>
      </c>
      <c r="Y14" s="11">
        <f t="shared" si="2"/>
        <v>148.80000000000001</v>
      </c>
      <c r="AC14" s="12" t="s">
        <v>139</v>
      </c>
      <c r="AD14" s="14" t="s">
        <v>42</v>
      </c>
      <c r="AE14" s="14" t="s">
        <v>42</v>
      </c>
      <c r="AF14" s="14" t="s">
        <v>91</v>
      </c>
      <c r="AG14" s="13">
        <v>19</v>
      </c>
      <c r="AH14" s="13">
        <v>2900</v>
      </c>
      <c r="AI14" s="13">
        <v>2900</v>
      </c>
      <c r="AJ14" s="13">
        <v>27</v>
      </c>
      <c r="AK14" s="13">
        <v>3</v>
      </c>
      <c r="AL14" s="13">
        <v>4.5</v>
      </c>
      <c r="AM14" s="13">
        <v>7.43</v>
      </c>
      <c r="AN14" s="13">
        <v>15</v>
      </c>
      <c r="AO14" s="13">
        <v>15</v>
      </c>
      <c r="AP14" s="13">
        <v>12</v>
      </c>
      <c r="AQ14" s="13">
        <v>8</v>
      </c>
      <c r="AR14" s="13">
        <v>10</v>
      </c>
      <c r="AS14" s="13">
        <v>14</v>
      </c>
      <c r="AT14" s="13">
        <v>14</v>
      </c>
      <c r="AU14" s="13"/>
      <c r="AV14" s="13"/>
      <c r="AW14" s="13"/>
      <c r="AX14" s="13">
        <v>3</v>
      </c>
      <c r="AY14" s="13">
        <f t="shared" si="0"/>
        <v>40.5</v>
      </c>
      <c r="AZ14" s="24">
        <f t="shared" si="1"/>
        <v>58.5</v>
      </c>
      <c r="BA14" s="13">
        <v>0</v>
      </c>
      <c r="BB14" s="13">
        <v>0</v>
      </c>
    </row>
    <row r="15" spans="1:54">
      <c r="A15" s="18" t="s">
        <v>94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7">
        <v>12</v>
      </c>
      <c r="M15" s="17">
        <v>12</v>
      </c>
      <c r="N15" s="17">
        <v>12</v>
      </c>
      <c r="O15" s="17">
        <v>12</v>
      </c>
      <c r="P15" s="17">
        <v>12</v>
      </c>
      <c r="Q15" s="17">
        <v>12</v>
      </c>
      <c r="R15" s="17">
        <v>12</v>
      </c>
      <c r="S15" s="17">
        <v>12</v>
      </c>
      <c r="T15" s="17">
        <v>12</v>
      </c>
      <c r="U15" s="17">
        <v>12</v>
      </c>
      <c r="V15" s="30"/>
      <c r="W15" s="16"/>
      <c r="X15" s="27"/>
      <c r="Y15" s="33"/>
      <c r="AC15" s="12" t="s">
        <v>140</v>
      </c>
      <c r="AD15" s="14" t="s">
        <v>42</v>
      </c>
      <c r="AE15" s="14" t="s">
        <v>42</v>
      </c>
      <c r="AF15" s="14" t="s">
        <v>91</v>
      </c>
      <c r="AG15" s="13">
        <v>22</v>
      </c>
      <c r="AH15" s="13">
        <v>80</v>
      </c>
      <c r="AI15" s="13">
        <v>87</v>
      </c>
      <c r="AJ15" s="13">
        <v>27</v>
      </c>
      <c r="AK15" s="13">
        <v>1.5</v>
      </c>
      <c r="AL15" s="13">
        <v>2.5</v>
      </c>
      <c r="AM15" s="13">
        <v>6.74</v>
      </c>
      <c r="AN15" s="13">
        <v>14</v>
      </c>
      <c r="AO15" s="13">
        <v>15</v>
      </c>
      <c r="AP15" s="13">
        <v>8</v>
      </c>
      <c r="AQ15" s="13">
        <v>10</v>
      </c>
      <c r="AR15" s="13">
        <v>9</v>
      </c>
      <c r="AS15" s="13">
        <v>8</v>
      </c>
      <c r="AT15" s="13">
        <v>12</v>
      </c>
      <c r="AU15" s="13"/>
      <c r="AV15" s="13"/>
      <c r="AW15" s="13"/>
      <c r="AX15" s="13">
        <v>2</v>
      </c>
      <c r="AY15" s="13">
        <f t="shared" si="0"/>
        <v>27</v>
      </c>
      <c r="AZ15" s="13">
        <f t="shared" si="1"/>
        <v>33</v>
      </c>
      <c r="BA15" s="13">
        <v>0</v>
      </c>
      <c r="BB15" s="13">
        <v>1</v>
      </c>
    </row>
    <row r="16" spans="1:54">
      <c r="A16" s="12" t="s">
        <v>214</v>
      </c>
      <c r="B16" s="14" t="s">
        <v>0</v>
      </c>
      <c r="C16" s="14"/>
      <c r="D16" s="14" t="s">
        <v>91</v>
      </c>
      <c r="E16" s="13">
        <v>27</v>
      </c>
      <c r="F16" s="13"/>
      <c r="G16" s="13"/>
      <c r="H16" s="13"/>
      <c r="I16" s="13"/>
      <c r="J16" s="13"/>
      <c r="K16" s="13"/>
      <c r="L16" s="13">
        <v>16</v>
      </c>
      <c r="M16" s="13">
        <v>16</v>
      </c>
      <c r="N16" s="13">
        <v>16</v>
      </c>
      <c r="O16" s="13">
        <v>14</v>
      </c>
      <c r="P16" s="13">
        <v>15</v>
      </c>
      <c r="Q16" s="13">
        <v>15</v>
      </c>
      <c r="R16" s="13">
        <v>12</v>
      </c>
      <c r="S16" s="12">
        <v>17</v>
      </c>
      <c r="T16" s="12">
        <v>15</v>
      </c>
      <c r="U16" s="12">
        <v>6</v>
      </c>
      <c r="V16" s="12">
        <f>SUM(L16:T16)</f>
        <v>136</v>
      </c>
      <c r="W16" s="13">
        <f>(U16*13.5)+(($C$1-U16)*10)</f>
        <v>111</v>
      </c>
      <c r="X16" s="26">
        <f>((V16*0.8)+(W16*0.5))-$A$2</f>
        <v>23.900000000000006</v>
      </c>
      <c r="Y16" s="11">
        <f t="shared" ref="Y16" si="3">((V16*0.8)+(W16*0.5))</f>
        <v>164.3</v>
      </c>
      <c r="AC16" s="18" t="s">
        <v>94</v>
      </c>
      <c r="AD16" s="15"/>
      <c r="AE16" s="15"/>
      <c r="AF16" s="15"/>
      <c r="AG16" s="16"/>
      <c r="AH16" s="16"/>
      <c r="AI16" s="16"/>
      <c r="AJ16" s="16"/>
      <c r="AK16" s="16"/>
      <c r="AL16" s="16"/>
      <c r="AM16" s="16"/>
      <c r="AN16" s="17">
        <v>12</v>
      </c>
      <c r="AO16" s="17">
        <v>12</v>
      </c>
      <c r="AP16" s="17">
        <v>12</v>
      </c>
      <c r="AQ16" s="17">
        <v>12</v>
      </c>
      <c r="AR16" s="17">
        <v>12</v>
      </c>
      <c r="AS16" s="17">
        <v>12</v>
      </c>
      <c r="AT16" s="17">
        <v>12</v>
      </c>
      <c r="AU16" s="17"/>
      <c r="AV16" s="17"/>
      <c r="AW16" s="17"/>
      <c r="AX16" s="16"/>
      <c r="AY16" s="16"/>
      <c r="AZ16" s="16"/>
      <c r="BA16" s="16"/>
      <c r="BB16" s="16"/>
    </row>
    <row r="17" spans="1:54">
      <c r="AC17" t="s">
        <v>205</v>
      </c>
      <c r="AN17">
        <v>14</v>
      </c>
      <c r="AO17">
        <v>13</v>
      </c>
      <c r="AP17">
        <v>12</v>
      </c>
      <c r="AQ17">
        <v>10</v>
      </c>
      <c r="AR17">
        <v>13</v>
      </c>
      <c r="AS17">
        <v>11</v>
      </c>
      <c r="AT17">
        <v>11</v>
      </c>
      <c r="AX17">
        <v>4</v>
      </c>
      <c r="AY17" s="13">
        <f t="shared" ref="AY17:AY18" si="4">AX17*13.5</f>
        <v>54</v>
      </c>
      <c r="AZ17" s="13">
        <f t="shared" ref="AZ17:AZ18" si="5">(SUM(AN17:AT17)-70)+AY17</f>
        <v>68</v>
      </c>
      <c r="BA17" s="13">
        <v>0</v>
      </c>
      <c r="BB17" s="13">
        <v>0</v>
      </c>
    </row>
    <row r="18" spans="1:54">
      <c r="AC18" t="s">
        <v>215</v>
      </c>
      <c r="AN18">
        <v>14</v>
      </c>
      <c r="AO18">
        <v>13</v>
      </c>
      <c r="AP18">
        <v>12</v>
      </c>
      <c r="AQ18">
        <v>13</v>
      </c>
      <c r="AR18">
        <v>11</v>
      </c>
      <c r="AS18">
        <v>13</v>
      </c>
      <c r="AT18">
        <v>13</v>
      </c>
      <c r="AX18">
        <v>8</v>
      </c>
      <c r="AY18" s="13">
        <f t="shared" si="4"/>
        <v>108</v>
      </c>
      <c r="AZ18" s="13">
        <f t="shared" si="5"/>
        <v>127</v>
      </c>
      <c r="BA18" s="13">
        <v>0</v>
      </c>
      <c r="BB18" s="13">
        <v>0</v>
      </c>
    </row>
    <row r="19" spans="1:54" ht="37.5">
      <c r="A19" s="9" t="s">
        <v>70</v>
      </c>
      <c r="B19" s="9" t="s">
        <v>71</v>
      </c>
      <c r="C19" s="9" t="s">
        <v>72</v>
      </c>
      <c r="D19" s="9" t="s">
        <v>73</v>
      </c>
      <c r="E19" s="10" t="s">
        <v>74</v>
      </c>
      <c r="F19" s="10" t="s">
        <v>75</v>
      </c>
      <c r="G19" s="10" t="s">
        <v>76</v>
      </c>
      <c r="H19" s="10" t="s">
        <v>77</v>
      </c>
      <c r="I19" s="10" t="s">
        <v>78</v>
      </c>
      <c r="J19" s="10" t="s">
        <v>79</v>
      </c>
      <c r="K19" s="10" t="s">
        <v>80</v>
      </c>
      <c r="L19" s="10" t="s">
        <v>82</v>
      </c>
      <c r="M19" s="10" t="s">
        <v>13</v>
      </c>
      <c r="N19" s="10" t="s">
        <v>11</v>
      </c>
      <c r="O19" s="10" t="s">
        <v>21</v>
      </c>
      <c r="P19" s="10" t="s">
        <v>4</v>
      </c>
      <c r="Q19" s="10" t="s">
        <v>7</v>
      </c>
      <c r="R19" s="10" t="s">
        <v>12</v>
      </c>
      <c r="S19" s="10" t="s">
        <v>84</v>
      </c>
      <c r="T19" s="10" t="s">
        <v>85</v>
      </c>
      <c r="U19" s="10" t="s">
        <v>86</v>
      </c>
      <c r="V19" s="10" t="s">
        <v>87</v>
      </c>
      <c r="W19" s="50" t="s">
        <v>88</v>
      </c>
    </row>
    <row r="20" spans="1:54">
      <c r="A20" s="19" t="s">
        <v>95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5"/>
      <c r="W20" s="42"/>
    </row>
    <row r="21" spans="1:54">
      <c r="A21" s="12" t="s">
        <v>216</v>
      </c>
      <c r="B21" s="14" t="s">
        <v>56</v>
      </c>
      <c r="C21" s="14"/>
      <c r="D21" s="14" t="s">
        <v>93</v>
      </c>
      <c r="E21" s="13">
        <v>27</v>
      </c>
      <c r="F21" s="13">
        <v>88000</v>
      </c>
      <c r="G21" s="13">
        <v>13108</v>
      </c>
      <c r="H21" s="13">
        <v>31</v>
      </c>
      <c r="I21" s="13">
        <v>4</v>
      </c>
      <c r="J21" s="13">
        <v>4</v>
      </c>
      <c r="K21" s="13">
        <v>7.02</v>
      </c>
      <c r="L21" s="13">
        <v>16</v>
      </c>
      <c r="M21" s="13">
        <v>16</v>
      </c>
      <c r="N21" s="13">
        <v>17</v>
      </c>
      <c r="O21" s="13">
        <v>16</v>
      </c>
      <c r="P21" s="13">
        <v>15</v>
      </c>
      <c r="Q21" s="13">
        <v>13</v>
      </c>
      <c r="R21" s="13">
        <v>15</v>
      </c>
      <c r="S21" s="12">
        <v>5</v>
      </c>
      <c r="T21" s="12">
        <f>SUM(J21:R21)</f>
        <v>119.02</v>
      </c>
      <c r="U21" s="13">
        <f>(S21*13.5)+(($F$1-S21)*10)</f>
        <v>77.5</v>
      </c>
      <c r="V21" s="26">
        <f>((T21*0.8)+(U21*0.5))-$D$2</f>
        <v>30.766000000000005</v>
      </c>
      <c r="W21" s="26">
        <f>((T21*0.8)+(U21*0.5))</f>
        <v>133.96600000000001</v>
      </c>
    </row>
    <row r="22" spans="1:54">
      <c r="A22" s="23" t="s">
        <v>217</v>
      </c>
      <c r="B22" s="14" t="s">
        <v>97</v>
      </c>
      <c r="C22" s="14" t="s">
        <v>2</v>
      </c>
      <c r="D22" s="14" t="s">
        <v>93</v>
      </c>
      <c r="E22" s="13">
        <v>24</v>
      </c>
      <c r="F22" s="13">
        <v>25000</v>
      </c>
      <c r="G22" s="13">
        <v>2631</v>
      </c>
      <c r="H22" s="13">
        <v>30</v>
      </c>
      <c r="I22" s="13">
        <v>3</v>
      </c>
      <c r="J22" s="13">
        <v>3</v>
      </c>
      <c r="K22" s="13">
        <v>7.03</v>
      </c>
      <c r="L22" s="13">
        <v>15</v>
      </c>
      <c r="M22" s="13">
        <v>17</v>
      </c>
      <c r="N22" s="13">
        <v>15</v>
      </c>
      <c r="O22" s="13">
        <v>17</v>
      </c>
      <c r="P22" s="13">
        <v>15</v>
      </c>
      <c r="Q22" s="13">
        <v>13</v>
      </c>
      <c r="R22" s="13">
        <v>14</v>
      </c>
      <c r="S22" s="13">
        <v>5</v>
      </c>
      <c r="T22" s="12">
        <f>SUM(J22:R22)</f>
        <v>116.03</v>
      </c>
      <c r="U22" s="13">
        <f>(S22*13.5)+(($F$1-S22)*10)</f>
        <v>77.5</v>
      </c>
      <c r="V22" s="26">
        <f>((T22*0.8)+(U22*0.5))-$D$2</f>
        <v>28.374000000000009</v>
      </c>
      <c r="W22" s="26">
        <f>((T22*0.8)+(U22*0.5))</f>
        <v>131.57400000000001</v>
      </c>
    </row>
    <row r="23" spans="1:54">
      <c r="A23" s="23" t="s">
        <v>218</v>
      </c>
      <c r="B23" s="14" t="s">
        <v>56</v>
      </c>
      <c r="C23" s="14" t="s">
        <v>97</v>
      </c>
      <c r="D23" s="14" t="s">
        <v>93</v>
      </c>
      <c r="E23" s="13">
        <v>25</v>
      </c>
      <c r="F23" s="13">
        <v>56000</v>
      </c>
      <c r="G23" s="13">
        <v>4590</v>
      </c>
      <c r="H23" s="13">
        <v>31</v>
      </c>
      <c r="I23" s="13">
        <v>3.5</v>
      </c>
      <c r="J23" s="13">
        <v>3.5</v>
      </c>
      <c r="K23" s="13">
        <v>6.92</v>
      </c>
      <c r="L23" s="13">
        <v>16</v>
      </c>
      <c r="M23" s="13">
        <v>15</v>
      </c>
      <c r="N23" s="13">
        <v>16</v>
      </c>
      <c r="O23" s="13">
        <v>18</v>
      </c>
      <c r="P23" s="13">
        <v>10</v>
      </c>
      <c r="Q23" s="13">
        <v>13</v>
      </c>
      <c r="R23" s="13">
        <v>12</v>
      </c>
      <c r="S23" s="13">
        <v>6</v>
      </c>
      <c r="T23" s="12">
        <f>SUM(J23:R23)</f>
        <v>110.42</v>
      </c>
      <c r="U23" s="13">
        <f>(S23*13.5)+(($F$1-S23)*10)</f>
        <v>81</v>
      </c>
      <c r="V23" s="26">
        <f>((T23*0.8)+(U23*0.5))-$D$2</f>
        <v>25.63600000000001</v>
      </c>
      <c r="W23" s="26">
        <f>((T23*0.8)+(U23*0.5))</f>
        <v>128.83600000000001</v>
      </c>
    </row>
    <row r="24" spans="1:54">
      <c r="A24" s="23" t="s">
        <v>219</v>
      </c>
      <c r="B24" s="14" t="s">
        <v>97</v>
      </c>
      <c r="C24" s="14"/>
      <c r="D24" s="14" t="s">
        <v>91</v>
      </c>
      <c r="E24" s="13">
        <v>22</v>
      </c>
      <c r="F24" s="13">
        <v>500</v>
      </c>
      <c r="G24" s="13">
        <v>415</v>
      </c>
      <c r="H24" s="13">
        <v>29</v>
      </c>
      <c r="I24" s="13">
        <v>1.5</v>
      </c>
      <c r="J24" s="13">
        <v>2</v>
      </c>
      <c r="K24" s="13">
        <v>6.8</v>
      </c>
      <c r="L24" s="13">
        <v>15</v>
      </c>
      <c r="M24" s="13">
        <v>15</v>
      </c>
      <c r="N24" s="13">
        <v>16</v>
      </c>
      <c r="O24" s="13">
        <v>13</v>
      </c>
      <c r="P24" s="13">
        <v>10</v>
      </c>
      <c r="Q24" s="13">
        <v>10</v>
      </c>
      <c r="R24" s="13">
        <v>12</v>
      </c>
      <c r="S24" s="13">
        <v>0</v>
      </c>
      <c r="T24" s="12">
        <f>SUM(J24:R24)</f>
        <v>99.8</v>
      </c>
      <c r="U24" s="13">
        <f>(S24*13.5)+(($F$1-S24)*10)</f>
        <v>60</v>
      </c>
      <c r="V24" s="26">
        <f>((T24*0.8)+(U24*0.5))-$D$2</f>
        <v>6.6400000000000006</v>
      </c>
      <c r="W24" s="26">
        <f>((T24*0.8)+(U24*0.5))</f>
        <v>109.84</v>
      </c>
    </row>
    <row r="25" spans="1:54">
      <c r="A25" s="23" t="s">
        <v>220</v>
      </c>
      <c r="B25" s="14" t="s">
        <v>56</v>
      </c>
      <c r="C25" s="14"/>
      <c r="D25" s="14" t="s">
        <v>91</v>
      </c>
      <c r="E25" s="13">
        <v>23</v>
      </c>
      <c r="F25" s="13">
        <v>3300</v>
      </c>
      <c r="G25" s="13">
        <v>1001</v>
      </c>
      <c r="H25" s="13">
        <v>30</v>
      </c>
      <c r="I25" s="13">
        <v>2</v>
      </c>
      <c r="J25" s="13">
        <v>2.5</v>
      </c>
      <c r="K25" s="13">
        <v>6.1</v>
      </c>
      <c r="L25" s="13">
        <v>14</v>
      </c>
      <c r="M25" s="13">
        <v>13</v>
      </c>
      <c r="N25" s="13">
        <v>15</v>
      </c>
      <c r="O25" s="13">
        <v>12</v>
      </c>
      <c r="P25" s="13">
        <v>13</v>
      </c>
      <c r="Q25" s="13">
        <v>12</v>
      </c>
      <c r="R25" s="13">
        <v>11</v>
      </c>
      <c r="S25" s="13">
        <v>2</v>
      </c>
      <c r="T25" s="12">
        <f>SUM(J25:R25)</f>
        <v>98.6</v>
      </c>
      <c r="U25" s="13">
        <f>(S25*13.5)+(($F$1-S25)*10)</f>
        <v>67</v>
      </c>
      <c r="V25" s="26">
        <f>((T25*0.8)+(U25*0.5))-$D$2</f>
        <v>9.1799999999999926</v>
      </c>
      <c r="W25" s="26">
        <f>((T25*0.8)+(U25*0.5))</f>
        <v>112.38</v>
      </c>
    </row>
    <row r="26" spans="1:54">
      <c r="A26" s="23" t="s">
        <v>96</v>
      </c>
      <c r="B26" s="14" t="s">
        <v>56</v>
      </c>
      <c r="C26" s="14" t="s">
        <v>97</v>
      </c>
      <c r="D26" s="14" t="s">
        <v>93</v>
      </c>
      <c r="E26" s="13">
        <v>22</v>
      </c>
      <c r="F26" s="13">
        <v>26000</v>
      </c>
      <c r="G26" s="13">
        <v>2444</v>
      </c>
      <c r="H26" s="13">
        <v>30</v>
      </c>
      <c r="I26" s="13">
        <v>2</v>
      </c>
      <c r="J26" s="13">
        <v>2.5</v>
      </c>
      <c r="K26" s="13">
        <v>6.67</v>
      </c>
      <c r="L26" s="13">
        <v>14</v>
      </c>
      <c r="M26" s="13">
        <v>14</v>
      </c>
      <c r="N26" s="13">
        <v>16</v>
      </c>
      <c r="O26" s="13">
        <v>14</v>
      </c>
      <c r="P26" s="13">
        <v>13</v>
      </c>
      <c r="Q26" s="13">
        <v>13</v>
      </c>
      <c r="R26" s="13">
        <v>10</v>
      </c>
      <c r="S26" s="13">
        <v>4</v>
      </c>
      <c r="T26" s="12">
        <f>SUM(J26:R26)</f>
        <v>103.17</v>
      </c>
      <c r="U26" s="13">
        <f>(S26*13.5)+(($F$1-S26)*10)</f>
        <v>74</v>
      </c>
      <c r="V26" s="26">
        <f>((T26*0.8)+(U26*0.5))-$D$2</f>
        <v>16.335999999999999</v>
      </c>
      <c r="W26" s="26">
        <f>((T26*0.8)+(U26*0.5))</f>
        <v>119.536</v>
      </c>
    </row>
    <row r="27" spans="1:54">
      <c r="A27" s="23" t="s">
        <v>221</v>
      </c>
      <c r="B27" s="14" t="s">
        <v>56</v>
      </c>
      <c r="C27" s="14" t="s">
        <v>2</v>
      </c>
      <c r="D27" s="14" t="s">
        <v>91</v>
      </c>
      <c r="E27" s="13">
        <v>20</v>
      </c>
      <c r="F27" s="13">
        <v>8800</v>
      </c>
      <c r="G27" s="13">
        <v>420</v>
      </c>
      <c r="H27" s="13">
        <v>31</v>
      </c>
      <c r="I27" s="13">
        <v>2</v>
      </c>
      <c r="J27" s="13">
        <v>3</v>
      </c>
      <c r="K27" s="13">
        <v>6.7</v>
      </c>
      <c r="L27" s="13">
        <v>13</v>
      </c>
      <c r="M27" s="13">
        <v>12</v>
      </c>
      <c r="N27" s="13">
        <v>13</v>
      </c>
      <c r="O27" s="13">
        <v>13</v>
      </c>
      <c r="P27" s="13">
        <v>14</v>
      </c>
      <c r="Q27" s="13">
        <v>11</v>
      </c>
      <c r="R27" s="13">
        <v>13</v>
      </c>
      <c r="S27" s="13">
        <v>4</v>
      </c>
      <c r="T27" s="12">
        <f>SUM(J27:R27)</f>
        <v>98.7</v>
      </c>
      <c r="U27" s="13">
        <f>(S27*13.5)+(($F$1-S27)*10)</f>
        <v>74</v>
      </c>
      <c r="V27" s="26">
        <f>((T27*0.8)+(U27*0.5))-$D$2</f>
        <v>12.760000000000005</v>
      </c>
      <c r="W27" s="26">
        <f>((T27*0.8)+(U27*0.5))</f>
        <v>115.96000000000001</v>
      </c>
    </row>
    <row r="28" spans="1:54">
      <c r="A28" s="23" t="s">
        <v>222</v>
      </c>
      <c r="B28" s="14" t="s">
        <v>56</v>
      </c>
      <c r="C28" s="14" t="s">
        <v>2</v>
      </c>
      <c r="D28" s="14" t="s">
        <v>93</v>
      </c>
      <c r="E28" s="13">
        <v>19</v>
      </c>
      <c r="F28" s="13">
        <v>144000</v>
      </c>
      <c r="G28" s="13">
        <v>7730</v>
      </c>
      <c r="H28" s="13">
        <v>32</v>
      </c>
      <c r="I28" s="13">
        <v>3.5</v>
      </c>
      <c r="J28" s="13">
        <v>4</v>
      </c>
      <c r="K28" s="13">
        <v>7.48</v>
      </c>
      <c r="L28" s="13">
        <v>13</v>
      </c>
      <c r="M28" s="13">
        <v>14</v>
      </c>
      <c r="N28" s="13">
        <v>13</v>
      </c>
      <c r="O28" s="13">
        <v>12</v>
      </c>
      <c r="P28" s="13">
        <v>14</v>
      </c>
      <c r="Q28" s="13">
        <v>11</v>
      </c>
      <c r="R28" s="13">
        <v>13</v>
      </c>
      <c r="S28" s="13">
        <v>4</v>
      </c>
      <c r="T28" s="12">
        <f>SUM(J28:R28)</f>
        <v>101.48</v>
      </c>
      <c r="U28" s="13">
        <f>(S28*13.5)+(($F$1-S28)*10)</f>
        <v>74</v>
      </c>
      <c r="V28" s="26">
        <f>((T28*0.8)+(U28*0.5))-$D$2</f>
        <v>14.984000000000009</v>
      </c>
      <c r="W28" s="26">
        <f>((T28*0.8)+(U28*0.5))</f>
        <v>118.18400000000001</v>
      </c>
    </row>
    <row r="29" spans="1:54">
      <c r="A29" s="11" t="s">
        <v>223</v>
      </c>
      <c r="B29" s="14" t="s">
        <v>97</v>
      </c>
      <c r="C29" s="14" t="s">
        <v>2</v>
      </c>
      <c r="D29" s="14" t="s">
        <v>91</v>
      </c>
      <c r="E29" s="13">
        <v>19</v>
      </c>
      <c r="F29" s="13">
        <v>5200</v>
      </c>
      <c r="G29" s="13">
        <v>753</v>
      </c>
      <c r="H29" s="13">
        <v>31</v>
      </c>
      <c r="I29" s="13">
        <v>1.5</v>
      </c>
      <c r="J29" s="13">
        <v>2.5</v>
      </c>
      <c r="K29" s="13">
        <v>6.97</v>
      </c>
      <c r="L29" s="13">
        <v>15</v>
      </c>
      <c r="M29" s="13">
        <v>13</v>
      </c>
      <c r="N29" s="13">
        <v>13</v>
      </c>
      <c r="O29" s="13">
        <v>17</v>
      </c>
      <c r="P29" s="13">
        <v>12</v>
      </c>
      <c r="Q29" s="13">
        <v>7</v>
      </c>
      <c r="R29" s="13">
        <v>9</v>
      </c>
      <c r="S29" s="13">
        <v>0</v>
      </c>
      <c r="T29" s="12">
        <f>SUM(J29:R29)</f>
        <v>95.47</v>
      </c>
      <c r="U29" s="13">
        <f>(S29*13.5)+(($F$1-S29)*10)</f>
        <v>60</v>
      </c>
      <c r="V29" s="26">
        <f>((T29*0.8)+(U29*0.5))-$D$2</f>
        <v>3.1760000000000019</v>
      </c>
      <c r="W29" s="26">
        <f>((T29*0.8)+(U29*0.5))</f>
        <v>106.376</v>
      </c>
    </row>
    <row r="30" spans="1:54">
      <c r="A30" s="18" t="s">
        <v>94</v>
      </c>
      <c r="B30" s="15"/>
      <c r="C30" s="15"/>
      <c r="D30" s="15"/>
      <c r="E30" s="16"/>
      <c r="F30" s="16"/>
      <c r="G30" s="16"/>
      <c r="H30" s="16"/>
      <c r="I30" s="16"/>
      <c r="J30" s="16"/>
      <c r="K30" s="16"/>
      <c r="L30" s="17">
        <v>12</v>
      </c>
      <c r="M30" s="17">
        <v>12</v>
      </c>
      <c r="N30" s="17">
        <v>12</v>
      </c>
      <c r="O30" s="17">
        <v>12</v>
      </c>
      <c r="P30" s="17">
        <v>12</v>
      </c>
      <c r="Q30" s="17">
        <v>12</v>
      </c>
      <c r="R30" s="17">
        <v>12</v>
      </c>
      <c r="S30" s="16"/>
      <c r="T30" s="16"/>
      <c r="U30" s="16"/>
      <c r="V30" s="27"/>
      <c r="W30" s="27"/>
    </row>
    <row r="31" spans="1:54">
      <c r="A31" s="11"/>
      <c r="B31" s="14" t="s">
        <v>56</v>
      </c>
      <c r="C31" s="14" t="s">
        <v>97</v>
      </c>
      <c r="D31" s="14" t="s">
        <v>93</v>
      </c>
      <c r="E31" s="13">
        <v>19</v>
      </c>
      <c r="F31" s="13">
        <v>0</v>
      </c>
      <c r="G31" s="13">
        <v>0</v>
      </c>
      <c r="H31" s="13">
        <v>0</v>
      </c>
      <c r="I31" s="13">
        <v>2.5</v>
      </c>
      <c r="J31" s="13">
        <v>3.5</v>
      </c>
      <c r="K31" s="13">
        <v>6</v>
      </c>
      <c r="L31" s="13">
        <v>15</v>
      </c>
      <c r="M31" s="13">
        <v>13</v>
      </c>
      <c r="N31" s="13">
        <v>17</v>
      </c>
      <c r="O31" s="13">
        <v>15</v>
      </c>
      <c r="P31" s="13">
        <v>12</v>
      </c>
      <c r="Q31" s="13">
        <v>13</v>
      </c>
      <c r="R31" s="13">
        <v>10</v>
      </c>
      <c r="S31" s="13">
        <v>3</v>
      </c>
      <c r="T31" s="12">
        <f>SUM(J31:R31)</f>
        <v>104.5</v>
      </c>
      <c r="U31" s="13">
        <f>(S31*13.5)+(($F$1-S31)*10)</f>
        <v>70.5</v>
      </c>
      <c r="V31" s="26">
        <f>((T31*0.8)+(U31*0.5))-$D$2</f>
        <v>15.650000000000006</v>
      </c>
      <c r="W31" s="26">
        <f>((T31*0.8)+(U31*0.5))</f>
        <v>118.85000000000001</v>
      </c>
      <c r="AR31" s="2" t="s">
        <v>8</v>
      </c>
      <c r="AS31" s="7" t="s">
        <v>45</v>
      </c>
    </row>
    <row r="32" spans="1:54">
      <c r="A32" s="11"/>
      <c r="B32" s="14" t="s">
        <v>56</v>
      </c>
      <c r="C32" s="14"/>
      <c r="D32" s="14" t="s">
        <v>179</v>
      </c>
      <c r="E32" s="13">
        <v>20</v>
      </c>
      <c r="F32" s="13">
        <v>190</v>
      </c>
      <c r="G32" s="13">
        <v>0</v>
      </c>
      <c r="H32" s="13">
        <v>0</v>
      </c>
      <c r="I32" s="13">
        <v>3.5</v>
      </c>
      <c r="J32" s="13">
        <v>3.5</v>
      </c>
      <c r="K32" s="13">
        <v>6</v>
      </c>
      <c r="L32" s="13">
        <v>15</v>
      </c>
      <c r="M32" s="13">
        <v>14</v>
      </c>
      <c r="N32" s="13">
        <v>16</v>
      </c>
      <c r="O32" s="13">
        <v>11</v>
      </c>
      <c r="P32" s="13">
        <v>10</v>
      </c>
      <c r="Q32" s="13">
        <v>8</v>
      </c>
      <c r="R32" s="13">
        <v>7</v>
      </c>
      <c r="S32" s="13">
        <v>0</v>
      </c>
      <c r="T32" s="12">
        <f>SUM(J32:R32)</f>
        <v>90.5</v>
      </c>
      <c r="U32" s="13">
        <f>(S32*13.5)+(($F$1-S32)*10)</f>
        <v>60</v>
      </c>
      <c r="V32" s="26">
        <f>((T32*0.8)+(U32*0.5))-$D$2</f>
        <v>-0.79999999999999716</v>
      </c>
      <c r="W32" s="26">
        <f t="shared" ref="W32:W33" si="6">((T32*0.8)+(U32*0.5))</f>
        <v>102.4</v>
      </c>
      <c r="AR32" s="2" t="s">
        <v>14</v>
      </c>
      <c r="AS32" s="7" t="s">
        <v>36</v>
      </c>
    </row>
    <row r="33" spans="1:45">
      <c r="A33" s="11"/>
      <c r="B33" s="51" t="s">
        <v>97</v>
      </c>
      <c r="C33" s="51" t="s">
        <v>2</v>
      </c>
      <c r="D33" s="51" t="s">
        <v>93</v>
      </c>
      <c r="E33" s="23">
        <v>23</v>
      </c>
      <c r="F33" s="23"/>
      <c r="G33" s="23"/>
      <c r="H33" s="23"/>
      <c r="I33" s="23"/>
      <c r="J33" s="23"/>
      <c r="K33" s="23"/>
      <c r="L33" s="23">
        <v>12</v>
      </c>
      <c r="M33" s="23">
        <v>15</v>
      </c>
      <c r="N33" s="23">
        <v>11</v>
      </c>
      <c r="O33" s="23">
        <v>14</v>
      </c>
      <c r="P33" s="23">
        <v>11</v>
      </c>
      <c r="Q33" s="23">
        <v>12</v>
      </c>
      <c r="R33" s="23">
        <v>11</v>
      </c>
      <c r="S33" s="23">
        <v>4</v>
      </c>
      <c r="T33" s="12">
        <f>SUM(J33:R33)</f>
        <v>86</v>
      </c>
      <c r="U33" s="13">
        <f>(S33*13.5)+(($F$1-S33)*10)</f>
        <v>74</v>
      </c>
      <c r="V33" s="26">
        <f>((T33*0.8)+(U33*0.5))-$D$2</f>
        <v>2.5999999999999943</v>
      </c>
      <c r="W33" s="26">
        <f t="shared" si="6"/>
        <v>105.8</v>
      </c>
      <c r="AR33" s="2"/>
      <c r="AS33" s="7"/>
    </row>
    <row r="34" spans="1:45">
      <c r="A34" s="11"/>
      <c r="B34" s="51"/>
      <c r="C34" s="51"/>
      <c r="D34" s="51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6"/>
      <c r="AR34" s="2"/>
      <c r="AS34" s="7"/>
    </row>
    <row r="35" spans="1:45" ht="37.5">
      <c r="A35" s="9" t="s">
        <v>70</v>
      </c>
      <c r="B35" s="9" t="s">
        <v>71</v>
      </c>
      <c r="C35" s="9" t="s">
        <v>72</v>
      </c>
      <c r="D35" s="9" t="s">
        <v>73</v>
      </c>
      <c r="E35" s="10" t="s">
        <v>74</v>
      </c>
      <c r="F35" s="10" t="s">
        <v>75</v>
      </c>
      <c r="G35" s="10" t="s">
        <v>76</v>
      </c>
      <c r="H35" s="10" t="s">
        <v>77</v>
      </c>
      <c r="I35" s="10" t="s">
        <v>78</v>
      </c>
      <c r="J35" s="10" t="s">
        <v>79</v>
      </c>
      <c r="K35" s="10" t="s">
        <v>80</v>
      </c>
      <c r="L35" s="10" t="s">
        <v>82</v>
      </c>
      <c r="M35" s="10" t="s">
        <v>13</v>
      </c>
      <c r="N35" s="10" t="s">
        <v>11</v>
      </c>
      <c r="O35" s="10" t="s">
        <v>34</v>
      </c>
      <c r="P35" s="10" t="s">
        <v>35</v>
      </c>
      <c r="Q35" s="10" t="s">
        <v>4</v>
      </c>
      <c r="R35" s="10" t="s">
        <v>16</v>
      </c>
      <c r="S35" s="10" t="s">
        <v>7</v>
      </c>
      <c r="T35" s="10" t="s">
        <v>12</v>
      </c>
      <c r="U35" s="10" t="s">
        <v>84</v>
      </c>
      <c r="V35" s="10" t="s">
        <v>85</v>
      </c>
      <c r="W35" s="10" t="s">
        <v>86</v>
      </c>
      <c r="X35" s="10" t="s">
        <v>87</v>
      </c>
      <c r="Y35" s="50" t="s">
        <v>88</v>
      </c>
      <c r="AR35" s="2"/>
      <c r="AS35" s="7"/>
    </row>
    <row r="36" spans="1:45">
      <c r="A36" s="19" t="s">
        <v>103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5"/>
      <c r="Y36" s="42"/>
      <c r="AR36" s="2"/>
      <c r="AS36" s="7"/>
    </row>
    <row r="37" spans="1:45">
      <c r="A37" s="11" t="s">
        <v>224</v>
      </c>
      <c r="B37" s="14" t="s">
        <v>2</v>
      </c>
      <c r="C37" s="14" t="s">
        <v>97</v>
      </c>
      <c r="D37" s="14" t="s">
        <v>91</v>
      </c>
      <c r="E37" s="13">
        <v>24</v>
      </c>
      <c r="F37" s="13">
        <v>122000</v>
      </c>
      <c r="G37" s="13">
        <v>5980</v>
      </c>
      <c r="H37" s="13"/>
      <c r="I37" s="13">
        <v>4</v>
      </c>
      <c r="J37" s="13">
        <v>4</v>
      </c>
      <c r="K37" s="13">
        <v>7.4</v>
      </c>
      <c r="L37" s="13">
        <v>15</v>
      </c>
      <c r="M37" s="13">
        <v>14</v>
      </c>
      <c r="N37" s="13">
        <v>15</v>
      </c>
      <c r="O37" s="13">
        <v>14</v>
      </c>
      <c r="P37" s="13">
        <v>16</v>
      </c>
      <c r="Q37" s="13">
        <v>14</v>
      </c>
      <c r="R37" s="13">
        <v>17</v>
      </c>
      <c r="S37" s="13">
        <v>15</v>
      </c>
      <c r="T37" s="13">
        <v>16</v>
      </c>
      <c r="U37" s="13">
        <v>5</v>
      </c>
      <c r="V37" s="12">
        <f>SUM(L37:T37)</f>
        <v>136</v>
      </c>
      <c r="W37" s="13">
        <f>(U37*13.5)+(($F$1-U37)*10)</f>
        <v>77.5</v>
      </c>
      <c r="X37" s="26">
        <f>((V37*0.8)+(W37*0.5))-$D$2</f>
        <v>44.350000000000009</v>
      </c>
      <c r="Y37" s="26">
        <f>((V37*0.8)+(W37*0.5))</f>
        <v>147.55000000000001</v>
      </c>
      <c r="AR37" s="2"/>
      <c r="AS37" s="7"/>
    </row>
    <row r="38" spans="1:45">
      <c r="A38" s="12" t="s">
        <v>225</v>
      </c>
      <c r="B38" s="14" t="s">
        <v>2</v>
      </c>
      <c r="C38" s="14"/>
      <c r="D38" s="14" t="s">
        <v>91</v>
      </c>
      <c r="E38" s="13">
        <v>22</v>
      </c>
      <c r="F38" s="13">
        <v>65000</v>
      </c>
      <c r="G38" s="13">
        <v>2734</v>
      </c>
      <c r="H38" s="13">
        <v>27</v>
      </c>
      <c r="I38" s="13">
        <v>2.5</v>
      </c>
      <c r="J38" s="13">
        <v>3.5</v>
      </c>
      <c r="K38" s="12">
        <v>7.01</v>
      </c>
      <c r="L38" s="13">
        <v>12</v>
      </c>
      <c r="M38" s="13">
        <v>12</v>
      </c>
      <c r="N38" s="13">
        <v>12</v>
      </c>
      <c r="O38" s="13">
        <v>17</v>
      </c>
      <c r="P38" s="13">
        <v>17</v>
      </c>
      <c r="Q38" s="13">
        <v>12</v>
      </c>
      <c r="R38" s="13">
        <v>15</v>
      </c>
      <c r="S38" s="13">
        <v>10</v>
      </c>
      <c r="T38" s="13">
        <v>14</v>
      </c>
      <c r="U38" s="13">
        <v>5</v>
      </c>
      <c r="V38" s="12">
        <f>SUM(L38:T38)</f>
        <v>121</v>
      </c>
      <c r="W38" s="13">
        <f>(U38*13.5)+(($F$1-U38)*10)</f>
        <v>77.5</v>
      </c>
      <c r="X38" s="26">
        <f>((V38*0.8)+(W38*0.5))-$D$2</f>
        <v>32.350000000000009</v>
      </c>
      <c r="Y38" s="26">
        <f>((V38*0.8)+(W38*0.5))</f>
        <v>135.55000000000001</v>
      </c>
      <c r="AR38" s="2"/>
      <c r="AS38" s="7"/>
    </row>
    <row r="39" spans="1:45">
      <c r="A39" s="11" t="s">
        <v>105</v>
      </c>
      <c r="B39" s="14" t="s">
        <v>2</v>
      </c>
      <c r="C39" s="14"/>
      <c r="D39" s="14" t="s">
        <v>91</v>
      </c>
      <c r="E39" s="13">
        <v>25</v>
      </c>
      <c r="F39" s="13">
        <v>70000</v>
      </c>
      <c r="G39" s="13">
        <v>7781</v>
      </c>
      <c r="H39" s="13">
        <v>27</v>
      </c>
      <c r="I39" s="13">
        <v>3</v>
      </c>
      <c r="J39" s="13">
        <v>3</v>
      </c>
      <c r="K39" s="13">
        <v>6.88</v>
      </c>
      <c r="L39" s="13">
        <v>17</v>
      </c>
      <c r="M39" s="13">
        <v>17</v>
      </c>
      <c r="N39" s="13">
        <v>17</v>
      </c>
      <c r="O39" s="13">
        <v>15</v>
      </c>
      <c r="P39" s="13">
        <v>15</v>
      </c>
      <c r="Q39" s="13">
        <v>14</v>
      </c>
      <c r="R39" s="13">
        <v>16</v>
      </c>
      <c r="S39" s="13">
        <v>11</v>
      </c>
      <c r="T39" s="13">
        <v>13</v>
      </c>
      <c r="U39" s="13">
        <v>5</v>
      </c>
      <c r="V39" s="12">
        <f>SUM(L39:T39)</f>
        <v>135</v>
      </c>
      <c r="W39" s="13">
        <f>(U39*13.5)+(($F$1-U39)*10)</f>
        <v>77.5</v>
      </c>
      <c r="X39" s="26">
        <f>((V39*0.8)+(W39*0.5))-$D$2</f>
        <v>43.55</v>
      </c>
      <c r="Y39" s="26">
        <f>((V39*0.8)+(W39*0.5))</f>
        <v>146.75</v>
      </c>
      <c r="AR39" s="2"/>
      <c r="AS39" s="7"/>
    </row>
    <row r="40" spans="1:45">
      <c r="A40" s="11" t="s">
        <v>226</v>
      </c>
      <c r="B40" s="14" t="s">
        <v>2</v>
      </c>
      <c r="C40" s="14" t="s">
        <v>39</v>
      </c>
      <c r="D40" s="14" t="s">
        <v>91</v>
      </c>
      <c r="E40" s="13">
        <v>21</v>
      </c>
      <c r="F40" s="13">
        <v>11000</v>
      </c>
      <c r="G40" s="13">
        <v>248</v>
      </c>
      <c r="H40" s="13">
        <v>27</v>
      </c>
      <c r="I40" s="13">
        <v>2</v>
      </c>
      <c r="J40" s="13">
        <v>2.5</v>
      </c>
      <c r="K40" s="13">
        <v>6.96</v>
      </c>
      <c r="L40" s="13">
        <v>15</v>
      </c>
      <c r="M40" s="13">
        <v>14</v>
      </c>
      <c r="N40" s="13">
        <v>12</v>
      </c>
      <c r="O40" s="13">
        <v>17</v>
      </c>
      <c r="P40" s="13">
        <v>13</v>
      </c>
      <c r="Q40" s="13">
        <v>13</v>
      </c>
      <c r="R40" s="13">
        <v>14</v>
      </c>
      <c r="S40" s="13">
        <v>11</v>
      </c>
      <c r="T40" s="13">
        <v>14</v>
      </c>
      <c r="U40" s="13">
        <v>5</v>
      </c>
      <c r="V40" s="12">
        <f>SUM(L40:T40)</f>
        <v>123</v>
      </c>
      <c r="W40" s="13">
        <f>(U40*13.5)+(($F$1-U40)*10)</f>
        <v>77.5</v>
      </c>
      <c r="X40" s="26">
        <f>((V40*0.8)+(W40*0.5))-$D$2</f>
        <v>33.950000000000003</v>
      </c>
      <c r="Y40" s="26">
        <f>((V40*0.8)+(W40*0.5))</f>
        <v>137.15</v>
      </c>
      <c r="AR40" s="2"/>
      <c r="AS40" s="7"/>
    </row>
    <row r="41" spans="1:45">
      <c r="A41" s="11" t="s">
        <v>217</v>
      </c>
      <c r="B41" s="14" t="s">
        <v>97</v>
      </c>
      <c r="C41" s="14" t="s">
        <v>2</v>
      </c>
      <c r="D41" s="14" t="s">
        <v>93</v>
      </c>
      <c r="E41" s="13">
        <v>24</v>
      </c>
      <c r="F41" s="13">
        <v>25000</v>
      </c>
      <c r="G41" s="13">
        <v>2631</v>
      </c>
      <c r="H41" s="13">
        <v>30</v>
      </c>
      <c r="I41" s="13">
        <v>3</v>
      </c>
      <c r="J41" s="13">
        <v>3</v>
      </c>
      <c r="K41" s="13">
        <v>7.03</v>
      </c>
      <c r="L41" s="13">
        <v>15</v>
      </c>
      <c r="M41" s="13">
        <v>17</v>
      </c>
      <c r="N41" s="13">
        <v>15</v>
      </c>
      <c r="O41" s="13">
        <v>14</v>
      </c>
      <c r="P41" s="13">
        <v>15</v>
      </c>
      <c r="Q41" s="13">
        <v>15</v>
      </c>
      <c r="R41" s="13">
        <v>14</v>
      </c>
      <c r="S41" s="13">
        <v>13</v>
      </c>
      <c r="T41" s="13">
        <v>14</v>
      </c>
      <c r="U41" s="13">
        <v>5</v>
      </c>
      <c r="V41" s="12">
        <f>SUM(L41:T41)</f>
        <v>132</v>
      </c>
      <c r="W41" s="13">
        <f>(U41*13.5)+(($F$1-U41)*10)</f>
        <v>77.5</v>
      </c>
      <c r="X41" s="26">
        <f>((V41*0.8)+(W41*0.5))-$D$2</f>
        <v>41.15000000000002</v>
      </c>
      <c r="Y41" s="26">
        <f>((V41*0.8)+(W41*0.5))</f>
        <v>144.35000000000002</v>
      </c>
      <c r="AR41" s="2"/>
      <c r="AS41" s="7"/>
    </row>
    <row r="42" spans="1:45">
      <c r="A42" s="11" t="s">
        <v>223</v>
      </c>
      <c r="B42" s="14" t="s">
        <v>97</v>
      </c>
      <c r="C42" s="14" t="s">
        <v>2</v>
      </c>
      <c r="D42" s="14" t="s">
        <v>91</v>
      </c>
      <c r="E42" s="13">
        <v>19</v>
      </c>
      <c r="F42" s="13">
        <v>5200</v>
      </c>
      <c r="G42" s="13">
        <v>753</v>
      </c>
      <c r="H42" s="13">
        <v>31</v>
      </c>
      <c r="I42" s="13">
        <v>1.5</v>
      </c>
      <c r="J42" s="13">
        <v>2.5</v>
      </c>
      <c r="K42" s="13">
        <v>6.97</v>
      </c>
      <c r="L42" s="13">
        <v>15</v>
      </c>
      <c r="M42" s="13">
        <v>13</v>
      </c>
      <c r="N42" s="13">
        <v>13</v>
      </c>
      <c r="O42" s="13">
        <v>13</v>
      </c>
      <c r="P42" s="13">
        <v>11</v>
      </c>
      <c r="Q42" s="13">
        <v>12</v>
      </c>
      <c r="R42" s="13">
        <v>8</v>
      </c>
      <c r="S42" s="13">
        <v>7</v>
      </c>
      <c r="T42" s="13">
        <v>9</v>
      </c>
      <c r="U42" s="13">
        <v>1</v>
      </c>
      <c r="V42" s="12">
        <f>SUM(L42:T42)</f>
        <v>101</v>
      </c>
      <c r="W42" s="13">
        <f>(U42*13.5)+(($F$1-U42)*10)</f>
        <v>63.5</v>
      </c>
      <c r="X42" s="26">
        <f>((V42*0.8)+(W42*0.5))-$D$2</f>
        <v>9.3500000000000085</v>
      </c>
      <c r="Y42" s="26">
        <f>((V42*0.8)+(W42*0.5))</f>
        <v>112.55000000000001</v>
      </c>
      <c r="AR42" s="2"/>
      <c r="AS42" s="7"/>
    </row>
    <row r="43" spans="1:45">
      <c r="A43" s="23" t="s">
        <v>221</v>
      </c>
      <c r="B43" s="14" t="s">
        <v>56</v>
      </c>
      <c r="C43" s="14" t="s">
        <v>2</v>
      </c>
      <c r="D43" s="14" t="s">
        <v>91</v>
      </c>
      <c r="E43" s="13">
        <v>20</v>
      </c>
      <c r="F43" s="13">
        <v>8800</v>
      </c>
      <c r="G43" s="13">
        <v>420</v>
      </c>
      <c r="H43" s="13">
        <v>31</v>
      </c>
      <c r="I43" s="13">
        <v>2</v>
      </c>
      <c r="J43" s="13">
        <v>3</v>
      </c>
      <c r="K43" s="13">
        <v>6.7</v>
      </c>
      <c r="L43" s="13">
        <v>13</v>
      </c>
      <c r="M43" s="13">
        <v>12</v>
      </c>
      <c r="N43" s="13">
        <v>13</v>
      </c>
      <c r="O43" s="13">
        <v>14</v>
      </c>
      <c r="P43" s="13">
        <v>9</v>
      </c>
      <c r="Q43" s="13">
        <v>14</v>
      </c>
      <c r="R43" s="13">
        <v>14</v>
      </c>
      <c r="S43" s="13">
        <v>11</v>
      </c>
      <c r="T43" s="13">
        <v>13</v>
      </c>
      <c r="U43" s="13">
        <v>4</v>
      </c>
      <c r="V43" s="12">
        <f>SUM(L43:T43)</f>
        <v>113</v>
      </c>
      <c r="W43" s="13">
        <f>(U43*13.5)+(($F$1-U43)*10)</f>
        <v>74</v>
      </c>
      <c r="X43" s="26">
        <f>((V43*0.8)+(W43*0.5))-$D$2</f>
        <v>24.200000000000003</v>
      </c>
      <c r="Y43" s="26">
        <f>((V43*0.8)+(W43*0.5))</f>
        <v>127.4</v>
      </c>
      <c r="AR43" s="2"/>
      <c r="AS43" s="7"/>
    </row>
    <row r="44" spans="1:45">
      <c r="A44" s="18" t="s">
        <v>94</v>
      </c>
      <c r="B44" s="15"/>
      <c r="C44" s="15"/>
      <c r="D44" s="15"/>
      <c r="E44" s="16"/>
      <c r="F44" s="16"/>
      <c r="G44" s="16"/>
      <c r="H44" s="16"/>
      <c r="I44" s="16"/>
      <c r="J44" s="16"/>
      <c r="K44" s="16"/>
      <c r="L44" s="17">
        <v>12</v>
      </c>
      <c r="M44" s="17">
        <v>12</v>
      </c>
      <c r="N44" s="17">
        <v>12</v>
      </c>
      <c r="O44" s="17">
        <v>12</v>
      </c>
      <c r="P44" s="17">
        <v>12</v>
      </c>
      <c r="Q44" s="17">
        <v>12</v>
      </c>
      <c r="R44" s="17">
        <v>12</v>
      </c>
      <c r="S44" s="17">
        <v>12</v>
      </c>
      <c r="T44" s="17">
        <v>12</v>
      </c>
      <c r="U44" s="16"/>
      <c r="V44" s="16"/>
      <c r="W44" s="26"/>
      <c r="AR44" s="2"/>
      <c r="AS44" s="7"/>
    </row>
    <row r="45" spans="1:45">
      <c r="A45" s="11"/>
      <c r="B45" s="14" t="s">
        <v>2</v>
      </c>
      <c r="C45" s="14" t="s">
        <v>97</v>
      </c>
      <c r="D45" s="14" t="s">
        <v>93</v>
      </c>
      <c r="E45" s="13">
        <v>23</v>
      </c>
      <c r="F45" s="13"/>
      <c r="G45" s="13"/>
      <c r="H45" s="13"/>
      <c r="I45" s="13"/>
      <c r="J45" s="13"/>
      <c r="K45" s="13"/>
      <c r="L45" s="13">
        <v>12</v>
      </c>
      <c r="M45" s="13">
        <v>15</v>
      </c>
      <c r="N45" s="13">
        <v>11</v>
      </c>
      <c r="O45" s="13">
        <v>15</v>
      </c>
      <c r="P45" s="13">
        <v>16</v>
      </c>
      <c r="Q45" s="13">
        <v>11</v>
      </c>
      <c r="R45" s="13">
        <v>13</v>
      </c>
      <c r="S45" s="13">
        <v>12</v>
      </c>
      <c r="T45" s="13">
        <v>11</v>
      </c>
      <c r="U45" s="13">
        <v>3</v>
      </c>
      <c r="V45" s="12">
        <f>SUM(L45:T45)</f>
        <v>116</v>
      </c>
      <c r="W45" s="13">
        <f>(U45*13.5)+(($F$1-U45)*10)</f>
        <v>70.5</v>
      </c>
      <c r="X45" s="26">
        <f>((V45*0.8)+(W45*0.5))-$D$2</f>
        <v>24.850000000000009</v>
      </c>
      <c r="Y45" s="26">
        <f>((V45*0.8)+(W45*0.5))</f>
        <v>128.05000000000001</v>
      </c>
      <c r="AR45" s="2"/>
      <c r="AS45" s="7"/>
    </row>
    <row r="46" spans="1:45">
      <c r="A46" s="11" t="s">
        <v>148</v>
      </c>
      <c r="B46" s="14" t="s">
        <v>2</v>
      </c>
      <c r="C46" s="14"/>
      <c r="D46" s="14" t="s">
        <v>91</v>
      </c>
      <c r="E46" s="13">
        <v>20</v>
      </c>
      <c r="F46" s="13"/>
      <c r="G46" s="13"/>
      <c r="H46" s="13"/>
      <c r="I46" s="13"/>
      <c r="J46" s="13"/>
      <c r="K46" s="13"/>
      <c r="L46" s="13">
        <v>13</v>
      </c>
      <c r="M46" s="13">
        <v>14</v>
      </c>
      <c r="N46" s="13">
        <v>13</v>
      </c>
      <c r="O46" s="13">
        <v>15</v>
      </c>
      <c r="P46" s="13">
        <v>15</v>
      </c>
      <c r="Q46" s="13">
        <v>12</v>
      </c>
      <c r="R46" s="13">
        <v>10</v>
      </c>
      <c r="S46" s="13">
        <v>9</v>
      </c>
      <c r="T46" s="13">
        <v>11</v>
      </c>
      <c r="U46" s="13">
        <v>0</v>
      </c>
      <c r="V46" s="12">
        <f>SUM(L46:T46)</f>
        <v>112</v>
      </c>
      <c r="W46" s="13">
        <f>(U46*13.5)+(($F$1-U46)*10)</f>
        <v>60</v>
      </c>
      <c r="X46" s="26">
        <f>((V46*0.8)+(W46*0.5))-$D$2</f>
        <v>16.400000000000006</v>
      </c>
      <c r="Y46" s="26">
        <f>((V46*0.8)+(W46*0.5))</f>
        <v>119.60000000000001</v>
      </c>
      <c r="AR46" s="2"/>
      <c r="AS46" s="7"/>
    </row>
    <row r="47" spans="1:45">
      <c r="A47" s="11"/>
      <c r="B47" s="51"/>
      <c r="C47" s="51"/>
      <c r="D47" s="51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6"/>
      <c r="AR47" s="2"/>
      <c r="AS47" s="7"/>
    </row>
    <row r="48" spans="1:45">
      <c r="W48" s="26"/>
      <c r="AR48" s="2" t="s">
        <v>18</v>
      </c>
      <c r="AS48" s="7" t="s">
        <v>27</v>
      </c>
    </row>
    <row r="49" spans="1:45">
      <c r="AR49" s="2" t="s">
        <v>25</v>
      </c>
      <c r="AS49" s="4" t="s">
        <v>4</v>
      </c>
    </row>
    <row r="50" spans="1:45">
      <c r="A50" s="19" t="s">
        <v>111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5"/>
      <c r="X50" s="25"/>
      <c r="AR50" t="s">
        <v>30</v>
      </c>
      <c r="AS50" s="4" t="s">
        <v>34</v>
      </c>
    </row>
    <row r="51" spans="1:45" ht="37.5">
      <c r="A51" s="34" t="s">
        <v>70</v>
      </c>
      <c r="B51" s="34" t="s">
        <v>71</v>
      </c>
      <c r="C51" s="34" t="s">
        <v>72</v>
      </c>
      <c r="D51" s="34" t="s">
        <v>73</v>
      </c>
      <c r="E51" s="35" t="s">
        <v>74</v>
      </c>
      <c r="F51" s="35" t="s">
        <v>75</v>
      </c>
      <c r="G51" s="35" t="s">
        <v>76</v>
      </c>
      <c r="H51" s="35" t="s">
        <v>77</v>
      </c>
      <c r="I51" s="35" t="s">
        <v>78</v>
      </c>
      <c r="J51" s="35" t="s">
        <v>79</v>
      </c>
      <c r="K51" s="35" t="s">
        <v>80</v>
      </c>
      <c r="L51" s="35" t="s">
        <v>82</v>
      </c>
      <c r="M51" s="35" t="s">
        <v>13</v>
      </c>
      <c r="N51" s="35" t="s">
        <v>11</v>
      </c>
      <c r="O51" s="35" t="s">
        <v>21</v>
      </c>
      <c r="P51" s="35" t="s">
        <v>4</v>
      </c>
      <c r="Q51" s="35" t="s">
        <v>7</v>
      </c>
      <c r="R51" s="35" t="s">
        <v>12</v>
      </c>
      <c r="S51" s="35" t="s">
        <v>6</v>
      </c>
      <c r="T51" s="35" t="s">
        <v>84</v>
      </c>
      <c r="U51" s="35" t="s">
        <v>85</v>
      </c>
      <c r="V51" s="35" t="s">
        <v>86</v>
      </c>
      <c r="W51" s="35" t="s">
        <v>87</v>
      </c>
      <c r="X51" s="35" t="s">
        <v>88</v>
      </c>
      <c r="AR51" t="s">
        <v>22</v>
      </c>
    </row>
    <row r="52" spans="1:45">
      <c r="A52" s="12" t="s">
        <v>117</v>
      </c>
      <c r="B52" s="14" t="s">
        <v>39</v>
      </c>
      <c r="C52" s="14" t="s">
        <v>40</v>
      </c>
      <c r="D52" s="14" t="s">
        <v>91</v>
      </c>
      <c r="E52" s="13">
        <v>23</v>
      </c>
      <c r="F52" s="13">
        <v>95000</v>
      </c>
      <c r="G52" s="13">
        <v>6712</v>
      </c>
      <c r="H52" s="13">
        <v>32</v>
      </c>
      <c r="I52" s="13">
        <v>4.5</v>
      </c>
      <c r="J52" s="13">
        <v>4.5</v>
      </c>
      <c r="K52" s="13">
        <v>7.36</v>
      </c>
      <c r="L52" s="13">
        <v>17</v>
      </c>
      <c r="M52" s="13">
        <v>16</v>
      </c>
      <c r="N52" s="13">
        <v>18</v>
      </c>
      <c r="O52" s="13">
        <v>16</v>
      </c>
      <c r="P52" s="13">
        <v>15</v>
      </c>
      <c r="Q52" s="13">
        <v>17</v>
      </c>
      <c r="R52" s="13">
        <v>13</v>
      </c>
      <c r="S52" s="13">
        <v>15</v>
      </c>
      <c r="T52" s="13">
        <v>5</v>
      </c>
      <c r="U52" s="12">
        <f>SUM(J52:S52)</f>
        <v>138.86000000000001</v>
      </c>
      <c r="V52" s="13">
        <f>(T52*13.5)+(($L$1-T52)*10)</f>
        <v>67.5</v>
      </c>
      <c r="W52" s="13">
        <f>((U52*0.8)+(V52*0.5))-$J$2</f>
        <v>47.638000000000019</v>
      </c>
      <c r="X52" s="26">
        <f>((U52*0.8)+(V52*0.5))</f>
        <v>144.83800000000002</v>
      </c>
      <c r="AR52" t="s">
        <v>13</v>
      </c>
    </row>
    <row r="53" spans="1:45">
      <c r="A53" s="21" t="s">
        <v>227</v>
      </c>
      <c r="B53" s="14" t="s">
        <v>39</v>
      </c>
      <c r="C53" s="14" t="s">
        <v>40</v>
      </c>
      <c r="D53" s="14" t="s">
        <v>91</v>
      </c>
      <c r="E53" s="13">
        <v>26</v>
      </c>
      <c r="F53" s="13">
        <v>138000</v>
      </c>
      <c r="G53" s="13">
        <v>5958</v>
      </c>
      <c r="H53" s="13">
        <v>31</v>
      </c>
      <c r="I53" s="13">
        <v>3.5</v>
      </c>
      <c r="J53" s="13">
        <v>3.5</v>
      </c>
      <c r="K53" s="13">
        <v>7.18</v>
      </c>
      <c r="L53" s="13">
        <v>15</v>
      </c>
      <c r="M53" s="13">
        <v>15</v>
      </c>
      <c r="N53" s="13">
        <v>13</v>
      </c>
      <c r="O53" s="13">
        <v>16</v>
      </c>
      <c r="P53" s="13">
        <v>14</v>
      </c>
      <c r="Q53" s="13">
        <v>15</v>
      </c>
      <c r="R53" s="13">
        <v>14</v>
      </c>
      <c r="S53" s="13">
        <v>12</v>
      </c>
      <c r="T53" s="13">
        <v>4</v>
      </c>
      <c r="U53" s="12">
        <f>SUM(J53:S53)</f>
        <v>124.68</v>
      </c>
      <c r="V53" s="13">
        <f>(T53*13.5)+(($L$1-T53)*10)</f>
        <v>64</v>
      </c>
      <c r="W53" s="13">
        <f>((U53*0.8)+(V53*0.5))-$J$2</f>
        <v>34.544000000000025</v>
      </c>
      <c r="X53" s="26">
        <f t="shared" ref="X53:X60" si="7">((U53*0.8)+(V53*0.5))</f>
        <v>131.74400000000003</v>
      </c>
      <c r="AR53" t="s">
        <v>21</v>
      </c>
    </row>
    <row r="54" spans="1:45">
      <c r="A54" s="12" t="s">
        <v>228</v>
      </c>
      <c r="B54" s="14" t="s">
        <v>39</v>
      </c>
      <c r="C54" s="14"/>
      <c r="D54" s="14" t="s">
        <v>93</v>
      </c>
      <c r="E54" s="13">
        <v>26</v>
      </c>
      <c r="F54" s="13">
        <v>116000</v>
      </c>
      <c r="G54" s="13">
        <v>7000</v>
      </c>
      <c r="H54" s="13">
        <v>32</v>
      </c>
      <c r="I54" s="13">
        <v>4.5</v>
      </c>
      <c r="J54" s="13">
        <v>4.5</v>
      </c>
      <c r="K54" s="13">
        <v>7.46</v>
      </c>
      <c r="L54" s="13">
        <v>14</v>
      </c>
      <c r="M54" s="13">
        <v>15</v>
      </c>
      <c r="N54" s="13">
        <v>14</v>
      </c>
      <c r="O54" s="13">
        <v>16</v>
      </c>
      <c r="P54" s="13">
        <v>14</v>
      </c>
      <c r="Q54" s="13">
        <v>13</v>
      </c>
      <c r="R54" s="13">
        <v>15</v>
      </c>
      <c r="S54" s="13">
        <v>18</v>
      </c>
      <c r="T54" s="13">
        <v>5</v>
      </c>
      <c r="U54" s="12">
        <f>SUM(J54:S54)</f>
        <v>130.96</v>
      </c>
      <c r="V54" s="13">
        <f>(T54*13.5)+(($L$1-T54)*10)</f>
        <v>67.5</v>
      </c>
      <c r="W54" s="13">
        <f>((U54*0.8)+(V54*0.5))-$J$2</f>
        <v>41.318000000000026</v>
      </c>
      <c r="X54" s="26">
        <f t="shared" si="7"/>
        <v>138.51800000000003</v>
      </c>
      <c r="AR54" s="1" t="s">
        <v>35</v>
      </c>
    </row>
    <row r="55" spans="1:45">
      <c r="A55" s="12" t="s">
        <v>229</v>
      </c>
      <c r="B55" s="54" t="s">
        <v>39</v>
      </c>
      <c r="C55" s="51" t="s">
        <v>40</v>
      </c>
      <c r="D55" s="14" t="s">
        <v>93</v>
      </c>
      <c r="E55" s="12">
        <v>31</v>
      </c>
      <c r="F55" s="13">
        <v>8250</v>
      </c>
      <c r="G55" s="13">
        <v>1846</v>
      </c>
      <c r="H55" s="13">
        <v>29</v>
      </c>
      <c r="I55" s="13">
        <v>2.5</v>
      </c>
      <c r="J55" s="13">
        <v>2.5</v>
      </c>
      <c r="K55" s="13">
        <v>6.97</v>
      </c>
      <c r="L55" s="12">
        <v>12</v>
      </c>
      <c r="M55" s="12">
        <v>11</v>
      </c>
      <c r="N55" s="12">
        <v>13</v>
      </c>
      <c r="O55" s="12">
        <v>15</v>
      </c>
      <c r="P55" s="12">
        <v>12</v>
      </c>
      <c r="Q55" s="12">
        <v>12</v>
      </c>
      <c r="R55" s="12">
        <v>12</v>
      </c>
      <c r="S55" s="12">
        <v>14</v>
      </c>
      <c r="T55" s="12">
        <v>3</v>
      </c>
      <c r="U55" s="12">
        <f>SUM(J55:S55)</f>
        <v>110.47</v>
      </c>
      <c r="V55" s="13">
        <f>(T55*13.5)+(($L$1-T55)*10)</f>
        <v>60.5</v>
      </c>
      <c r="W55" s="13">
        <f>((U55*0.8)+(V55*0.5))-$J$2</f>
        <v>21.426000000000002</v>
      </c>
      <c r="X55" s="26">
        <f t="shared" si="7"/>
        <v>118.626</v>
      </c>
      <c r="AR55" s="1"/>
    </row>
    <row r="56" spans="1:45">
      <c r="A56" s="11" t="s">
        <v>105</v>
      </c>
      <c r="B56" s="14" t="s">
        <v>2</v>
      </c>
      <c r="C56" s="14" t="s">
        <v>39</v>
      </c>
      <c r="D56" s="14" t="s">
        <v>91</v>
      </c>
      <c r="E56" s="13">
        <v>25</v>
      </c>
      <c r="F56" s="13">
        <v>70000</v>
      </c>
      <c r="G56" s="13">
        <v>7781</v>
      </c>
      <c r="H56" s="13">
        <v>32</v>
      </c>
      <c r="I56" s="13">
        <v>3</v>
      </c>
      <c r="J56" s="13">
        <v>3</v>
      </c>
      <c r="K56" s="13">
        <v>6.88</v>
      </c>
      <c r="L56" s="13">
        <v>17</v>
      </c>
      <c r="M56" s="13">
        <v>17</v>
      </c>
      <c r="N56" s="13">
        <v>17</v>
      </c>
      <c r="O56" s="13">
        <v>15</v>
      </c>
      <c r="P56" s="13">
        <v>14</v>
      </c>
      <c r="Q56" s="13">
        <v>11</v>
      </c>
      <c r="R56" s="13">
        <v>13</v>
      </c>
      <c r="S56" s="13">
        <v>15</v>
      </c>
      <c r="T56" s="12">
        <v>3</v>
      </c>
      <c r="U56" s="12">
        <f>SUM(J56:S56)</f>
        <v>128.88</v>
      </c>
      <c r="V56" s="13">
        <f>(T56*13.5)+(($L$1-T56)*10)</f>
        <v>60.5</v>
      </c>
      <c r="W56" s="13">
        <f>((U56*0.8)+(V56*0.5))-$J$2</f>
        <v>36.153999999999982</v>
      </c>
      <c r="X56" s="26">
        <f t="shared" ref="X56" si="8">((U56*0.8)+(V56*0.5))</f>
        <v>133.35399999999998</v>
      </c>
      <c r="Y56" s="26"/>
      <c r="AR56" s="1"/>
    </row>
    <row r="57" spans="1:45">
      <c r="A57" s="53" t="s">
        <v>230</v>
      </c>
      <c r="B57" s="52" t="s">
        <v>40</v>
      </c>
      <c r="C57" s="11" t="s">
        <v>39</v>
      </c>
      <c r="D57" s="14" t="s">
        <v>91</v>
      </c>
      <c r="E57" s="53">
        <v>27</v>
      </c>
      <c r="F57" s="53">
        <v>32000</v>
      </c>
      <c r="G57" s="53">
        <v>5129</v>
      </c>
      <c r="H57" s="53">
        <v>31</v>
      </c>
      <c r="I57" s="53">
        <v>3</v>
      </c>
      <c r="J57" s="53">
        <v>3</v>
      </c>
      <c r="K57" s="53">
        <v>7.26</v>
      </c>
      <c r="L57" s="53">
        <v>14</v>
      </c>
      <c r="M57" s="53">
        <v>14</v>
      </c>
      <c r="N57" s="53">
        <v>16</v>
      </c>
      <c r="O57" s="53">
        <v>16</v>
      </c>
      <c r="P57" s="53">
        <v>15</v>
      </c>
      <c r="Q57" s="53">
        <v>17</v>
      </c>
      <c r="R57" s="13">
        <v>13</v>
      </c>
      <c r="S57" s="13">
        <v>9</v>
      </c>
      <c r="T57" s="53">
        <v>3</v>
      </c>
      <c r="U57" s="12">
        <f>SUM(J57:S57)</f>
        <v>124.25999999999999</v>
      </c>
      <c r="V57" s="13">
        <f>(T57*13.5)+(($L$1-T57)*10)</f>
        <v>60.5</v>
      </c>
      <c r="W57" s="13">
        <f>((U57*0.8)+(V57*0.5))-$J$2</f>
        <v>32.458000000000013</v>
      </c>
      <c r="X57" s="26">
        <f t="shared" si="7"/>
        <v>129.65800000000002</v>
      </c>
      <c r="AR57" s="1"/>
    </row>
    <row r="58" spans="1:45">
      <c r="A58" s="31" t="s">
        <v>94</v>
      </c>
      <c r="B58" s="32"/>
      <c r="C58" s="32"/>
      <c r="D58" s="32"/>
      <c r="E58" s="28"/>
      <c r="F58" s="28"/>
      <c r="G58" s="28"/>
      <c r="H58" s="28"/>
      <c r="I58" s="28"/>
      <c r="J58" s="28"/>
      <c r="K58" s="28"/>
      <c r="L58" s="29">
        <v>12</v>
      </c>
      <c r="M58" s="29">
        <v>12</v>
      </c>
      <c r="N58" s="29">
        <v>12</v>
      </c>
      <c r="O58" s="29">
        <v>12</v>
      </c>
      <c r="P58" s="29">
        <v>12</v>
      </c>
      <c r="Q58" s="29">
        <v>12</v>
      </c>
      <c r="R58" s="29">
        <v>12</v>
      </c>
      <c r="S58" s="29">
        <v>12</v>
      </c>
      <c r="T58" s="28"/>
      <c r="U58" s="33"/>
      <c r="V58" s="33"/>
      <c r="W58" s="33"/>
      <c r="X58" s="33"/>
    </row>
    <row r="59" spans="1:45">
      <c r="A59" s="11"/>
      <c r="B59" s="11"/>
      <c r="C59" s="11"/>
      <c r="D59" s="11" t="s">
        <v>91</v>
      </c>
      <c r="E59" s="11">
        <v>20</v>
      </c>
      <c r="F59" s="11"/>
      <c r="G59" s="11"/>
      <c r="H59" s="11"/>
      <c r="I59" s="11"/>
      <c r="J59" s="11"/>
      <c r="K59" s="11"/>
      <c r="L59" s="11">
        <v>14</v>
      </c>
      <c r="M59" s="11">
        <v>12</v>
      </c>
      <c r="N59" s="11">
        <v>12</v>
      </c>
      <c r="O59" s="11">
        <v>10</v>
      </c>
      <c r="P59" s="11">
        <v>16</v>
      </c>
      <c r="Q59" s="11">
        <v>12</v>
      </c>
      <c r="R59" s="11">
        <v>8</v>
      </c>
      <c r="S59" s="11">
        <v>10</v>
      </c>
      <c r="T59" s="11">
        <v>1</v>
      </c>
      <c r="U59" s="12">
        <f>SUM(J59:S59)</f>
        <v>94</v>
      </c>
      <c r="V59" s="13">
        <f>(T59*13.5)+(($L$1-T59)*10)</f>
        <v>53.5</v>
      </c>
      <c r="W59" s="13">
        <f>((U59*0.8)+(V59*0.5))-$J$2</f>
        <v>4.75</v>
      </c>
      <c r="X59" s="26">
        <f t="shared" si="7"/>
        <v>101.95</v>
      </c>
    </row>
    <row r="60" spans="1:45">
      <c r="A60" s="11"/>
      <c r="B60" s="11"/>
      <c r="C60" s="11"/>
      <c r="D60" s="11" t="s">
        <v>91</v>
      </c>
      <c r="E60" s="11">
        <v>18</v>
      </c>
      <c r="F60" s="11"/>
      <c r="G60" s="11"/>
      <c r="H60" s="11"/>
      <c r="I60" s="11"/>
      <c r="J60" s="11"/>
      <c r="K60" s="11"/>
      <c r="L60" s="11">
        <v>12</v>
      </c>
      <c r="M60" s="11">
        <v>12</v>
      </c>
      <c r="N60" s="11">
        <v>12</v>
      </c>
      <c r="O60" s="11">
        <v>9</v>
      </c>
      <c r="P60" s="11">
        <v>14</v>
      </c>
      <c r="Q60" s="11">
        <v>16</v>
      </c>
      <c r="R60" s="11">
        <v>10</v>
      </c>
      <c r="S60" s="11">
        <v>8</v>
      </c>
      <c r="T60" s="11">
        <v>1</v>
      </c>
      <c r="U60" s="12">
        <f>SUM(J60:S60)</f>
        <v>93</v>
      </c>
      <c r="V60" s="13">
        <f>(T60*13.5)+(($L$1-T60)*10)</f>
        <v>53.5</v>
      </c>
      <c r="W60" s="13">
        <f>((U60*0.8)+(V60*0.5))-$J$2</f>
        <v>3.9500000000000028</v>
      </c>
      <c r="X60" s="26">
        <f t="shared" si="7"/>
        <v>101.15</v>
      </c>
    </row>
    <row r="62" spans="1:45" ht="37.5">
      <c r="A62" s="9" t="s">
        <v>70</v>
      </c>
      <c r="B62" s="9" t="s">
        <v>71</v>
      </c>
      <c r="C62" s="9" t="s">
        <v>72</v>
      </c>
      <c r="D62" s="9" t="s">
        <v>73</v>
      </c>
      <c r="E62" s="10" t="s">
        <v>74</v>
      </c>
      <c r="F62" s="10" t="s">
        <v>75</v>
      </c>
      <c r="G62" s="10" t="s">
        <v>76</v>
      </c>
      <c r="H62" s="10" t="s">
        <v>77</v>
      </c>
      <c r="I62" s="10" t="s">
        <v>78</v>
      </c>
      <c r="J62" s="10" t="s">
        <v>79</v>
      </c>
      <c r="K62" s="10" t="s">
        <v>80</v>
      </c>
      <c r="L62" s="10" t="s">
        <v>82</v>
      </c>
      <c r="M62" s="10" t="s">
        <v>13</v>
      </c>
      <c r="N62" s="10" t="s">
        <v>11</v>
      </c>
      <c r="O62" s="10" t="s">
        <v>21</v>
      </c>
      <c r="P62" s="10" t="s">
        <v>4</v>
      </c>
      <c r="Q62" s="10" t="s">
        <v>7</v>
      </c>
      <c r="R62" s="10" t="s">
        <v>45</v>
      </c>
      <c r="S62" s="35" t="s">
        <v>84</v>
      </c>
      <c r="T62" s="10" t="s">
        <v>85</v>
      </c>
      <c r="U62" s="10" t="s">
        <v>86</v>
      </c>
      <c r="V62" s="10" t="s">
        <v>87</v>
      </c>
      <c r="W62" s="50" t="s">
        <v>88</v>
      </c>
    </row>
    <row r="63" spans="1:45">
      <c r="A63" s="19" t="s">
        <v>121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5"/>
      <c r="W63" s="42"/>
    </row>
    <row r="64" spans="1:45">
      <c r="A64" s="12" t="s">
        <v>231</v>
      </c>
      <c r="B64" s="14" t="s">
        <v>123</v>
      </c>
      <c r="C64" s="14" t="s">
        <v>42</v>
      </c>
      <c r="D64" s="14" t="s">
        <v>91</v>
      </c>
      <c r="E64" s="13">
        <v>25</v>
      </c>
      <c r="F64" s="13">
        <v>62000</v>
      </c>
      <c r="G64" s="13">
        <v>6379</v>
      </c>
      <c r="H64" s="13">
        <v>31</v>
      </c>
      <c r="I64" s="13">
        <v>4</v>
      </c>
      <c r="J64" s="13">
        <v>4</v>
      </c>
      <c r="K64" s="13">
        <v>7.67</v>
      </c>
      <c r="L64" s="13">
        <v>18</v>
      </c>
      <c r="M64" s="13">
        <v>19</v>
      </c>
      <c r="N64" s="13">
        <v>15</v>
      </c>
      <c r="O64" s="13">
        <v>14</v>
      </c>
      <c r="P64" s="13">
        <v>11</v>
      </c>
      <c r="Q64" s="13">
        <v>11</v>
      </c>
      <c r="R64" s="13">
        <v>16</v>
      </c>
      <c r="S64" s="13">
        <v>2</v>
      </c>
      <c r="T64" s="12">
        <f>SUM(I64:R64)</f>
        <v>119.67</v>
      </c>
      <c r="U64" s="13">
        <f>(S64*13.5)+(($O$1-S64)*10)</f>
        <v>87</v>
      </c>
      <c r="V64" s="13">
        <f>((T64*0.8)+(U64*0.5))-$M$2</f>
        <v>24.035999999999987</v>
      </c>
      <c r="W64" s="26">
        <f>((T64*0.8)+(U64*0.5))</f>
        <v>139.23599999999999</v>
      </c>
    </row>
    <row r="65" spans="1:26">
      <c r="A65" s="21" t="s">
        <v>135</v>
      </c>
      <c r="B65" s="14" t="s">
        <v>124</v>
      </c>
      <c r="C65" s="14" t="s">
        <v>43</v>
      </c>
      <c r="D65" s="14" t="s">
        <v>91</v>
      </c>
      <c r="E65" s="13">
        <v>24</v>
      </c>
      <c r="F65" s="13">
        <v>60000</v>
      </c>
      <c r="G65" s="13">
        <v>4220</v>
      </c>
      <c r="H65" s="13">
        <v>31</v>
      </c>
      <c r="I65" s="13">
        <v>4</v>
      </c>
      <c r="J65" s="13">
        <v>4</v>
      </c>
      <c r="K65" s="13">
        <v>6.96</v>
      </c>
      <c r="L65" s="13">
        <v>15</v>
      </c>
      <c r="M65" s="13">
        <v>14</v>
      </c>
      <c r="N65" s="13">
        <v>17</v>
      </c>
      <c r="O65" s="13">
        <v>14</v>
      </c>
      <c r="P65" s="13">
        <v>15</v>
      </c>
      <c r="Q65" s="13">
        <v>15</v>
      </c>
      <c r="R65" s="13">
        <v>17</v>
      </c>
      <c r="S65" s="13">
        <v>8</v>
      </c>
      <c r="T65" s="12">
        <f>SUM(I65:R65)</f>
        <v>121.96000000000001</v>
      </c>
      <c r="U65" s="13">
        <f>(S65*13.5)+(($O$1-S65)*10)</f>
        <v>108</v>
      </c>
      <c r="V65" s="13">
        <f>((T65*0.8)+(U65*0.5))-$M$2</f>
        <v>36.368000000000009</v>
      </c>
      <c r="W65" s="26">
        <f>((T65*0.8)+(U65*0.5))</f>
        <v>151.56800000000001</v>
      </c>
    </row>
    <row r="66" spans="1:26">
      <c r="A66" s="12" t="s">
        <v>232</v>
      </c>
      <c r="B66" s="14" t="s">
        <v>123</v>
      </c>
      <c r="C66" s="14" t="s">
        <v>42</v>
      </c>
      <c r="D66" s="14" t="s">
        <v>93</v>
      </c>
      <c r="E66" s="13">
        <v>23</v>
      </c>
      <c r="F66" s="13">
        <v>29000</v>
      </c>
      <c r="G66" s="13">
        <v>2693</v>
      </c>
      <c r="H66" s="13">
        <v>31</v>
      </c>
      <c r="I66" s="13">
        <v>3</v>
      </c>
      <c r="J66" s="13">
        <v>3</v>
      </c>
      <c r="K66" s="13">
        <v>7.66</v>
      </c>
      <c r="L66" s="13">
        <v>17</v>
      </c>
      <c r="M66" s="13">
        <v>16</v>
      </c>
      <c r="N66" s="13">
        <v>16</v>
      </c>
      <c r="O66" s="13">
        <v>11</v>
      </c>
      <c r="P66" s="13">
        <v>12</v>
      </c>
      <c r="Q66" s="13">
        <v>11</v>
      </c>
      <c r="R66" s="13">
        <v>17</v>
      </c>
      <c r="S66" s="13">
        <v>2</v>
      </c>
      <c r="T66" s="12">
        <f>SUM(I66:R66)</f>
        <v>113.66</v>
      </c>
      <c r="U66" s="13">
        <f>(S66*13.5)+(($O$1-S66)*10)</f>
        <v>87</v>
      </c>
      <c r="V66" s="13">
        <f>((T66*0.8)+(U66*0.5))-$M$2</f>
        <v>19.227999999999994</v>
      </c>
      <c r="W66" s="26">
        <f>((T66*0.8)+(U66*0.5))</f>
        <v>134.428</v>
      </c>
    </row>
    <row r="67" spans="1:26">
      <c r="A67" s="12" t="s">
        <v>233</v>
      </c>
      <c r="B67" s="14" t="s">
        <v>123</v>
      </c>
      <c r="C67" s="14"/>
      <c r="D67" s="14" t="s">
        <v>93</v>
      </c>
      <c r="E67" s="13">
        <v>18</v>
      </c>
      <c r="F67" s="13">
        <v>107000</v>
      </c>
      <c r="G67" s="13">
        <v>1659</v>
      </c>
      <c r="H67" s="13">
        <v>32</v>
      </c>
      <c r="I67" s="13">
        <v>3</v>
      </c>
      <c r="J67" s="13">
        <v>4.5</v>
      </c>
      <c r="K67" s="13">
        <v>7.22</v>
      </c>
      <c r="L67" s="13">
        <v>15</v>
      </c>
      <c r="M67" s="13">
        <v>18</v>
      </c>
      <c r="N67" s="13">
        <v>15</v>
      </c>
      <c r="O67" s="13">
        <v>15</v>
      </c>
      <c r="P67" s="13">
        <v>13</v>
      </c>
      <c r="Q67" s="13">
        <v>17</v>
      </c>
      <c r="R67" s="13">
        <v>17</v>
      </c>
      <c r="S67" s="13">
        <v>5</v>
      </c>
      <c r="T67" s="12">
        <f>SUM(I67:R67)</f>
        <v>124.72</v>
      </c>
      <c r="U67" s="13">
        <f>(S67*13.5)+(($O$1-S67)*10)</f>
        <v>97.5</v>
      </c>
      <c r="V67" s="13">
        <f>((T67*0.8)+(U67*0.5))-$M$2</f>
        <v>33.326000000000008</v>
      </c>
      <c r="W67" s="26">
        <f>((T67*0.8)+(U67*0.5))</f>
        <v>148.52600000000001</v>
      </c>
    </row>
    <row r="68" spans="1:26">
      <c r="A68" s="12" t="s">
        <v>234</v>
      </c>
      <c r="B68" s="14" t="s">
        <v>124</v>
      </c>
      <c r="C68" s="14" t="s">
        <v>123</v>
      </c>
      <c r="D68" s="14" t="s">
        <v>91</v>
      </c>
      <c r="E68" s="13">
        <v>24</v>
      </c>
      <c r="F68" s="13">
        <v>18500</v>
      </c>
      <c r="G68" s="13">
        <v>2439</v>
      </c>
      <c r="H68" s="13">
        <v>31</v>
      </c>
      <c r="I68" s="13">
        <v>2.5</v>
      </c>
      <c r="J68" s="13">
        <v>2.5</v>
      </c>
      <c r="K68" s="13">
        <v>7.08</v>
      </c>
      <c r="L68" s="13">
        <v>17</v>
      </c>
      <c r="M68" s="13">
        <v>16</v>
      </c>
      <c r="N68" s="13">
        <v>16</v>
      </c>
      <c r="O68" s="13">
        <v>14</v>
      </c>
      <c r="P68" s="13">
        <v>12</v>
      </c>
      <c r="Q68" s="13">
        <v>12</v>
      </c>
      <c r="R68" s="13">
        <v>17</v>
      </c>
      <c r="S68" s="13">
        <v>5</v>
      </c>
      <c r="T68" s="12">
        <f>SUM(I68:R68)</f>
        <v>116.08</v>
      </c>
      <c r="U68" s="13">
        <f>(S68*13.5)+(($O$1-S68)*10)</f>
        <v>97.5</v>
      </c>
      <c r="V68" s="13">
        <f>((T68*0.8)+(U68*0.5))-$M$2</f>
        <v>26.414000000000001</v>
      </c>
      <c r="W68" s="26">
        <f>((T68*0.8)+(U68*0.5))</f>
        <v>141.614</v>
      </c>
    </row>
    <row r="69" spans="1:26">
      <c r="A69" s="12" t="s">
        <v>235</v>
      </c>
      <c r="B69" s="52" t="s">
        <v>124</v>
      </c>
      <c r="C69" s="52" t="s">
        <v>43</v>
      </c>
      <c r="D69" s="54" t="s">
        <v>93</v>
      </c>
      <c r="E69" s="13">
        <v>23</v>
      </c>
      <c r="F69" s="13">
        <v>46000</v>
      </c>
      <c r="G69" s="13">
        <v>751</v>
      </c>
      <c r="H69" s="13">
        <v>29</v>
      </c>
      <c r="I69" s="13">
        <v>2.5</v>
      </c>
      <c r="J69" s="13">
        <v>2.5</v>
      </c>
      <c r="K69" s="13">
        <v>6.4</v>
      </c>
      <c r="L69" s="13">
        <v>16</v>
      </c>
      <c r="M69" s="13">
        <v>14</v>
      </c>
      <c r="N69" s="13">
        <v>15</v>
      </c>
      <c r="O69" s="13">
        <v>14</v>
      </c>
      <c r="P69" s="13">
        <v>15</v>
      </c>
      <c r="Q69" s="13">
        <v>14</v>
      </c>
      <c r="R69" s="13">
        <v>15</v>
      </c>
      <c r="S69" s="13">
        <v>6</v>
      </c>
      <c r="T69" s="12">
        <f>SUM(I69:R69)</f>
        <v>114.4</v>
      </c>
      <c r="U69" s="13">
        <f>(S69*13.5)+(($O$1-S69)*10)</f>
        <v>101</v>
      </c>
      <c r="V69" s="13">
        <f>((T69*0.8)+(U69*0.5))-$M$2</f>
        <v>26.820000000000007</v>
      </c>
      <c r="W69" s="26">
        <f>((T69*0.8)+(U69*0.5))</f>
        <v>142.02000000000001</v>
      </c>
    </row>
    <row r="70" spans="1:26">
      <c r="A70" s="53" t="s">
        <v>236</v>
      </c>
      <c r="B70" s="52" t="s">
        <v>123</v>
      </c>
      <c r="C70" s="50" t="s">
        <v>43</v>
      </c>
      <c r="D70" s="14" t="s">
        <v>91</v>
      </c>
      <c r="E70" s="13">
        <v>21</v>
      </c>
      <c r="F70" s="13">
        <v>66000</v>
      </c>
      <c r="G70" s="13">
        <v>1730</v>
      </c>
      <c r="H70" s="13">
        <v>30</v>
      </c>
      <c r="I70" s="13">
        <v>3</v>
      </c>
      <c r="J70" s="13">
        <v>3.5</v>
      </c>
      <c r="K70" s="13">
        <v>7.18</v>
      </c>
      <c r="L70" s="13">
        <v>14</v>
      </c>
      <c r="M70" s="13">
        <v>14</v>
      </c>
      <c r="N70" s="13">
        <v>17</v>
      </c>
      <c r="O70" s="13">
        <v>13</v>
      </c>
      <c r="P70" s="13">
        <v>14</v>
      </c>
      <c r="Q70" s="13">
        <v>14</v>
      </c>
      <c r="R70" s="13">
        <v>15</v>
      </c>
      <c r="S70" s="13">
        <v>7</v>
      </c>
      <c r="T70" s="12">
        <f>SUM(I70:R70)</f>
        <v>114.68</v>
      </c>
      <c r="U70" s="13">
        <f>(S70*13.5)+(($O$1-S70)*10)</f>
        <v>104.5</v>
      </c>
      <c r="V70" s="13">
        <f>((T70*0.8)+(U70*0.5))-$M$2</f>
        <v>28.794000000000025</v>
      </c>
      <c r="W70" s="26">
        <f>((T70*0.8)+(U70*0.5))</f>
        <v>143.99400000000003</v>
      </c>
    </row>
    <row r="71" spans="1:26">
      <c r="A71" s="18" t="s">
        <v>94</v>
      </c>
      <c r="B71" s="15"/>
      <c r="C71" s="15"/>
      <c r="D71" s="15"/>
      <c r="E71" s="16"/>
      <c r="F71" s="16"/>
      <c r="G71" s="16"/>
      <c r="H71" s="16"/>
      <c r="I71" s="16"/>
      <c r="J71" s="16"/>
      <c r="K71" s="16"/>
      <c r="L71" s="17">
        <v>12</v>
      </c>
      <c r="M71" s="17">
        <v>12</v>
      </c>
      <c r="N71" s="17">
        <v>12</v>
      </c>
      <c r="O71" s="17">
        <v>12</v>
      </c>
      <c r="P71" s="17">
        <v>12</v>
      </c>
      <c r="Q71" s="17">
        <v>12</v>
      </c>
      <c r="R71" s="17">
        <v>12</v>
      </c>
      <c r="S71" s="16"/>
      <c r="T71" s="33"/>
      <c r="U71" s="33"/>
      <c r="V71" s="33"/>
      <c r="W71" s="33"/>
    </row>
    <row r="72" spans="1:26">
      <c r="A72" s="53" t="s">
        <v>194</v>
      </c>
      <c r="B72" s="53" t="s">
        <v>123</v>
      </c>
      <c r="C72" s="11"/>
      <c r="D72" s="14" t="s">
        <v>91</v>
      </c>
      <c r="E72" s="13">
        <v>24</v>
      </c>
      <c r="F72" s="13">
        <v>1500</v>
      </c>
      <c r="G72" s="13">
        <v>336</v>
      </c>
      <c r="H72" s="13">
        <v>27</v>
      </c>
      <c r="I72" s="13">
        <v>3</v>
      </c>
      <c r="J72" s="13">
        <v>3.5</v>
      </c>
      <c r="K72" s="13">
        <v>6.85</v>
      </c>
      <c r="L72" s="13">
        <v>14</v>
      </c>
      <c r="M72" s="13">
        <v>13</v>
      </c>
      <c r="N72" s="13">
        <v>13</v>
      </c>
      <c r="O72" s="13">
        <v>15</v>
      </c>
      <c r="P72" s="13">
        <v>12</v>
      </c>
      <c r="Q72" s="13">
        <v>10</v>
      </c>
      <c r="R72" s="13">
        <v>11</v>
      </c>
      <c r="S72" s="13">
        <v>3</v>
      </c>
      <c r="T72" s="12">
        <f>SUM(I72:R72)</f>
        <v>101.35</v>
      </c>
      <c r="U72" s="13">
        <f>(S72*13.5)+(($O$1-S72)*10)</f>
        <v>90.5</v>
      </c>
      <c r="V72" s="13">
        <f>((T72*0.8)+(U72*0.5))-$M$2</f>
        <v>11.129999999999995</v>
      </c>
      <c r="W72" s="26">
        <f>((T72*0.8)+(U72*0.5))</f>
        <v>126.33</v>
      </c>
    </row>
    <row r="73" spans="1:26">
      <c r="A73" s="53"/>
      <c r="B73" s="53" t="s">
        <v>123</v>
      </c>
      <c r="C73" s="11" t="s">
        <v>124</v>
      </c>
      <c r="D73" s="14" t="s">
        <v>93</v>
      </c>
      <c r="E73" s="13">
        <v>19</v>
      </c>
      <c r="F73" s="13"/>
      <c r="G73" s="13"/>
      <c r="H73" s="13"/>
      <c r="I73" s="13">
        <v>3.5</v>
      </c>
      <c r="J73" s="13">
        <v>4.5</v>
      </c>
      <c r="K73" s="13">
        <v>6.85</v>
      </c>
      <c r="L73" s="13">
        <v>15</v>
      </c>
      <c r="M73" s="13">
        <v>15</v>
      </c>
      <c r="N73" s="13">
        <v>14</v>
      </c>
      <c r="O73" s="13">
        <v>12</v>
      </c>
      <c r="P73" s="13">
        <v>11</v>
      </c>
      <c r="Q73" s="13">
        <v>12</v>
      </c>
      <c r="R73" s="13">
        <v>13</v>
      </c>
      <c r="S73" s="13">
        <v>3</v>
      </c>
      <c r="T73" s="12">
        <f>SUM(I73:R73)</f>
        <v>106.85</v>
      </c>
      <c r="U73" s="13">
        <f>(S73*13.5)+(($O$1-S73)*10)</f>
        <v>90.5</v>
      </c>
      <c r="V73" s="13">
        <f>((T73*0.8)+(U73*0.5))-$M$2</f>
        <v>15.530000000000015</v>
      </c>
      <c r="W73" s="26">
        <f>((T73*0.8)+(U73*0.5))</f>
        <v>130.73000000000002</v>
      </c>
    </row>
    <row r="76" spans="1:26" ht="37.5">
      <c r="A76" s="9" t="s">
        <v>70</v>
      </c>
      <c r="B76" s="9" t="s">
        <v>71</v>
      </c>
      <c r="C76" s="9" t="s">
        <v>72</v>
      </c>
      <c r="D76" s="9" t="s">
        <v>73</v>
      </c>
      <c r="E76" s="10" t="s">
        <v>74</v>
      </c>
      <c r="F76" s="10" t="s">
        <v>75</v>
      </c>
      <c r="G76" s="10" t="s">
        <v>76</v>
      </c>
      <c r="H76" s="10" t="s">
        <v>77</v>
      </c>
      <c r="I76" s="10" t="s">
        <v>78</v>
      </c>
      <c r="J76" s="10" t="s">
        <v>79</v>
      </c>
      <c r="K76" s="10" t="s">
        <v>80</v>
      </c>
      <c r="L76" s="10" t="s">
        <v>82</v>
      </c>
      <c r="M76" s="10" t="s">
        <v>13</v>
      </c>
      <c r="N76" s="10" t="s">
        <v>21</v>
      </c>
      <c r="O76" s="10" t="s">
        <v>35</v>
      </c>
      <c r="P76" s="10" t="s">
        <v>25</v>
      </c>
      <c r="Q76" s="10" t="s">
        <v>30</v>
      </c>
      <c r="R76" s="10" t="s">
        <v>7</v>
      </c>
      <c r="S76" s="10" t="s">
        <v>8</v>
      </c>
      <c r="T76" s="10" t="s">
        <v>14</v>
      </c>
      <c r="U76" s="10" t="s">
        <v>18</v>
      </c>
      <c r="V76" s="35" t="s">
        <v>84</v>
      </c>
      <c r="W76" s="10" t="s">
        <v>85</v>
      </c>
      <c r="X76" s="10" t="s">
        <v>86</v>
      </c>
      <c r="Y76" s="10" t="s">
        <v>87</v>
      </c>
      <c r="Z76" s="50" t="s">
        <v>88</v>
      </c>
    </row>
    <row r="77" spans="1:26">
      <c r="A77" s="19" t="s">
        <v>42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5"/>
      <c r="Z77" s="42"/>
    </row>
    <row r="78" spans="1:26">
      <c r="A78" s="21" t="s">
        <v>231</v>
      </c>
      <c r="B78" s="14" t="s">
        <v>123</v>
      </c>
      <c r="C78" s="14" t="s">
        <v>42</v>
      </c>
      <c r="D78" s="14" t="s">
        <v>91</v>
      </c>
      <c r="E78" s="13">
        <v>25</v>
      </c>
      <c r="F78" s="13">
        <v>62000</v>
      </c>
      <c r="G78" s="13">
        <v>6379</v>
      </c>
      <c r="H78" s="13">
        <v>31</v>
      </c>
      <c r="I78" s="13">
        <v>4</v>
      </c>
      <c r="J78" s="13">
        <v>4</v>
      </c>
      <c r="K78" s="13">
        <v>7.67</v>
      </c>
      <c r="L78" s="13">
        <v>18</v>
      </c>
      <c r="M78" s="13">
        <v>19</v>
      </c>
      <c r="N78" s="13">
        <v>14</v>
      </c>
      <c r="O78" s="13">
        <v>11</v>
      </c>
      <c r="P78" s="13">
        <v>12</v>
      </c>
      <c r="Q78" s="13">
        <v>13</v>
      </c>
      <c r="R78" s="13">
        <v>11</v>
      </c>
      <c r="S78" s="13">
        <v>12</v>
      </c>
      <c r="T78" s="13">
        <v>12</v>
      </c>
      <c r="U78" s="13">
        <v>9</v>
      </c>
      <c r="V78" s="13">
        <v>2</v>
      </c>
      <c r="W78" s="12">
        <f>SUM(L78:U78)</f>
        <v>131</v>
      </c>
      <c r="X78" s="13">
        <f>(V78*13.5)+(($Q$1-V78)*10)</f>
        <v>107</v>
      </c>
      <c r="Y78" s="13">
        <f>((W78*0.8)+(X78*0.5))-$P$2</f>
        <v>22.699999999999989</v>
      </c>
      <c r="Z78" s="26">
        <f>((W78*0.8)+(X78*0.5))</f>
        <v>158.30000000000001</v>
      </c>
    </row>
    <row r="79" spans="1:26">
      <c r="A79" s="12" t="s">
        <v>232</v>
      </c>
      <c r="B79" s="14" t="s">
        <v>123</v>
      </c>
      <c r="C79" s="14" t="s">
        <v>42</v>
      </c>
      <c r="D79" s="14" t="s">
        <v>93</v>
      </c>
      <c r="E79" s="13">
        <v>23</v>
      </c>
      <c r="F79" s="13">
        <v>29000</v>
      </c>
      <c r="G79" s="13">
        <v>2693</v>
      </c>
      <c r="H79" s="13">
        <v>31</v>
      </c>
      <c r="I79" s="13">
        <v>3</v>
      </c>
      <c r="J79" s="13">
        <v>3</v>
      </c>
      <c r="K79" s="13">
        <v>7.66</v>
      </c>
      <c r="L79" s="13">
        <v>17</v>
      </c>
      <c r="M79" s="13">
        <v>16</v>
      </c>
      <c r="N79" s="13">
        <v>17</v>
      </c>
      <c r="O79" s="13">
        <v>9</v>
      </c>
      <c r="P79" s="13">
        <v>12</v>
      </c>
      <c r="Q79" s="13">
        <v>13</v>
      </c>
      <c r="R79" s="13">
        <v>11</v>
      </c>
      <c r="S79" s="13">
        <v>14</v>
      </c>
      <c r="T79" s="13">
        <v>11</v>
      </c>
      <c r="U79" s="13">
        <v>7</v>
      </c>
      <c r="V79" s="13">
        <v>3</v>
      </c>
      <c r="W79" s="12">
        <f>SUM(L79:U79)</f>
        <v>127</v>
      </c>
      <c r="X79" s="13">
        <f>(V79*13.5)+(($Q$1-V79)*10)</f>
        <v>110.5</v>
      </c>
      <c r="Y79" s="13">
        <f>((W79*0.8)+(X79*0.5))-$P$2</f>
        <v>21.25</v>
      </c>
      <c r="Z79" s="26">
        <f>((W79*0.8)+(X79*0.5))</f>
        <v>156.85000000000002</v>
      </c>
    </row>
    <row r="80" spans="1:26">
      <c r="A80" s="12" t="s">
        <v>237</v>
      </c>
      <c r="B80" s="14" t="s">
        <v>42</v>
      </c>
      <c r="C80" s="14" t="s">
        <v>42</v>
      </c>
      <c r="D80" s="14" t="s">
        <v>91</v>
      </c>
      <c r="E80" s="13">
        <v>21</v>
      </c>
      <c r="F80" s="13">
        <v>45000</v>
      </c>
      <c r="G80" s="13">
        <v>1105</v>
      </c>
      <c r="H80" s="13">
        <v>31</v>
      </c>
      <c r="I80" s="13">
        <v>3</v>
      </c>
      <c r="J80" s="13">
        <v>4.5</v>
      </c>
      <c r="K80" s="13">
        <v>8.1999999999999993</v>
      </c>
      <c r="L80" s="13">
        <v>16</v>
      </c>
      <c r="M80" s="13">
        <v>16</v>
      </c>
      <c r="N80" s="13">
        <v>16</v>
      </c>
      <c r="O80" s="13">
        <v>12</v>
      </c>
      <c r="P80" s="13">
        <v>14</v>
      </c>
      <c r="Q80" s="13">
        <v>13</v>
      </c>
      <c r="R80" s="13">
        <v>14</v>
      </c>
      <c r="S80" s="13">
        <v>14</v>
      </c>
      <c r="T80" s="13">
        <v>14</v>
      </c>
      <c r="U80" s="13">
        <v>12</v>
      </c>
      <c r="V80" s="13">
        <v>4</v>
      </c>
      <c r="W80" s="12">
        <f>SUM(L80:U80)</f>
        <v>141</v>
      </c>
      <c r="X80" s="13">
        <f>(V80*13.5)+(($Q$1-V80)*10)</f>
        <v>114</v>
      </c>
      <c r="Y80" s="13">
        <f>((W80*0.8)+(X80*0.5))-$P$2</f>
        <v>34.199999999999989</v>
      </c>
      <c r="Z80" s="26">
        <f>((W80*0.8)+(X80*0.5))</f>
        <v>169.8</v>
      </c>
    </row>
    <row r="81" spans="1:26">
      <c r="A81" s="12" t="s">
        <v>238</v>
      </c>
      <c r="B81" s="14" t="s">
        <v>42</v>
      </c>
      <c r="C81" s="14" t="s">
        <v>42</v>
      </c>
      <c r="D81" s="14" t="s">
        <v>93</v>
      </c>
      <c r="E81" s="13">
        <v>18</v>
      </c>
      <c r="F81" s="13">
        <v>106000</v>
      </c>
      <c r="G81" s="13">
        <v>1523</v>
      </c>
      <c r="H81" s="13">
        <v>28</v>
      </c>
      <c r="I81" s="13">
        <v>2.5</v>
      </c>
      <c r="J81" s="13">
        <v>4.5</v>
      </c>
      <c r="K81" s="13">
        <v>7.2</v>
      </c>
      <c r="L81" s="13">
        <v>14</v>
      </c>
      <c r="M81" s="13">
        <v>17</v>
      </c>
      <c r="N81" s="13">
        <v>17</v>
      </c>
      <c r="O81" s="13">
        <v>10</v>
      </c>
      <c r="P81" s="13">
        <v>14</v>
      </c>
      <c r="Q81" s="13">
        <v>15</v>
      </c>
      <c r="R81" s="13">
        <v>9</v>
      </c>
      <c r="S81" s="13">
        <v>17</v>
      </c>
      <c r="T81" s="13">
        <v>16</v>
      </c>
      <c r="U81" s="13">
        <v>9</v>
      </c>
      <c r="V81" s="13">
        <v>2</v>
      </c>
      <c r="W81" s="12">
        <f>SUM(L81:U81)</f>
        <v>138</v>
      </c>
      <c r="X81" s="13">
        <f>(V81*13.5)+(($Q$1-V81)*10)</f>
        <v>107</v>
      </c>
      <c r="Y81" s="13">
        <f>((W81*0.8)+(X81*0.5))-$P$2</f>
        <v>28.299999999999983</v>
      </c>
      <c r="Z81" s="26">
        <f>((W81*0.8)+(X81*0.5))</f>
        <v>163.9</v>
      </c>
    </row>
    <row r="82" spans="1:26">
      <c r="A82" s="12" t="s">
        <v>239</v>
      </c>
      <c r="B82" s="14" t="s">
        <v>42</v>
      </c>
      <c r="C82" s="14"/>
      <c r="D82" s="14" t="s">
        <v>91</v>
      </c>
      <c r="E82" s="13">
        <v>18</v>
      </c>
      <c r="F82" s="13">
        <v>45000</v>
      </c>
      <c r="G82" s="13">
        <v>581</v>
      </c>
      <c r="H82" s="13">
        <v>31</v>
      </c>
      <c r="I82" s="13">
        <v>2</v>
      </c>
      <c r="J82" s="13">
        <v>4</v>
      </c>
      <c r="K82" s="13">
        <v>7.62</v>
      </c>
      <c r="L82" s="13">
        <v>16</v>
      </c>
      <c r="M82" s="13">
        <v>14</v>
      </c>
      <c r="N82" s="13">
        <v>14</v>
      </c>
      <c r="O82" s="13">
        <v>9</v>
      </c>
      <c r="P82" s="13">
        <v>11</v>
      </c>
      <c r="Q82" s="13">
        <v>12</v>
      </c>
      <c r="R82" s="13">
        <v>12</v>
      </c>
      <c r="S82" s="13">
        <v>16</v>
      </c>
      <c r="T82" s="13">
        <v>11</v>
      </c>
      <c r="U82" s="13">
        <v>7</v>
      </c>
      <c r="V82" s="13">
        <v>3</v>
      </c>
      <c r="W82" s="12">
        <f>SUM(L82:U82)</f>
        <v>122</v>
      </c>
      <c r="X82" s="13">
        <f>(V82*13.5)+(($Q$1-V82)*10)</f>
        <v>110.5</v>
      </c>
      <c r="Y82" s="13">
        <f>((W82*0.8)+(X82*0.5))-$P$2</f>
        <v>17.25</v>
      </c>
      <c r="Z82" s="26">
        <f>((W82*0.8)+(X82*0.5))</f>
        <v>152.85000000000002</v>
      </c>
    </row>
    <row r="83" spans="1:26">
      <c r="A83" s="18" t="s">
        <v>94</v>
      </c>
      <c r="B83" s="15"/>
      <c r="C83" s="15"/>
      <c r="D83" s="15"/>
      <c r="E83" s="16"/>
      <c r="F83" s="16"/>
      <c r="G83" s="16"/>
      <c r="H83" s="16"/>
      <c r="I83" s="16"/>
      <c r="J83" s="16"/>
      <c r="K83" s="16"/>
      <c r="L83" s="17">
        <v>12</v>
      </c>
      <c r="M83" s="17">
        <v>12</v>
      </c>
      <c r="N83" s="17">
        <v>12</v>
      </c>
      <c r="O83" s="17">
        <v>12</v>
      </c>
      <c r="P83" s="17">
        <v>12</v>
      </c>
      <c r="Q83" s="17">
        <v>12</v>
      </c>
      <c r="R83" s="17">
        <v>12</v>
      </c>
      <c r="S83" s="17"/>
      <c r="T83" s="17"/>
      <c r="U83" s="17"/>
      <c r="V83" s="16"/>
      <c r="W83" s="16"/>
      <c r="X83" s="16"/>
      <c r="Y83" s="27"/>
      <c r="Z83" s="27"/>
    </row>
    <row r="84" spans="1:26">
      <c r="A84" s="12"/>
      <c r="B84" s="14" t="s">
        <v>42</v>
      </c>
      <c r="C84" s="14" t="s">
        <v>42</v>
      </c>
      <c r="D84" s="14" t="s">
        <v>93</v>
      </c>
      <c r="E84" s="13">
        <v>21</v>
      </c>
      <c r="F84" s="13">
        <v>80</v>
      </c>
      <c r="G84" s="13">
        <v>87</v>
      </c>
      <c r="H84" s="13">
        <v>27</v>
      </c>
      <c r="I84" s="13">
        <v>1.5</v>
      </c>
      <c r="J84" s="13">
        <v>2.5</v>
      </c>
      <c r="K84" s="13">
        <v>6.74</v>
      </c>
      <c r="L84" s="13">
        <v>16</v>
      </c>
      <c r="M84" s="13">
        <v>16</v>
      </c>
      <c r="N84" s="13">
        <v>13</v>
      </c>
      <c r="O84" s="13">
        <v>10</v>
      </c>
      <c r="P84" s="13">
        <v>11</v>
      </c>
      <c r="Q84" s="13">
        <v>13</v>
      </c>
      <c r="R84" s="13">
        <v>11</v>
      </c>
      <c r="S84" s="13">
        <v>13</v>
      </c>
      <c r="T84" s="13">
        <v>11</v>
      </c>
      <c r="U84" s="13">
        <v>12</v>
      </c>
      <c r="V84" s="13">
        <v>2</v>
      </c>
      <c r="W84" s="12">
        <f>SUM(L84:U84)</f>
        <v>126</v>
      </c>
      <c r="X84" s="13">
        <f>(V84*13.5)+(($Q$1-V84)*10)</f>
        <v>107</v>
      </c>
      <c r="Y84" s="13">
        <f>((W84*0.8)+(X84*0.5))-$P$2</f>
        <v>18.699999999999989</v>
      </c>
      <c r="Z84" s="26">
        <f>((W84*0.8)+(X84*0.5))</f>
        <v>154.30000000000001</v>
      </c>
    </row>
    <row r="85" spans="1:26">
      <c r="W85" s="12"/>
      <c r="X85" s="13"/>
      <c r="Y85" s="13"/>
      <c r="Z85" s="26"/>
    </row>
    <row r="86" spans="1:26">
      <c r="B86">
        <v>26</v>
      </c>
    </row>
    <row r="87" spans="1:26">
      <c r="A87" t="s">
        <v>199</v>
      </c>
    </row>
    <row r="88" spans="1:26">
      <c r="A88" t="s">
        <v>200</v>
      </c>
    </row>
    <row r="89" spans="1:26">
      <c r="A89" t="s">
        <v>201</v>
      </c>
    </row>
    <row r="90" spans="1:26">
      <c r="A90" t="s">
        <v>92</v>
      </c>
    </row>
    <row r="91" spans="1:26">
      <c r="A91" t="s">
        <v>102</v>
      </c>
      <c r="B91">
        <v>16</v>
      </c>
    </row>
    <row r="92" spans="1:26">
      <c r="A92" t="s">
        <v>113</v>
      </c>
      <c r="B92">
        <v>18</v>
      </c>
    </row>
    <row r="93" spans="1:26">
      <c r="A93" t="s">
        <v>202</v>
      </c>
      <c r="B93">
        <v>14</v>
      </c>
    </row>
    <row r="94" spans="1:26">
      <c r="A94" t="s">
        <v>147</v>
      </c>
    </row>
    <row r="95" spans="1:26">
      <c r="A95" t="s">
        <v>149</v>
      </c>
    </row>
    <row r="96" spans="1:26">
      <c r="A96" t="s">
        <v>98</v>
      </c>
      <c r="B96">
        <v>20</v>
      </c>
    </row>
    <row r="97" spans="1:2">
      <c r="A97" t="s">
        <v>99</v>
      </c>
      <c r="B97">
        <v>19</v>
      </c>
    </row>
    <row r="98" spans="1:2">
      <c r="A98" t="s">
        <v>126</v>
      </c>
      <c r="B98">
        <v>20</v>
      </c>
    </row>
    <row r="99" spans="1:2">
      <c r="A99" t="s">
        <v>203</v>
      </c>
    </row>
    <row r="100" spans="1:2">
      <c r="A100" t="s">
        <v>133</v>
      </c>
      <c r="B100">
        <v>18</v>
      </c>
    </row>
    <row r="101" spans="1:2">
      <c r="A101" s="3" t="s">
        <v>204</v>
      </c>
      <c r="B101" s="3">
        <v>6</v>
      </c>
    </row>
    <row r="102" spans="1:2">
      <c r="A102" s="3" t="s">
        <v>205</v>
      </c>
      <c r="B102" s="3">
        <v>7</v>
      </c>
    </row>
    <row r="103" spans="1:2">
      <c r="A103" t="s">
        <v>67</v>
      </c>
      <c r="B103">
        <v>21</v>
      </c>
    </row>
    <row r="104" spans="1:2">
      <c r="A104" s="3" t="s">
        <v>116</v>
      </c>
      <c r="B104" s="3">
        <v>15</v>
      </c>
    </row>
  </sheetData>
  <conditionalFormatting sqref="A4">
    <cfRule type="cellIs" dxfId="118" priority="182" operator="greaterThan">
      <formula>152</formula>
    </cfRule>
  </conditionalFormatting>
  <conditionalFormatting sqref="D11:D14">
    <cfRule type="containsText" dxfId="117" priority="110" operator="containsText" text="No">
      <formula>NOT(ISERROR(SEARCH("No",D11)))</formula>
    </cfRule>
    <cfRule type="containsText" dxfId="116" priority="109" operator="containsText" text="Yes">
      <formula>NOT(ISERROR(SEARCH("Yes",D11)))</formula>
    </cfRule>
  </conditionalFormatting>
  <conditionalFormatting sqref="D16">
    <cfRule type="containsText" dxfId="115" priority="247" operator="containsText" text="No">
      <formula>NOT(ISERROR(SEARCH("No",D16)))</formula>
    </cfRule>
    <cfRule type="containsText" dxfId="114" priority="246" operator="containsText" text="Yes">
      <formula>NOT(ISERROR(SEARCH("Yes",D16)))</formula>
    </cfRule>
  </conditionalFormatting>
  <conditionalFormatting sqref="D21:D29">
    <cfRule type="containsText" dxfId="113" priority="230" operator="containsText" text="Yes">
      <formula>NOT(ISERROR(SEARCH("Yes",D21)))</formula>
    </cfRule>
    <cfRule type="containsText" dxfId="112" priority="231" operator="containsText" text="No">
      <formula>NOT(ISERROR(SEARCH("No",D21)))</formula>
    </cfRule>
  </conditionalFormatting>
  <conditionalFormatting sqref="D31:D33">
    <cfRule type="containsText" dxfId="111" priority="249" operator="containsText" text="No">
      <formula>NOT(ISERROR(SEARCH("No",D31)))</formula>
    </cfRule>
    <cfRule type="containsText" dxfId="110" priority="248" operator="containsText" text="Yes">
      <formula>NOT(ISERROR(SEARCH("Yes",D31)))</formula>
    </cfRule>
  </conditionalFormatting>
  <conditionalFormatting sqref="D37:D43">
    <cfRule type="containsText" dxfId="109" priority="19" operator="containsText" text="Yes">
      <formula>NOT(ISERROR(SEARCH("Yes",D37)))</formula>
    </cfRule>
    <cfRule type="containsText" dxfId="108" priority="20" operator="containsText" text="No">
      <formula>NOT(ISERROR(SEARCH("No",D37)))</formula>
    </cfRule>
  </conditionalFormatting>
  <conditionalFormatting sqref="D45:D47">
    <cfRule type="containsText" dxfId="107" priority="141" operator="containsText" text="Yes">
      <formula>NOT(ISERROR(SEARCH("Yes",D45)))</formula>
    </cfRule>
    <cfRule type="containsText" dxfId="106" priority="142" operator="containsText" text="No">
      <formula>NOT(ISERROR(SEARCH("No",D45)))</formula>
    </cfRule>
  </conditionalFormatting>
  <conditionalFormatting sqref="D52:D57">
    <cfRule type="containsText" dxfId="105" priority="223" operator="containsText" text="No">
      <formula>NOT(ISERROR(SEARCH("No",D52)))</formula>
    </cfRule>
    <cfRule type="containsText" dxfId="104" priority="222" operator="containsText" text="Yes">
      <formula>NOT(ISERROR(SEARCH("Yes",D52)))</formula>
    </cfRule>
  </conditionalFormatting>
  <conditionalFormatting sqref="D64:D70">
    <cfRule type="containsText" dxfId="103" priority="84" operator="containsText" text="Yes">
      <formula>NOT(ISERROR(SEARCH("Yes",D64)))</formula>
    </cfRule>
    <cfRule type="containsText" dxfId="102" priority="85" operator="containsText" text="No">
      <formula>NOT(ISERROR(SEARCH("No",D64)))</formula>
    </cfRule>
  </conditionalFormatting>
  <conditionalFormatting sqref="D72:D73">
    <cfRule type="containsText" dxfId="101" priority="205" operator="containsText" text="No">
      <formula>NOT(ISERROR(SEARCH("No",D72)))</formula>
    </cfRule>
    <cfRule type="containsText" dxfId="100" priority="204" operator="containsText" text="Yes">
      <formula>NOT(ISERROR(SEARCH("Yes",D72)))</formula>
    </cfRule>
  </conditionalFormatting>
  <conditionalFormatting sqref="D78:D82">
    <cfRule type="containsText" dxfId="99" priority="1" operator="containsText" text="Yes">
      <formula>NOT(ISERROR(SEARCH("Yes",D78)))</formula>
    </cfRule>
    <cfRule type="containsText" dxfId="98" priority="2" operator="containsText" text="No">
      <formula>NOT(ISERROR(SEARCH("No",D78)))</formula>
    </cfRule>
  </conditionalFormatting>
  <conditionalFormatting sqref="D84">
    <cfRule type="containsText" dxfId="97" priority="74" operator="containsText" text="Yes">
      <formula>NOT(ISERROR(SEARCH("Yes",D84)))</formula>
    </cfRule>
    <cfRule type="containsText" dxfId="96" priority="75" operator="containsText" text="No">
      <formula>NOT(ISERROR(SEARCH("No",D84)))</formula>
    </cfRule>
  </conditionalFormatting>
  <conditionalFormatting sqref="K11:K12 K14 K31:K33">
    <cfRule type="cellIs" dxfId="95" priority="252" operator="greaterThan">
      <formula>7</formula>
    </cfRule>
    <cfRule type="cellIs" dxfId="94" priority="253" operator="lessThan">
      <formula>6</formula>
    </cfRule>
  </conditionalFormatting>
  <conditionalFormatting sqref="K21:K29">
    <cfRule type="cellIs" dxfId="93" priority="234" operator="greaterThan">
      <formula>7</formula>
    </cfRule>
    <cfRule type="cellIs" dxfId="92" priority="235" operator="lessThan">
      <formula>6</formula>
    </cfRule>
  </conditionalFormatting>
  <conditionalFormatting sqref="K37:K43">
    <cfRule type="cellIs" dxfId="91" priority="22" operator="lessThan">
      <formula>6</formula>
    </cfRule>
    <cfRule type="cellIs" dxfId="90" priority="21" operator="greaterThan">
      <formula>7</formula>
    </cfRule>
  </conditionalFormatting>
  <conditionalFormatting sqref="K45:K46">
    <cfRule type="cellIs" dxfId="89" priority="143" operator="greaterThan">
      <formula>7</formula>
    </cfRule>
    <cfRule type="cellIs" dxfId="88" priority="144" operator="lessThan">
      <formula>6</formula>
    </cfRule>
  </conditionalFormatting>
  <conditionalFormatting sqref="K52:K56">
    <cfRule type="cellIs" dxfId="87" priority="17" operator="greaterThan">
      <formula>7</formula>
    </cfRule>
    <cfRule type="cellIs" dxfId="86" priority="18" operator="lessThan">
      <formula>6</formula>
    </cfRule>
  </conditionalFormatting>
  <conditionalFormatting sqref="K64:K70">
    <cfRule type="cellIs" dxfId="85" priority="86" operator="greaterThan">
      <formula>7</formula>
    </cfRule>
    <cfRule type="cellIs" dxfId="84" priority="87" operator="lessThan">
      <formula>6</formula>
    </cfRule>
  </conditionalFormatting>
  <conditionalFormatting sqref="K72:K73">
    <cfRule type="cellIs" dxfId="83" priority="206" operator="greaterThan">
      <formula>7</formula>
    </cfRule>
    <cfRule type="cellIs" dxfId="82" priority="207" operator="lessThan">
      <formula>6</formula>
    </cfRule>
  </conditionalFormatting>
  <conditionalFormatting sqref="K78:K82">
    <cfRule type="cellIs" dxfId="81" priority="3" operator="greaterThan">
      <formula>7</formula>
    </cfRule>
    <cfRule type="cellIs" dxfId="80" priority="4" operator="lessThan">
      <formula>6</formula>
    </cfRule>
  </conditionalFormatting>
  <conditionalFormatting sqref="K84">
    <cfRule type="cellIs" dxfId="79" priority="78" operator="greaterThan">
      <formula>7</formula>
    </cfRule>
    <cfRule type="cellIs" dxfId="78" priority="79" operator="lessThan">
      <formula>6</formula>
    </cfRule>
  </conditionalFormatting>
  <conditionalFormatting sqref="L21:R33">
    <cfRule type="cellIs" dxfId="77" priority="225" operator="greaterThan">
      <formula>15</formula>
    </cfRule>
    <cfRule type="cellIs" dxfId="76" priority="224" operator="lessThan">
      <formula>10</formula>
    </cfRule>
  </conditionalFormatting>
  <conditionalFormatting sqref="L37:R37">
    <cfRule type="cellIs" dxfId="75" priority="37" operator="lessThan">
      <formula>10</formula>
    </cfRule>
    <cfRule type="cellIs" dxfId="74" priority="38" operator="greaterThan">
      <formula>15</formula>
    </cfRule>
  </conditionalFormatting>
  <conditionalFormatting sqref="L39:R42">
    <cfRule type="cellIs" dxfId="73" priority="97" operator="greaterThan">
      <formula>15</formula>
    </cfRule>
    <cfRule type="cellIs" dxfId="72" priority="96" operator="lessThan">
      <formula>10</formula>
    </cfRule>
  </conditionalFormatting>
  <conditionalFormatting sqref="L45:R46">
    <cfRule type="cellIs" dxfId="71" priority="127" operator="greaterThan">
      <formula>15</formula>
    </cfRule>
    <cfRule type="cellIs" dxfId="70" priority="126" operator="lessThan">
      <formula>10</formula>
    </cfRule>
  </conditionalFormatting>
  <conditionalFormatting sqref="L56:R56">
    <cfRule type="cellIs" dxfId="69" priority="9" operator="lessThan">
      <formula>10</formula>
    </cfRule>
    <cfRule type="cellIs" dxfId="68" priority="10" operator="greaterThan">
      <formula>15</formula>
    </cfRule>
  </conditionalFormatting>
  <conditionalFormatting sqref="L64:R73">
    <cfRule type="cellIs" dxfId="67" priority="88" operator="lessThan">
      <formula>10</formula>
    </cfRule>
    <cfRule type="cellIs" dxfId="66" priority="89" operator="greaterThan">
      <formula>15</formula>
    </cfRule>
  </conditionalFormatting>
  <conditionalFormatting sqref="L52:S55 L58:S58">
    <cfRule type="cellIs" dxfId="65" priority="236" operator="lessThan">
      <formula>10</formula>
    </cfRule>
    <cfRule type="cellIs" dxfId="64" priority="237" operator="greaterThan">
      <formula>15</formula>
    </cfRule>
  </conditionalFormatting>
  <conditionalFormatting sqref="L11:T12">
    <cfRule type="cellIs" dxfId="63" priority="242" operator="lessThan">
      <formula>10</formula>
    </cfRule>
    <cfRule type="cellIs" dxfId="62" priority="243" operator="greaterThan">
      <formula>15</formula>
    </cfRule>
  </conditionalFormatting>
  <conditionalFormatting sqref="L14:T14 L15:U16">
    <cfRule type="cellIs" dxfId="61" priority="250" operator="lessThan">
      <formula>10</formula>
    </cfRule>
    <cfRule type="cellIs" dxfId="60" priority="251" operator="greaterThan">
      <formula>15</formula>
    </cfRule>
  </conditionalFormatting>
  <conditionalFormatting sqref="L13:U13">
    <cfRule type="cellIs" dxfId="59" priority="112" operator="greaterThan">
      <formula>15</formula>
    </cfRule>
    <cfRule type="cellIs" dxfId="58" priority="111" operator="lessThan">
      <formula>10</formula>
    </cfRule>
  </conditionalFormatting>
  <conditionalFormatting sqref="L78:U84">
    <cfRule type="cellIs" dxfId="57" priority="46" operator="lessThan">
      <formula>10</formula>
    </cfRule>
    <cfRule type="cellIs" dxfId="56" priority="47" operator="greaterThan">
      <formula>15</formula>
    </cfRule>
  </conditionalFormatting>
  <conditionalFormatting sqref="R57:S57">
    <cfRule type="cellIs" dxfId="55" priority="70" operator="greaterThan">
      <formula>15</formula>
    </cfRule>
    <cfRule type="cellIs" dxfId="54" priority="69" operator="lessThan">
      <formula>10</formula>
    </cfRule>
  </conditionalFormatting>
  <conditionalFormatting sqref="T37 L38:T38 L43:T44 T45:T46">
    <cfRule type="cellIs" dxfId="53" priority="155" operator="lessThan">
      <formula>10</formula>
    </cfRule>
    <cfRule type="cellIs" dxfId="52" priority="156" operator="greaterThan">
      <formula>15</formula>
    </cfRule>
  </conditionalFormatting>
  <conditionalFormatting sqref="T39:T42">
    <cfRule type="cellIs" dxfId="51" priority="102" operator="lessThan">
      <formula>10</formula>
    </cfRule>
    <cfRule type="cellIs" dxfId="50" priority="103" operator="greaterThan">
      <formula>15</formula>
    </cfRule>
  </conditionalFormatting>
  <conditionalFormatting sqref="V21:V29 V31:V33">
    <cfRule type="cellIs" dxfId="49" priority="191" operator="lessThan">
      <formula>0</formula>
    </cfRule>
  </conditionalFormatting>
  <conditionalFormatting sqref="V47">
    <cfRule type="cellIs" dxfId="48" priority="185" operator="lessThan">
      <formula>0</formula>
    </cfRule>
  </conditionalFormatting>
  <conditionalFormatting sqref="V64:V70">
    <cfRule type="cellIs" dxfId="47" priority="83" operator="lessThan">
      <formula>0</formula>
    </cfRule>
  </conditionalFormatting>
  <conditionalFormatting sqref="V72:V73">
    <cfRule type="cellIs" dxfId="46" priority="188" operator="lessThan">
      <formula>0</formula>
    </cfRule>
  </conditionalFormatting>
  <conditionalFormatting sqref="W21:W29">
    <cfRule type="cellIs" dxfId="45" priority="177" operator="greaterThan">
      <formula>120</formula>
    </cfRule>
    <cfRule type="cellIs" dxfId="44" priority="178" operator="greaterThan">
      <formula>112</formula>
    </cfRule>
    <cfRule type="cellIs" dxfId="43" priority="179" operator="lessThan">
      <formula>103.2</formula>
    </cfRule>
  </conditionalFormatting>
  <conditionalFormatting sqref="W31">
    <cfRule type="cellIs" dxfId="42" priority="136" operator="greaterThan">
      <formula>120</formula>
    </cfRule>
    <cfRule type="cellIs" dxfId="41" priority="138" operator="lessThan">
      <formula>103.2</formula>
    </cfRule>
    <cfRule type="cellIs" dxfId="40" priority="137" operator="greaterThan">
      <formula>112</formula>
    </cfRule>
  </conditionalFormatting>
  <conditionalFormatting sqref="W52:W57">
    <cfRule type="cellIs" dxfId="39" priority="131" operator="lessThan">
      <formula>0</formula>
    </cfRule>
  </conditionalFormatting>
  <conditionalFormatting sqref="W59:W60">
    <cfRule type="cellIs" dxfId="38" priority="186" operator="lessThan">
      <formula>0</formula>
    </cfRule>
  </conditionalFormatting>
  <conditionalFormatting sqref="W64:W70">
    <cfRule type="cellIs" dxfId="37" priority="81" operator="greaterThan">
      <formula>125</formula>
    </cfRule>
    <cfRule type="cellIs" dxfId="36" priority="82" operator="lessThan">
      <formula>116</formula>
    </cfRule>
    <cfRule type="cellIs" dxfId="35" priority="80" operator="greaterThan">
      <formula>135</formula>
    </cfRule>
  </conditionalFormatting>
  <conditionalFormatting sqref="W72:W73">
    <cfRule type="cellIs" dxfId="34" priority="164" operator="lessThan">
      <formula>116</formula>
    </cfRule>
    <cfRule type="cellIs" dxfId="33" priority="163" operator="greaterThan">
      <formula>125</formula>
    </cfRule>
    <cfRule type="cellIs" dxfId="32" priority="162" operator="greaterThan">
      <formula>135</formula>
    </cfRule>
  </conditionalFormatting>
  <conditionalFormatting sqref="X11:X14">
    <cfRule type="cellIs" dxfId="31" priority="108" operator="lessThan">
      <formula>0</formula>
    </cfRule>
  </conditionalFormatting>
  <conditionalFormatting sqref="X16">
    <cfRule type="cellIs" dxfId="30" priority="125" operator="lessThan">
      <formula>0</formula>
    </cfRule>
  </conditionalFormatting>
  <conditionalFormatting sqref="X37:X43">
    <cfRule type="cellIs" dxfId="29" priority="36" operator="lessThan">
      <formula>0</formula>
    </cfRule>
  </conditionalFormatting>
  <conditionalFormatting sqref="X45:X46">
    <cfRule type="cellIs" dxfId="28" priority="135" operator="lessThan">
      <formula>0</formula>
    </cfRule>
  </conditionalFormatting>
  <conditionalFormatting sqref="X52:X57">
    <cfRule type="cellIs" dxfId="27" priority="130" operator="lessThan">
      <formula>107</formula>
    </cfRule>
    <cfRule type="cellIs" dxfId="26" priority="129" operator="greaterThan">
      <formula>116</formula>
    </cfRule>
    <cfRule type="cellIs" dxfId="25" priority="128" operator="greaterThan">
      <formula>124</formula>
    </cfRule>
  </conditionalFormatting>
  <conditionalFormatting sqref="X59:X60">
    <cfRule type="cellIs" dxfId="24" priority="173" operator="lessThan">
      <formula>107</formula>
    </cfRule>
    <cfRule type="cellIs" dxfId="23" priority="172" operator="greaterThan">
      <formula>116</formula>
    </cfRule>
    <cfRule type="cellIs" dxfId="22" priority="171" operator="greaterThan">
      <formula>124</formula>
    </cfRule>
  </conditionalFormatting>
  <conditionalFormatting sqref="Y11">
    <cfRule type="cellIs" dxfId="21" priority="183" operator="lessThan">
      <formula>$A$4</formula>
    </cfRule>
  </conditionalFormatting>
  <conditionalFormatting sqref="Y11:Y14">
    <cfRule type="cellIs" dxfId="20" priority="106" operator="greaterThan">
      <formula>$A$5</formula>
    </cfRule>
    <cfRule type="cellIs" dxfId="19" priority="107" operator="greaterThan">
      <formula>152</formula>
    </cfRule>
  </conditionalFormatting>
  <conditionalFormatting sqref="Y16">
    <cfRule type="cellIs" dxfId="18" priority="124" operator="greaterThan">
      <formula>152</formula>
    </cfRule>
    <cfRule type="cellIs" dxfId="17" priority="123" operator="greaterThan">
      <formula>$A$5</formula>
    </cfRule>
  </conditionalFormatting>
  <conditionalFormatting sqref="Y37:Y43">
    <cfRule type="cellIs" dxfId="16" priority="33" operator="greaterThan">
      <formula>136</formula>
    </cfRule>
    <cfRule type="cellIs" dxfId="15" priority="34" operator="greaterThan">
      <formula>126</formula>
    </cfRule>
    <cfRule type="cellIs" dxfId="14" priority="35" operator="lessThan">
      <formula>116</formula>
    </cfRule>
  </conditionalFormatting>
  <conditionalFormatting sqref="Y45:Y46">
    <cfRule type="cellIs" dxfId="13" priority="132" operator="greaterThan">
      <formula>136</formula>
    </cfRule>
    <cfRule type="cellIs" dxfId="12" priority="133" operator="greaterThan">
      <formula>126</formula>
    </cfRule>
    <cfRule type="cellIs" dxfId="11" priority="134" operator="lessThan">
      <formula>116</formula>
    </cfRule>
  </conditionalFormatting>
  <conditionalFormatting sqref="Y78:Y82">
    <cfRule type="cellIs" dxfId="10" priority="43" operator="lessThan">
      <formula>0</formula>
    </cfRule>
  </conditionalFormatting>
  <conditionalFormatting sqref="Y84:Y85">
    <cfRule type="cellIs" dxfId="9" priority="73" operator="lessThan">
      <formula>0</formula>
    </cfRule>
  </conditionalFormatting>
  <conditionalFormatting sqref="Z78:Z82 Z84:Z85">
    <cfRule type="cellIs" dxfId="8" priority="159" operator="greaterThan">
      <formula>158</formula>
    </cfRule>
    <cfRule type="cellIs" dxfId="7" priority="160" operator="greaterThan">
      <formula>147</formula>
    </cfRule>
    <cfRule type="cellIs" dxfId="6" priority="161" operator="lessThan">
      <formula>136</formula>
    </cfRule>
  </conditionalFormatting>
  <conditionalFormatting sqref="AF11:AF15">
    <cfRule type="containsText" dxfId="5" priority="198" operator="containsText" text="Yes">
      <formula>NOT(ISERROR(SEARCH("Yes",AF11)))</formula>
    </cfRule>
    <cfRule type="containsText" dxfId="4" priority="199" operator="containsText" text="No">
      <formula>NOT(ISERROR(SEARCH("No",AF11)))</formula>
    </cfRule>
  </conditionalFormatting>
  <conditionalFormatting sqref="AM11:AM15">
    <cfRule type="cellIs" dxfId="3" priority="203" operator="lessThan">
      <formula>6</formula>
    </cfRule>
    <cfRule type="cellIs" dxfId="2" priority="202" operator="greaterThan">
      <formula>7</formula>
    </cfRule>
  </conditionalFormatting>
  <conditionalFormatting sqref="AN11:AW16">
    <cfRule type="cellIs" dxfId="1" priority="201" operator="greaterThan">
      <formula>15</formula>
    </cfRule>
    <cfRule type="cellIs" dxfId="0" priority="200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2023-11-07T15:22:17Z</dcterms:created>
  <dcterms:modified xsi:type="dcterms:W3CDTF">2023-11-08T11:57:04Z</dcterms:modified>
  <cp:category/>
  <cp:contentStatus/>
</cp:coreProperties>
</file>