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-2205-2805" sheetId="1" r:id="rId4"/>
    <sheet state="visible" name="stats-2205-2805" sheetId="2" r:id="rId5"/>
    <sheet state="visible" name="data-2805-0406" sheetId="3" r:id="rId6"/>
    <sheet state="visible" name="stats-2805-0406" sheetId="4" r:id="rId7"/>
    <sheet state="visible" name="data-0506-1106" sheetId="5" r:id="rId8"/>
    <sheet state="visible" name="stats-0506-1106" sheetId="6" r:id="rId9"/>
    <sheet state="visible" name="data-1206-1806" sheetId="7" r:id="rId10"/>
    <sheet state="visible" name="stats-1206-1806" sheetId="8" r:id="rId11"/>
    <sheet state="visible" name="data-1906-2506" sheetId="9" r:id="rId12"/>
    <sheet state="visible" name="stats-1906-2506" sheetId="10" r:id="rId13"/>
    <sheet state="visible" name="diagrams" sheetId="11" r:id="rId14"/>
  </sheets>
  <definedNames/>
  <calcPr/>
</workbook>
</file>

<file path=xl/sharedStrings.xml><?xml version="1.0" encoding="utf-8"?>
<sst xmlns="http://schemas.openxmlformats.org/spreadsheetml/2006/main" count="586" uniqueCount="111">
  <si>
    <t>Засыпание</t>
  </si>
  <si>
    <t>Телефон ( использование телефона )</t>
  </si>
  <si>
    <t>Курение</t>
  </si>
  <si>
    <t>Взгляд в стор.</t>
  </si>
  <si>
    <t>Ремень</t>
  </si>
  <si>
    <t>Еда</t>
  </si>
  <si>
    <t>Водит. нет в кадре</t>
  </si>
  <si>
    <t>Заслон камеры (игнор)</t>
  </si>
  <si>
    <t>Всего</t>
  </si>
  <si>
    <t>Подтверждено</t>
  </si>
  <si>
    <t>Айрат (2.5)</t>
  </si>
  <si>
    <t xml:space="preserve"> Айрат (3.5)</t>
  </si>
  <si>
    <t xml:space="preserve"> стартранс 2.5</t>
  </si>
  <si>
    <t xml:space="preserve"> стартранс 3.5</t>
  </si>
  <si>
    <t>00990084A9</t>
  </si>
  <si>
    <t>7BD5E634</t>
  </si>
  <si>
    <t>24B0324B</t>
  </si>
  <si>
    <t>009901FF47</t>
  </si>
  <si>
    <t>DC9799A3</t>
  </si>
  <si>
    <t>E34C9DE9</t>
  </si>
  <si>
    <t>00990212A5</t>
  </si>
  <si>
    <t>16AC9065</t>
  </si>
  <si>
    <t>0099020D27</t>
  </si>
  <si>
    <t>DC314877</t>
  </si>
  <si>
    <t>3B405D84</t>
  </si>
  <si>
    <t>00990218EB</t>
  </si>
  <si>
    <t>F3E6904E</t>
  </si>
  <si>
    <t>0FF409BF</t>
  </si>
  <si>
    <t>F3CAF18B</t>
  </si>
  <si>
    <t>00990214BA</t>
  </si>
  <si>
    <t>F448F28E</t>
  </si>
  <si>
    <t>009901FDE5</t>
  </si>
  <si>
    <t>C2EA030C</t>
  </si>
  <si>
    <t>009901FF38</t>
  </si>
  <si>
    <t>B0DCEB1C</t>
  </si>
  <si>
    <t>009901FDE6</t>
  </si>
  <si>
    <t>54CCF027</t>
  </si>
  <si>
    <t>009902118A</t>
  </si>
  <si>
    <t>AEF99175</t>
  </si>
  <si>
    <t>00990202B9</t>
  </si>
  <si>
    <t>2D3CB852</t>
  </si>
  <si>
    <t>77E9C362</t>
  </si>
  <si>
    <t>F2358DB7</t>
  </si>
  <si>
    <t>009902063C</t>
  </si>
  <si>
    <t>666C1476</t>
  </si>
  <si>
    <t>00990216C0</t>
  </si>
  <si>
    <t>81DA03CC</t>
  </si>
  <si>
    <t>00990217CD</t>
  </si>
  <si>
    <t>43E4E89B</t>
  </si>
  <si>
    <t>7CCA7702</t>
  </si>
  <si>
    <t>009902067D</t>
  </si>
  <si>
    <t>3884DE73</t>
  </si>
  <si>
    <t>22.05.24 - 28.05.24
Общее колличество 
собранных событий (всего)</t>
  </si>
  <si>
    <t>22.05.24 - 28.05.24
Общее колличество 
собранных событий (подтверждено)</t>
  </si>
  <si>
    <r>
      <rPr>
        <rFont val="Arial"/>
        <b/>
        <color rgb="FFFFFFFF"/>
        <sz val="14.0"/>
      </rPr>
      <t xml:space="preserve">22.05.24 - 28.05.24
Категория с наименьшим
показателем точности
(по возрастанию)
</t>
    </r>
    <r>
      <rPr>
        <rFont val="Arial"/>
        <b/>
        <color rgb="FFCC0000"/>
        <sz val="14.0"/>
      </rPr>
      <t>айрат 2.5</t>
    </r>
  </si>
  <si>
    <r>
      <rPr>
        <rFont val="Arial"/>
        <b/>
        <color rgb="FFFFFFFF"/>
        <sz val="14.0"/>
      </rPr>
      <t xml:space="preserve">22.05.24 - 28.05.24
Категория с наименьшим
показателем точности
(по возрастанию)
</t>
    </r>
    <r>
      <rPr>
        <rFont val="Arial"/>
        <b/>
        <color rgb="FFCC0000"/>
        <sz val="14.0"/>
      </rPr>
      <t>айрат 3.5</t>
    </r>
  </si>
  <si>
    <t>Айрат 2.5</t>
  </si>
  <si>
    <t>Айрат 3.5</t>
  </si>
  <si>
    <t>Категория</t>
  </si>
  <si>
    <t>Стар транс 2.5 total</t>
  </si>
  <si>
    <t>Стар транс 3.5 total</t>
  </si>
  <si>
    <t>22.05.24 - 28.05.24
Среднее значение 
собранных (всего) событий</t>
  </si>
  <si>
    <t xml:space="preserve">22.05.24 - 28.05.24
Среднее значение 
собранных событий (подтверждено) </t>
  </si>
  <si>
    <t>Айрат 2.5 total</t>
  </si>
  <si>
    <t xml:space="preserve">Айрат 3.5 total </t>
  </si>
  <si>
    <t>22.05.24 - 28.05.24
Коффециент засыпания
(все события)</t>
  </si>
  <si>
    <t>Pyinfo</t>
  </si>
  <si>
    <t>date</t>
  </si>
  <si>
    <t>22.05.2024-28.05.2024</t>
  </si>
  <si>
    <t>28.05.24 - 04.06.24
Общее колличество 
собранных событий (всего)</t>
  </si>
  <si>
    <t>28.05.24 - 04.06.24
Общее колличество 
собранных событий (подтверждено)</t>
  </si>
  <si>
    <r>
      <rPr>
        <rFont val="Arial"/>
        <b/>
        <color rgb="FFFFFFFF"/>
        <sz val="14.0"/>
      </rPr>
      <t xml:space="preserve">28.05.24 - 04.06.24
Категория с наименьшим
показателем точности
(по возрастанию)
</t>
    </r>
    <r>
      <rPr>
        <rFont val="Arial"/>
        <b/>
        <color rgb="FFCC0000"/>
        <sz val="14.0"/>
      </rPr>
      <t>айрат 2.5</t>
    </r>
  </si>
  <si>
    <r>
      <rPr>
        <rFont val="Arial"/>
        <b/>
        <color rgb="FFFFFFFF"/>
        <sz val="14.0"/>
      </rPr>
      <t xml:space="preserve">28.05.24 - 04.06.24
Категория с наименьшим
показателем точности
(по возрастанию)
</t>
    </r>
    <r>
      <rPr>
        <rFont val="Arial"/>
        <b/>
        <color rgb="FFCC0000"/>
        <sz val="14.0"/>
      </rPr>
      <t>айрат 3.5</t>
    </r>
  </si>
  <si>
    <t>28.05.24 - 04.06.24
Среднее значение 
собранных (всего) событий</t>
  </si>
  <si>
    <t xml:space="preserve">28.05.24 - 04.06.24
Среднее значение 
собранных событий (подтверждено) </t>
  </si>
  <si>
    <t>28.05.24 - 04.06.24
Коффециент засыпания
(все события)</t>
  </si>
  <si>
    <t>28.05.2024-04.06.2024</t>
  </si>
  <si>
    <t>05.06.24 - 11.06.24
Общее колличество 
собранных событий (всего)</t>
  </si>
  <si>
    <t>05.06.24 - 11.06.24
Общее колличество 
собранных событий (подтверждено)</t>
  </si>
  <si>
    <r>
      <rPr>
        <rFont val="Arial"/>
        <b/>
        <color rgb="FFFFFFFF"/>
        <sz val="14.0"/>
      </rPr>
      <t xml:space="preserve">05.06.24 - 11.06.24
Категория с наименьшим
показателем точности
(по возрастанию)
</t>
    </r>
    <r>
      <rPr>
        <rFont val="Arial"/>
        <b/>
        <color rgb="FFCC0000"/>
        <sz val="14.0"/>
      </rPr>
      <t>айрат 2.5</t>
    </r>
  </si>
  <si>
    <r>
      <rPr>
        <rFont val="Arial"/>
        <b/>
        <color rgb="FFFFFFFF"/>
        <sz val="14.0"/>
      </rPr>
      <t xml:space="preserve">05.06.24 - 11.06.24
Категория с наименьшим
показателем точности
(по возрастанию)
</t>
    </r>
    <r>
      <rPr>
        <rFont val="Arial"/>
        <b/>
        <color rgb="FFCC0000"/>
        <sz val="14.0"/>
      </rPr>
      <t>айрат 3.5</t>
    </r>
  </si>
  <si>
    <t>05.06.24 - 11.06.24
Среднее значение 
собранных (всего) событий</t>
  </si>
  <si>
    <t xml:space="preserve">05.06.24 - 11.06.24
Среднее значение 
собранных событий (подтверждено) </t>
  </si>
  <si>
    <t>05.06.24 - 11.06.24
Коффециент засыпания
(все события)</t>
  </si>
  <si>
    <t>05.06.2024-11.06.2024</t>
  </si>
  <si>
    <t>12.06.24 - 18.06.24
Общее колличество 
собранных событий (всего)</t>
  </si>
  <si>
    <t>12.06.24 - 18.06.24
Общее колличество 
собранных событий (подтверждено)</t>
  </si>
  <si>
    <r>
      <rPr>
        <rFont val="Arial"/>
        <b/>
        <color rgb="FFFFFFFF"/>
        <sz val="14.0"/>
      </rPr>
      <t xml:space="preserve">12.06.24 - 18.06.24
Категория с наименьшим
показателем точности
(по возрастанию)
</t>
    </r>
    <r>
      <rPr>
        <rFont val="Arial"/>
        <b/>
        <color rgb="FFCC0000"/>
        <sz val="14.0"/>
      </rPr>
      <t>айрат 2.5</t>
    </r>
  </si>
  <si>
    <r>
      <rPr>
        <rFont val="Arial"/>
        <b/>
        <color rgb="FFFFFFFF"/>
        <sz val="14.0"/>
      </rPr>
      <t xml:space="preserve">12.06.24 - 18.06.24
Категория с наименьшим
показателем точности
(по возрастанию)
</t>
    </r>
    <r>
      <rPr>
        <rFont val="Arial"/>
        <b/>
        <color rgb="FFCC0000"/>
        <sz val="14.0"/>
      </rPr>
      <t>айрат 3.5</t>
    </r>
  </si>
  <si>
    <t>12.06.24 - 18.06.24
Среднее значение 
собранных (всего) событий</t>
  </si>
  <si>
    <t xml:space="preserve">12.06.24 - 18.06.24
Среднее значение 
собранных событий (подтверждено) </t>
  </si>
  <si>
    <t>12.06.24 - 18.06.24
Коффециент засыпания
(все события)</t>
  </si>
  <si>
    <t>12.06.2024-18.06.2024</t>
  </si>
  <si>
    <t>19.06.24 - 25.06.24
Общее колличество 
собранных событий (всего)</t>
  </si>
  <si>
    <t>19.06.24 - 25.06.24
Общее колличество 
собранных событий (подтверждено)</t>
  </si>
  <si>
    <r>
      <rPr>
        <rFont val="Arial"/>
        <b/>
        <color rgb="FFFFFFFF"/>
        <sz val="14.0"/>
      </rPr>
      <t xml:space="preserve">19.06.24 - 25.06.24
Категория с наименьшим
показателем точности
(по возрастанию)
</t>
    </r>
    <r>
      <rPr>
        <rFont val="Arial"/>
        <b/>
        <color rgb="FFCC0000"/>
        <sz val="14.0"/>
      </rPr>
      <t>айрат 2.5</t>
    </r>
  </si>
  <si>
    <r>
      <rPr>
        <rFont val="Arial"/>
        <b/>
        <color rgb="FFFFFFFF"/>
        <sz val="14.0"/>
      </rPr>
      <t xml:space="preserve">19.06.24 - 25.06.24
Категория с наименьшим
показателем точности
(по возрастанию)
</t>
    </r>
    <r>
      <rPr>
        <rFont val="Arial"/>
        <b/>
        <color rgb="FFCC0000"/>
        <sz val="14.0"/>
      </rPr>
      <t>айрат 3.5</t>
    </r>
  </si>
  <si>
    <t>Взгляд в сторону</t>
  </si>
  <si>
    <t>19.06.24 - 25.06.24
Среднее значение 
собранных (всего) событий</t>
  </si>
  <si>
    <t xml:space="preserve">19.06.24 - 25.06.24
Среднее значение 
собранных событий (подтверждено) </t>
  </si>
  <si>
    <t>Телефон</t>
  </si>
  <si>
    <t>Заслон камеры</t>
  </si>
  <si>
    <t>19.06.24 - 25.06.24
Коффециент засыпания
(все события)</t>
  </si>
  <si>
    <t>Водитля нет в кадре</t>
  </si>
  <si>
    <t>19.06.2024-25.06.2024</t>
  </si>
  <si>
    <t xml:space="preserve">Коффециент </t>
  </si>
  <si>
    <t>Общее колличество собранных событий</t>
  </si>
  <si>
    <t>айрат 2.5</t>
  </si>
  <si>
    <t>айрат 3.5</t>
  </si>
  <si>
    <t>стартранс 2.5</t>
  </si>
  <si>
    <t>стартранс 3.5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</si>
</sst>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0"/>
    <numFmt numFmtId="165" formatCode="#,##0.00000000000"/>
  </numFmts>
  <fonts count="16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/>
    <font>
      <b/>
      <sz val="14.0"/>
      <color rgb="FFFFFFFF"/>
      <name val="Arial"/>
    </font>
    <font>
      <b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b/>
      <sz val="14.0"/>
      <color rgb="FF000000"/>
      <name val="Arial"/>
    </font>
    <font>
      <b/>
      <sz val="14.0"/>
      <color theme="1"/>
      <name val="Arial"/>
    </font>
    <font>
      <sz val="14.0"/>
      <color theme="1"/>
      <name val="Arial"/>
    </font>
    <font>
      <b/>
      <sz val="12.0"/>
      <color rgb="FFFFFFFF"/>
      <name val="Arial"/>
    </font>
    <font>
      <b/>
      <sz val="12.0"/>
      <color rgb="FFFFFFFF"/>
      <name val="Arial"/>
      <scheme val="minor"/>
    </font>
    <font>
      <sz val="10.0"/>
      <color rgb="FFFFFFFF"/>
      <name val="Arial"/>
    </font>
    <font>
      <sz val="10.0"/>
      <color theme="1"/>
      <name val="Arial"/>
      <scheme val="minor"/>
    </font>
    <font>
      <b/>
      <sz val="13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3C78D8"/>
        <bgColor rgb="FF3C78D8"/>
      </patternFill>
    </fill>
  </fills>
  <borders count="14">
    <border/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3" fillId="0" fontId="3" numFmtId="0" xfId="0" applyBorder="1" applyFont="1"/>
    <xf borderId="0" fillId="0" fontId="2" numFmtId="0" xfId="0" applyAlignment="1" applyFont="1">
      <alignment horizontal="center" vertical="bottom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4" fillId="2" fontId="2" numFmtId="0" xfId="0" applyAlignment="1" applyBorder="1" applyFill="1" applyFont="1">
      <alignment horizontal="right" vertical="bottom"/>
    </xf>
    <xf borderId="5" fillId="2" fontId="2" numFmtId="0" xfId="0" applyAlignment="1" applyBorder="1" applyFont="1">
      <alignment horizontal="right" vertical="bottom"/>
    </xf>
    <xf borderId="5" fillId="2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horizontal="right" vertical="bottom"/>
    </xf>
    <xf borderId="7" fillId="2" fontId="2" numFmtId="0" xfId="0" applyAlignment="1" applyBorder="1" applyFont="1">
      <alignment horizontal="right" vertical="bottom"/>
    </xf>
    <xf borderId="7" fillId="2" fontId="1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8" fillId="2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right" vertical="bottom"/>
    </xf>
    <xf borderId="0" fillId="2" fontId="2" numFmtId="0" xfId="0" applyAlignment="1" applyFont="1">
      <alignment horizontal="right" vertical="bottom"/>
    </xf>
    <xf borderId="6" fillId="2" fontId="2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9" fillId="3" fontId="4" numFmtId="0" xfId="0" applyAlignment="1" applyBorder="1" applyFill="1" applyFont="1">
      <alignment horizontal="center" readingOrder="0" vertic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 vertical="center"/>
    </xf>
    <xf borderId="10" fillId="0" fontId="3" numFmtId="0" xfId="0" applyBorder="1" applyFont="1"/>
    <xf borderId="1" fillId="0" fontId="3" numFmtId="0" xfId="0" applyBorder="1" applyFont="1"/>
    <xf borderId="11" fillId="0" fontId="3" numFmtId="0" xfId="0" applyBorder="1" applyFont="1"/>
    <xf borderId="7" fillId="0" fontId="3" numFmtId="0" xfId="0" applyBorder="1" applyFont="1"/>
    <xf borderId="4" fillId="0" fontId="1" numFmtId="0" xfId="0" applyAlignment="1" applyBorder="1" applyFont="1">
      <alignment vertical="bottom"/>
    </xf>
    <xf borderId="9" fillId="0" fontId="5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right" readingOrder="0"/>
    </xf>
    <xf borderId="0" fillId="0" fontId="1" numFmtId="0" xfId="0" applyAlignment="1" applyFont="1">
      <alignment horizontal="right" vertical="bottom"/>
    </xf>
    <xf borderId="7" fillId="0" fontId="6" numFmtId="0" xfId="0" applyAlignment="1" applyBorder="1" applyFont="1">
      <alignment horizontal="right" readingOrder="0"/>
    </xf>
    <xf borderId="3" fillId="0" fontId="1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10" fillId="3" fontId="4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vertical="bottom"/>
    </xf>
    <xf borderId="0" fillId="0" fontId="1" numFmtId="0" xfId="0" applyFont="1"/>
    <xf borderId="7" fillId="0" fontId="7" numFmtId="0" xfId="0" applyAlignment="1" applyBorder="1" applyFont="1">
      <alignment horizontal="right" readingOrder="0"/>
    </xf>
    <xf borderId="4" fillId="0" fontId="1" numFmtId="3" xfId="0" applyAlignment="1" applyBorder="1" applyFont="1" applyNumberFormat="1">
      <alignment horizontal="right" readingOrder="0" vertical="bottom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4" fillId="0" fontId="1" numFmtId="164" xfId="0" applyAlignment="1" applyBorder="1" applyFont="1" applyNumberFormat="1">
      <alignment horizontal="right" vertical="bottom"/>
    </xf>
    <xf borderId="4" fillId="0" fontId="6" numFmtId="165" xfId="0" applyBorder="1" applyFont="1" applyNumberFormat="1"/>
    <xf borderId="7" fillId="0" fontId="6" numFmtId="0" xfId="0" applyAlignment="1" applyBorder="1" applyFont="1">
      <alignment readingOrder="0"/>
    </xf>
    <xf borderId="4" fillId="0" fontId="1" numFmtId="165" xfId="0" applyAlignment="1" applyBorder="1" applyFont="1" applyNumberForma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4" fillId="0" fontId="2" numFmtId="0" xfId="0" applyAlignment="1" applyBorder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6" fillId="0" fontId="1" numFmtId="164" xfId="0" applyAlignment="1" applyBorder="1" applyFont="1" applyNumberFormat="1">
      <alignment horizontal="right" vertical="bottom"/>
    </xf>
    <xf borderId="4" fillId="2" fontId="1" numFmtId="0" xfId="0" applyAlignment="1" applyBorder="1" applyFont="1">
      <alignment horizontal="right" vertical="bottom"/>
    </xf>
    <xf borderId="12" fillId="3" fontId="11" numFmtId="0" xfId="0" applyAlignment="1" applyBorder="1" applyFont="1">
      <alignment horizontal="center" readingOrder="0" vertical="center"/>
    </xf>
    <xf borderId="13" fillId="0" fontId="3" numFmtId="0" xfId="0" applyBorder="1" applyFont="1"/>
    <xf borderId="5" fillId="0" fontId="3" numFmtId="0" xfId="0" applyBorder="1" applyFont="1"/>
    <xf borderId="12" fillId="4" fontId="12" numFmtId="0" xfId="0" applyAlignment="1" applyBorder="1" applyFill="1" applyFont="1">
      <alignment horizontal="center" readingOrder="0"/>
    </xf>
    <xf borderId="9" fillId="5" fontId="13" numFmtId="0" xfId="0" applyAlignment="1" applyBorder="1" applyFill="1" applyFont="1">
      <alignment horizontal="center" readingOrder="0" vertical="center"/>
    </xf>
    <xf borderId="10" fillId="0" fontId="7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horizontal="left" readingOrder="0" vertical="center"/>
    </xf>
    <xf borderId="10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10" fillId="0" fontId="0" numFmtId="0" xfId="0" applyAlignment="1" applyBorder="1" applyFont="1">
      <alignment readingOrder="0"/>
    </xf>
    <xf borderId="10" fillId="0" fontId="14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/>
    </xf>
    <xf borderId="10" fillId="0" fontId="0" numFmtId="0" xfId="0" applyAlignment="1" applyBorder="1" applyFont="1">
      <alignment horizontal="left" readingOrder="0"/>
    </xf>
    <xf borderId="10" fillId="0" fontId="6" numFmtId="0" xfId="0" applyBorder="1" applyFont="1"/>
    <xf borderId="1" fillId="0" fontId="6" numFmtId="0" xfId="0" applyBorder="1" applyFont="1"/>
    <xf borderId="10" fillId="0" fontId="15" numFmtId="0" xfId="0" applyAlignment="1" applyBorder="1" applyFont="1">
      <alignment readingOrder="0"/>
    </xf>
    <xf borderId="11" fillId="0" fontId="6" numFmtId="0" xfId="0" applyBorder="1" applyFont="1"/>
    <xf borderId="7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23.13"/>
    <col customWidth="1" min="3" max="3" width="21.38"/>
    <col customWidth="1" min="5" max="5" width="27.38"/>
  </cols>
  <sheetData>
    <row r="1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  <c r="N1" s="4" t="s">
        <v>6</v>
      </c>
      <c r="P1" s="2" t="s">
        <v>7</v>
      </c>
      <c r="Q1" s="3"/>
    </row>
    <row r="2">
      <c r="A2" s="1"/>
      <c r="B2" s="5" t="s">
        <v>8</v>
      </c>
      <c r="C2" s="6" t="s">
        <v>9</v>
      </c>
      <c r="D2" s="6" t="s">
        <v>8</v>
      </c>
      <c r="E2" s="6" t="s">
        <v>9</v>
      </c>
      <c r="F2" s="6" t="s">
        <v>8</v>
      </c>
      <c r="G2" s="6" t="s">
        <v>9</v>
      </c>
      <c r="H2" s="6" t="s">
        <v>8</v>
      </c>
      <c r="I2" s="6" t="s">
        <v>9</v>
      </c>
      <c r="J2" s="6" t="s">
        <v>8</v>
      </c>
      <c r="K2" s="6" t="s">
        <v>9</v>
      </c>
      <c r="L2" s="6" t="s">
        <v>8</v>
      </c>
      <c r="M2" s="6" t="s">
        <v>9</v>
      </c>
      <c r="N2" s="6" t="s">
        <v>8</v>
      </c>
      <c r="O2" s="6" t="s">
        <v>9</v>
      </c>
      <c r="P2" s="6" t="s">
        <v>8</v>
      </c>
      <c r="Q2" s="6" t="s">
        <v>9</v>
      </c>
    </row>
    <row r="3">
      <c r="A3" s="7" t="s">
        <v>10</v>
      </c>
      <c r="B3" s="8">
        <v>4.0</v>
      </c>
      <c r="C3" s="9">
        <v>2.0</v>
      </c>
      <c r="D3" s="9">
        <v>1.0</v>
      </c>
      <c r="E3" s="9">
        <v>0.0</v>
      </c>
      <c r="F3" s="9">
        <v>32.0</v>
      </c>
      <c r="G3" s="9">
        <v>0.0</v>
      </c>
      <c r="H3" s="9">
        <v>1.0</v>
      </c>
      <c r="I3" s="9">
        <v>1.0</v>
      </c>
      <c r="J3" s="9">
        <v>0.0</v>
      </c>
      <c r="K3" s="9">
        <v>0.0</v>
      </c>
      <c r="L3" s="10">
        <v>0.0</v>
      </c>
      <c r="M3" s="10">
        <v>0.0</v>
      </c>
      <c r="N3" s="10">
        <v>0.0</v>
      </c>
      <c r="O3" s="11">
        <v>0.0</v>
      </c>
      <c r="P3" s="11">
        <v>0.0</v>
      </c>
      <c r="Q3" s="11">
        <v>0.0</v>
      </c>
    </row>
    <row r="4">
      <c r="A4" s="7" t="s">
        <v>11</v>
      </c>
      <c r="B4" s="12">
        <v>10.0</v>
      </c>
      <c r="C4" s="13">
        <v>2.0</v>
      </c>
      <c r="D4" s="13">
        <v>0.0</v>
      </c>
      <c r="E4" s="13">
        <v>0.0</v>
      </c>
      <c r="F4" s="13">
        <v>0.0</v>
      </c>
      <c r="G4" s="13">
        <v>0.0</v>
      </c>
      <c r="H4" s="13">
        <v>4.0</v>
      </c>
      <c r="I4" s="13">
        <v>0.0</v>
      </c>
      <c r="J4" s="13">
        <v>1.0</v>
      </c>
      <c r="K4" s="13">
        <v>1.0</v>
      </c>
      <c r="L4" s="14">
        <v>0.0</v>
      </c>
      <c r="M4" s="14">
        <v>0.0</v>
      </c>
      <c r="N4" s="14">
        <v>0.0</v>
      </c>
      <c r="O4" s="14">
        <v>0.0</v>
      </c>
      <c r="P4" s="14">
        <v>5.0</v>
      </c>
      <c r="Q4" s="14">
        <v>0.0</v>
      </c>
    </row>
    <row r="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5"/>
    </row>
    <row r="6">
      <c r="A6" s="15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</row>
    <row r="7">
      <c r="A7" s="19" t="s">
        <v>12</v>
      </c>
      <c r="B7" s="12">
        <v>246.0</v>
      </c>
      <c r="C7" s="13">
        <v>7.0</v>
      </c>
      <c r="D7" s="13">
        <v>16.0</v>
      </c>
      <c r="E7" s="13">
        <v>2.0</v>
      </c>
      <c r="F7" s="13">
        <v>35.0</v>
      </c>
      <c r="G7" s="13">
        <v>0.0</v>
      </c>
      <c r="H7" s="13">
        <v>53.0</v>
      </c>
      <c r="I7" s="13">
        <v>14.0</v>
      </c>
      <c r="J7" s="13">
        <v>0.0</v>
      </c>
      <c r="K7" s="13">
        <v>0.0</v>
      </c>
      <c r="L7" s="13">
        <v>0.0</v>
      </c>
      <c r="M7" s="13">
        <v>0.0</v>
      </c>
      <c r="N7" s="13">
        <v>2.0</v>
      </c>
      <c r="O7" s="13">
        <v>0.0</v>
      </c>
      <c r="P7" s="13">
        <v>0.0</v>
      </c>
      <c r="Q7" s="13">
        <v>0.0</v>
      </c>
    </row>
    <row r="8">
      <c r="A8" s="19" t="s">
        <v>13</v>
      </c>
      <c r="B8" s="12">
        <f>72+82</f>
        <v>154</v>
      </c>
      <c r="C8" s="13">
        <f t="shared" ref="C8:E8" si="1">0+0</f>
        <v>0</v>
      </c>
      <c r="D8" s="13">
        <f t="shared" si="1"/>
        <v>0</v>
      </c>
      <c r="E8" s="13">
        <f t="shared" si="1"/>
        <v>0</v>
      </c>
      <c r="F8" s="13">
        <f>1+23</f>
        <v>24</v>
      </c>
      <c r="G8" s="13">
        <f>0+0</f>
        <v>0</v>
      </c>
      <c r="H8" s="13">
        <f>2+20</f>
        <v>22</v>
      </c>
      <c r="I8" s="13">
        <f>0+1</f>
        <v>1</v>
      </c>
      <c r="J8" s="13">
        <f>14+5</f>
        <v>19</v>
      </c>
      <c r="K8" s="13">
        <f>13+3</f>
        <v>16</v>
      </c>
      <c r="L8" s="14">
        <f>33+18</f>
        <v>51</v>
      </c>
      <c r="M8" s="14">
        <f>0+0</f>
        <v>0</v>
      </c>
      <c r="N8" s="14">
        <f>3+1</f>
        <v>4</v>
      </c>
      <c r="O8" s="20">
        <f>0+0</f>
        <v>0</v>
      </c>
      <c r="P8" s="14">
        <f>13+25</f>
        <v>38</v>
      </c>
      <c r="Q8" s="20">
        <f>0+0</f>
        <v>0</v>
      </c>
    </row>
    <row r="11">
      <c r="A11" s="21" t="s">
        <v>14</v>
      </c>
      <c r="B11" s="8">
        <v>0.0</v>
      </c>
      <c r="C11" s="9">
        <v>0.0</v>
      </c>
      <c r="D11" s="22"/>
      <c r="E11" s="22"/>
    </row>
    <row r="12">
      <c r="A12" s="21" t="s">
        <v>15</v>
      </c>
      <c r="B12" s="23">
        <f>1+0</f>
        <v>1</v>
      </c>
      <c r="C12" s="13">
        <f>0+0</f>
        <v>0</v>
      </c>
      <c r="D12" s="22"/>
      <c r="E12" s="22"/>
    </row>
    <row r="13">
      <c r="A13" s="16"/>
      <c r="B13" s="17"/>
      <c r="C13" s="17"/>
      <c r="D13" s="16"/>
      <c r="E13" s="16"/>
    </row>
    <row r="14">
      <c r="A14" s="21">
        <v>9.9021922E7</v>
      </c>
      <c r="B14" s="23">
        <v>0.0</v>
      </c>
      <c r="C14" s="13">
        <v>0.0</v>
      </c>
      <c r="D14" s="22"/>
      <c r="E14" s="22"/>
    </row>
    <row r="15">
      <c r="A15" s="21" t="s">
        <v>16</v>
      </c>
      <c r="B15" s="23">
        <f>1+0</f>
        <v>1</v>
      </c>
      <c r="C15" s="13">
        <f>0+0</f>
        <v>0</v>
      </c>
      <c r="D15" s="22"/>
      <c r="E15" s="22"/>
    </row>
    <row r="16">
      <c r="A16" s="16"/>
      <c r="B16" s="17"/>
      <c r="C16" s="17"/>
      <c r="D16" s="16"/>
      <c r="E16" s="16"/>
    </row>
    <row r="17">
      <c r="A17" s="21" t="s">
        <v>17</v>
      </c>
      <c r="B17" s="23">
        <v>234.0</v>
      </c>
      <c r="C17" s="13">
        <v>6.0</v>
      </c>
      <c r="D17" s="22"/>
      <c r="E17" s="22"/>
    </row>
    <row r="18">
      <c r="A18" s="21" t="s">
        <v>18</v>
      </c>
      <c r="B18" s="23">
        <f>0+50</f>
        <v>50</v>
      </c>
      <c r="C18" s="13">
        <f>0+0</f>
        <v>0</v>
      </c>
      <c r="D18" s="22"/>
      <c r="E18" s="22"/>
    </row>
    <row r="19">
      <c r="A19" s="16"/>
      <c r="B19" s="16"/>
      <c r="C19" s="16"/>
      <c r="D19" s="16"/>
      <c r="E19" s="16"/>
    </row>
    <row r="20">
      <c r="A20" s="22">
        <v>9.9020562E7</v>
      </c>
      <c r="B20" s="24">
        <v>1.0</v>
      </c>
      <c r="C20" s="24">
        <v>1.0</v>
      </c>
      <c r="D20" s="22"/>
      <c r="E20" s="22"/>
    </row>
    <row r="21">
      <c r="A21" s="21" t="s">
        <v>19</v>
      </c>
      <c r="B21" s="23">
        <f t="shared" ref="B21:C21" si="2">0+0</f>
        <v>0</v>
      </c>
      <c r="C21" s="13">
        <f t="shared" si="2"/>
        <v>0</v>
      </c>
      <c r="D21" s="22"/>
      <c r="E21" s="22"/>
    </row>
    <row r="22">
      <c r="A22" s="16"/>
      <c r="B22" s="17"/>
      <c r="C22" s="17"/>
      <c r="D22" s="16"/>
      <c r="E22" s="16"/>
    </row>
    <row r="23">
      <c r="A23" s="21" t="s">
        <v>20</v>
      </c>
      <c r="B23" s="23">
        <v>0.0</v>
      </c>
      <c r="C23" s="13">
        <v>0.0</v>
      </c>
      <c r="D23" s="22"/>
      <c r="E23" s="22"/>
    </row>
    <row r="24">
      <c r="A24" s="21" t="s">
        <v>21</v>
      </c>
      <c r="B24" s="23">
        <f>0+7</f>
        <v>7</v>
      </c>
      <c r="C24" s="13">
        <f>0+0</f>
        <v>0</v>
      </c>
      <c r="D24" s="22"/>
      <c r="E24" s="22"/>
    </row>
    <row r="25">
      <c r="A25" s="16"/>
      <c r="B25" s="17"/>
      <c r="C25" s="17"/>
      <c r="D25" s="16"/>
      <c r="E25" s="16"/>
    </row>
    <row r="26">
      <c r="A26" s="21" t="s">
        <v>22</v>
      </c>
      <c r="B26" s="23">
        <v>0.0</v>
      </c>
      <c r="C26" s="13">
        <v>0.0</v>
      </c>
      <c r="D26" s="22"/>
      <c r="E26" s="22"/>
    </row>
    <row r="27">
      <c r="A27" s="21" t="s">
        <v>23</v>
      </c>
      <c r="B27" s="23">
        <f t="shared" ref="B27:C27" si="3">0+0</f>
        <v>0</v>
      </c>
      <c r="C27" s="13">
        <f t="shared" si="3"/>
        <v>0</v>
      </c>
      <c r="D27" s="22"/>
      <c r="E27" s="22"/>
    </row>
    <row r="28">
      <c r="A28" s="16"/>
      <c r="B28" s="17"/>
      <c r="C28" s="17"/>
      <c r="D28" s="16"/>
      <c r="E28" s="16"/>
    </row>
    <row r="29">
      <c r="A29" s="21">
        <v>9.9020887E7</v>
      </c>
      <c r="B29" s="23">
        <v>1.0</v>
      </c>
      <c r="C29" s="13">
        <v>0.0</v>
      </c>
      <c r="D29" s="22"/>
      <c r="E29" s="22"/>
    </row>
    <row r="30">
      <c r="A30" s="21" t="s">
        <v>24</v>
      </c>
      <c r="B30" s="23">
        <f>2+0</f>
        <v>2</v>
      </c>
      <c r="C30" s="13">
        <f>0+0</f>
        <v>0</v>
      </c>
      <c r="D30" s="22"/>
      <c r="E30" s="22"/>
    </row>
    <row r="31">
      <c r="A31" s="15"/>
      <c r="B31" s="17"/>
      <c r="C31" s="17"/>
      <c r="D31" s="16"/>
      <c r="E31" s="16"/>
    </row>
    <row r="32">
      <c r="A32" s="7" t="s">
        <v>25</v>
      </c>
      <c r="B32" s="23">
        <v>0.0</v>
      </c>
      <c r="C32" s="13">
        <v>0.0</v>
      </c>
      <c r="D32" s="22"/>
      <c r="E32" s="22"/>
    </row>
    <row r="33">
      <c r="A33" s="7" t="s">
        <v>26</v>
      </c>
      <c r="B33" s="23">
        <f>1+0</f>
        <v>1</v>
      </c>
      <c r="C33" s="13">
        <f>0+0</f>
        <v>0</v>
      </c>
      <c r="D33" s="22"/>
      <c r="E33" s="22"/>
    </row>
    <row r="34">
      <c r="A34" s="15"/>
      <c r="B34" s="17"/>
      <c r="C34" s="17"/>
      <c r="D34" s="16"/>
      <c r="E34" s="16"/>
    </row>
    <row r="35">
      <c r="A35" s="7">
        <v>9.9021403E7</v>
      </c>
      <c r="B35" s="23">
        <v>1.0</v>
      </c>
      <c r="C35" s="13">
        <v>0.0</v>
      </c>
      <c r="D35" s="22"/>
      <c r="E35" s="22"/>
    </row>
    <row r="36">
      <c r="A36" s="7" t="s">
        <v>27</v>
      </c>
      <c r="B36" s="25">
        <f>0+3</f>
        <v>3</v>
      </c>
      <c r="C36" s="13">
        <f>0+0</f>
        <v>0</v>
      </c>
      <c r="D36" s="22"/>
      <c r="E36" s="22"/>
    </row>
    <row r="37">
      <c r="A37" s="15"/>
      <c r="B37" s="17"/>
      <c r="C37" s="17"/>
      <c r="D37" s="16"/>
      <c r="E37" s="16"/>
    </row>
    <row r="38">
      <c r="A38" s="7">
        <v>9.9021333E7</v>
      </c>
      <c r="B38" s="23">
        <v>0.0</v>
      </c>
      <c r="C38" s="13">
        <v>0.0</v>
      </c>
      <c r="D38" s="22"/>
      <c r="E38" s="22"/>
    </row>
    <row r="39">
      <c r="A39" s="7" t="s">
        <v>28</v>
      </c>
      <c r="B39" s="23">
        <f t="shared" ref="B39:C39" si="4">0+0</f>
        <v>0</v>
      </c>
      <c r="C39" s="13">
        <f t="shared" si="4"/>
        <v>0</v>
      </c>
      <c r="D39" s="22"/>
      <c r="E39" s="22"/>
    </row>
    <row r="40">
      <c r="A40" s="16"/>
      <c r="B40" s="17"/>
      <c r="C40" s="17"/>
      <c r="D40" s="16"/>
      <c r="E40" s="16"/>
    </row>
    <row r="41">
      <c r="A41" s="21" t="s">
        <v>29</v>
      </c>
      <c r="B41" s="23">
        <v>0.0</v>
      </c>
      <c r="C41" s="13">
        <v>0.0</v>
      </c>
      <c r="D41" s="22"/>
      <c r="E41" s="22"/>
    </row>
    <row r="42">
      <c r="A42" s="21" t="s">
        <v>30</v>
      </c>
      <c r="B42" s="23">
        <f t="shared" ref="B42:C42" si="5">0+0</f>
        <v>0</v>
      </c>
      <c r="C42" s="13">
        <f t="shared" si="5"/>
        <v>0</v>
      </c>
      <c r="D42" s="22"/>
      <c r="E42" s="22"/>
    </row>
    <row r="43">
      <c r="A43" s="16"/>
      <c r="B43" s="17"/>
      <c r="C43" s="17"/>
      <c r="D43" s="16"/>
      <c r="E43" s="16"/>
    </row>
    <row r="44">
      <c r="A44" s="21" t="s">
        <v>31</v>
      </c>
      <c r="B44" s="23">
        <v>0.0</v>
      </c>
      <c r="C44" s="13">
        <v>0.0</v>
      </c>
      <c r="D44" s="22"/>
      <c r="E44" s="22"/>
    </row>
    <row r="45">
      <c r="A45" s="21" t="s">
        <v>32</v>
      </c>
      <c r="B45" s="12">
        <f t="shared" ref="B45:C45" si="6">0+0</f>
        <v>0</v>
      </c>
      <c r="C45" s="13">
        <f t="shared" si="6"/>
        <v>0</v>
      </c>
      <c r="D45" s="22"/>
      <c r="E45" s="22"/>
    </row>
    <row r="46">
      <c r="A46" s="16"/>
      <c r="B46" s="17"/>
      <c r="C46" s="17"/>
      <c r="D46" s="16"/>
      <c r="E46" s="16"/>
    </row>
    <row r="47">
      <c r="A47" s="21" t="s">
        <v>33</v>
      </c>
      <c r="B47" s="23">
        <v>0.0</v>
      </c>
      <c r="C47" s="13">
        <v>0.0</v>
      </c>
      <c r="D47" s="22"/>
      <c r="E47" s="22"/>
    </row>
    <row r="48">
      <c r="A48" s="21" t="s">
        <v>34</v>
      </c>
      <c r="B48" s="23">
        <f>27+0</f>
        <v>27</v>
      </c>
      <c r="C48" s="13">
        <f>0+0</f>
        <v>0</v>
      </c>
      <c r="D48" s="22"/>
      <c r="E48" s="22"/>
    </row>
    <row r="49">
      <c r="A49" s="16"/>
      <c r="B49" s="17"/>
      <c r="C49" s="17"/>
      <c r="D49" s="16"/>
      <c r="E49" s="16"/>
    </row>
    <row r="50">
      <c r="A50" s="21" t="s">
        <v>35</v>
      </c>
      <c r="B50" s="23">
        <v>0.0</v>
      </c>
      <c r="C50" s="13">
        <v>0.0</v>
      </c>
      <c r="D50" s="22"/>
      <c r="E50" s="22"/>
    </row>
    <row r="51">
      <c r="A51" s="21" t="s">
        <v>36</v>
      </c>
      <c r="B51" s="23">
        <f t="shared" ref="B51:C51" si="7">0+0</f>
        <v>0</v>
      </c>
      <c r="C51" s="13">
        <f t="shared" si="7"/>
        <v>0</v>
      </c>
      <c r="D51" s="22"/>
      <c r="E51" s="22"/>
    </row>
    <row r="52">
      <c r="A52" s="16"/>
      <c r="B52" s="17"/>
      <c r="C52" s="17"/>
      <c r="D52" s="16"/>
      <c r="E52" s="16"/>
    </row>
    <row r="53">
      <c r="A53" s="21" t="s">
        <v>37</v>
      </c>
      <c r="B53" s="23">
        <v>0.0</v>
      </c>
      <c r="C53" s="13">
        <v>0.0</v>
      </c>
      <c r="D53" s="22"/>
      <c r="E53" s="22"/>
    </row>
    <row r="54">
      <c r="A54" s="21" t="s">
        <v>38</v>
      </c>
      <c r="B54" s="23">
        <f t="shared" ref="B54:C54" si="8">0+0</f>
        <v>0</v>
      </c>
      <c r="C54" s="13">
        <f t="shared" si="8"/>
        <v>0</v>
      </c>
      <c r="D54" s="22"/>
      <c r="E54" s="22"/>
    </row>
    <row r="55">
      <c r="A55" s="16"/>
      <c r="B55" s="17"/>
      <c r="C55" s="17"/>
      <c r="D55" s="16"/>
      <c r="E55" s="16"/>
    </row>
    <row r="56">
      <c r="A56" s="21" t="s">
        <v>39</v>
      </c>
      <c r="B56" s="23">
        <v>6.0</v>
      </c>
      <c r="C56" s="13">
        <v>0.0</v>
      </c>
      <c r="D56" s="22"/>
      <c r="E56" s="22"/>
    </row>
    <row r="57">
      <c r="A57" s="21" t="s">
        <v>40</v>
      </c>
      <c r="B57" s="23">
        <f>17+0</f>
        <v>17</v>
      </c>
      <c r="C57" s="13">
        <f>0+0</f>
        <v>0</v>
      </c>
      <c r="D57" s="22"/>
      <c r="E57" s="22"/>
    </row>
    <row r="58">
      <c r="A58" s="16"/>
      <c r="B58" s="17"/>
      <c r="C58" s="17"/>
      <c r="D58" s="16"/>
      <c r="E58" s="16"/>
    </row>
    <row r="59">
      <c r="A59" s="21">
        <v>9.9021264E7</v>
      </c>
      <c r="B59" s="8">
        <v>0.0</v>
      </c>
      <c r="C59" s="8">
        <v>0.0</v>
      </c>
      <c r="D59" s="22"/>
      <c r="E59" s="22"/>
    </row>
    <row r="60">
      <c r="A60" s="21" t="s">
        <v>41</v>
      </c>
      <c r="B60" s="8">
        <f>0+2</f>
        <v>2</v>
      </c>
      <c r="C60" s="8">
        <f>0+0</f>
        <v>0</v>
      </c>
      <c r="D60" s="22"/>
      <c r="E60" s="22"/>
    </row>
    <row r="61">
      <c r="A61" s="16"/>
      <c r="B61" s="17"/>
      <c r="C61" s="17"/>
      <c r="D61" s="16"/>
      <c r="E61" s="16"/>
    </row>
    <row r="62">
      <c r="A62" s="21">
        <v>9.902125E7</v>
      </c>
      <c r="B62" s="23">
        <v>1.0</v>
      </c>
      <c r="C62" s="13">
        <v>0.0</v>
      </c>
      <c r="D62" s="22"/>
      <c r="E62" s="22"/>
    </row>
    <row r="63">
      <c r="A63" s="21" t="s">
        <v>42</v>
      </c>
      <c r="B63" s="23">
        <f>0+8</f>
        <v>8</v>
      </c>
      <c r="C63" s="13">
        <f>0+0</f>
        <v>0</v>
      </c>
      <c r="D63" s="22"/>
      <c r="E63" s="22"/>
    </row>
    <row r="64">
      <c r="A64" s="16"/>
      <c r="B64" s="17"/>
      <c r="C64" s="17"/>
      <c r="D64" s="16"/>
      <c r="E64" s="16"/>
    </row>
    <row r="65">
      <c r="A65" s="26">
        <v>9.9021853E7</v>
      </c>
      <c r="B65" s="23">
        <v>0.0</v>
      </c>
      <c r="C65" s="13">
        <v>0.0</v>
      </c>
      <c r="D65" s="22"/>
      <c r="E65" s="22"/>
    </row>
    <row r="66">
      <c r="A66" s="26">
        <v>4.623682E7</v>
      </c>
      <c r="B66" s="23">
        <f>0+5</f>
        <v>5</v>
      </c>
      <c r="C66" s="13">
        <f>0+0</f>
        <v>0</v>
      </c>
      <c r="D66" s="22"/>
      <c r="E66" s="22"/>
    </row>
    <row r="67">
      <c r="A67" s="16"/>
      <c r="B67" s="17"/>
      <c r="C67" s="17"/>
      <c r="D67" s="16"/>
      <c r="E67" s="16"/>
    </row>
    <row r="68">
      <c r="A68" s="26" t="s">
        <v>43</v>
      </c>
      <c r="B68" s="23">
        <v>1.0</v>
      </c>
      <c r="C68" s="13">
        <v>0.0</v>
      </c>
      <c r="D68" s="22"/>
      <c r="E68" s="22"/>
    </row>
    <row r="69">
      <c r="A69" s="26" t="s">
        <v>44</v>
      </c>
      <c r="B69" s="8">
        <f>0+4</f>
        <v>4</v>
      </c>
      <c r="C69" s="8">
        <f>0+0</f>
        <v>0</v>
      </c>
      <c r="D69" s="22"/>
      <c r="E69" s="22"/>
    </row>
    <row r="70">
      <c r="A70" s="15"/>
      <c r="B70" s="17"/>
      <c r="C70" s="17"/>
      <c r="D70" s="16"/>
      <c r="E70" s="16"/>
    </row>
    <row r="71">
      <c r="A71" s="21" t="s">
        <v>45</v>
      </c>
      <c r="B71" s="23">
        <v>1.0</v>
      </c>
      <c r="C71" s="13">
        <v>0.0</v>
      </c>
      <c r="D71" s="22"/>
      <c r="E71" s="22"/>
    </row>
    <row r="72">
      <c r="A72" s="21" t="s">
        <v>46</v>
      </c>
      <c r="B72" s="23">
        <f>19+0</f>
        <v>19</v>
      </c>
      <c r="C72" s="13">
        <f>0+0</f>
        <v>0</v>
      </c>
      <c r="D72" s="22"/>
      <c r="E72" s="22"/>
    </row>
    <row r="73">
      <c r="A73" s="16"/>
      <c r="B73" s="17"/>
      <c r="C73" s="17"/>
      <c r="D73" s="16"/>
      <c r="E73" s="16"/>
    </row>
    <row r="74">
      <c r="A74" s="21" t="s">
        <v>47</v>
      </c>
      <c r="B74" s="23">
        <v>0.0</v>
      </c>
      <c r="C74" s="13">
        <v>0.0</v>
      </c>
      <c r="D74" s="22"/>
      <c r="E74" s="22"/>
    </row>
    <row r="75">
      <c r="A75" s="21" t="s">
        <v>48</v>
      </c>
      <c r="B75" s="23">
        <f>0+3</f>
        <v>3</v>
      </c>
      <c r="C75" s="13">
        <f>0+0</f>
        <v>0</v>
      </c>
      <c r="D75" s="22"/>
      <c r="E75" s="22"/>
    </row>
    <row r="76">
      <c r="A76" s="16"/>
      <c r="B76" s="17"/>
      <c r="C76" s="17"/>
      <c r="D76" s="16"/>
      <c r="E76" s="16"/>
    </row>
    <row r="77">
      <c r="A77" s="21">
        <v>9.9021401E7</v>
      </c>
      <c r="B77" s="23">
        <v>0.0</v>
      </c>
      <c r="C77" s="13">
        <v>0.0</v>
      </c>
      <c r="D77" s="22"/>
      <c r="E77" s="22"/>
    </row>
    <row r="78">
      <c r="A78" s="21" t="s">
        <v>49</v>
      </c>
      <c r="B78" s="23">
        <f t="shared" ref="B78:C78" si="9">0+0</f>
        <v>0</v>
      </c>
      <c r="C78" s="13">
        <f t="shared" si="9"/>
        <v>0</v>
      </c>
      <c r="D78" s="22"/>
      <c r="E78" s="22"/>
    </row>
    <row r="79">
      <c r="A79" s="16"/>
      <c r="B79" s="17"/>
      <c r="C79" s="17"/>
      <c r="D79" s="16"/>
      <c r="E79" s="16"/>
    </row>
    <row r="80">
      <c r="A80" s="21" t="s">
        <v>50</v>
      </c>
      <c r="B80" s="23">
        <v>0.0</v>
      </c>
      <c r="C80" s="13">
        <v>0.0</v>
      </c>
      <c r="D80" s="22"/>
      <c r="E80" s="22"/>
    </row>
    <row r="81">
      <c r="A81" s="21" t="s">
        <v>51</v>
      </c>
      <c r="B81" s="23">
        <f t="shared" ref="B81:C81" si="10">0+0</f>
        <v>0</v>
      </c>
      <c r="C81" s="13">
        <f t="shared" si="10"/>
        <v>0</v>
      </c>
      <c r="D81" s="22"/>
      <c r="E81" s="22"/>
    </row>
  </sheetData>
  <mergeCells count="8">
    <mergeCell ref="B1:C1"/>
    <mergeCell ref="D1:E1"/>
    <mergeCell ref="F1:G1"/>
    <mergeCell ref="H1:I1"/>
    <mergeCell ref="J1:K1"/>
    <mergeCell ref="L1:M1"/>
    <mergeCell ref="N1:O1"/>
    <mergeCell ref="P1:Q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42.0"/>
    <col customWidth="1" min="4" max="4" width="45.5"/>
    <col customWidth="1" min="5" max="5" width="45.88"/>
    <col customWidth="1" min="6" max="6" width="9.13"/>
    <col customWidth="1" min="8" max="8" width="35.5"/>
    <col customWidth="1" min="9" max="9" width="25.13"/>
    <col customWidth="1" min="11" max="11" width="23.0"/>
    <col customWidth="1" min="12" max="12" width="33.75"/>
    <col customWidth="1" min="14" max="14" width="26.38"/>
    <col customWidth="1" min="15" max="15" width="33.5"/>
  </cols>
  <sheetData>
    <row r="1" ht="64.5" customHeight="1">
      <c r="A1" s="27" t="s">
        <v>93</v>
      </c>
      <c r="B1" s="3"/>
      <c r="C1" s="15"/>
      <c r="D1" s="27" t="s">
        <v>94</v>
      </c>
      <c r="E1" s="3"/>
      <c r="H1" s="27" t="s">
        <v>95</v>
      </c>
      <c r="I1" s="3"/>
      <c r="J1" s="28"/>
      <c r="K1" s="27" t="s">
        <v>96</v>
      </c>
      <c r="L1" s="3"/>
      <c r="N1" s="29"/>
      <c r="O1" s="29"/>
    </row>
    <row r="2" ht="33.75" customHeight="1">
      <c r="A2" s="30"/>
      <c r="B2" s="31"/>
      <c r="C2" s="15"/>
      <c r="D2" s="30"/>
      <c r="E2" s="31"/>
      <c r="H2" s="32"/>
      <c r="I2" s="33"/>
      <c r="J2" s="28"/>
      <c r="K2" s="32"/>
      <c r="L2" s="33"/>
      <c r="N2" s="29"/>
      <c r="O2" s="29"/>
    </row>
    <row r="3">
      <c r="A3" s="34" t="s">
        <v>56</v>
      </c>
      <c r="B3" s="24">
        <f>SUM('data-1906-2506'!B3, 'data-1906-2506'!D3, 'data-1906-2506'!F3, 'data-1906-2506'!H3, 'data-1906-2506'!J3, 'data-1906-2506'!L3, 'data-1906-2506'!N3, 'data-1906-2506'!P3  )</f>
        <v>211</v>
      </c>
      <c r="C3" s="15"/>
      <c r="D3" s="34" t="s">
        <v>56</v>
      </c>
      <c r="E3" s="24">
        <f>SUM('data-1906-2506'!C3,'data-1906-2506'!E3,'data-1906-2506'!G3,'data-1906-2506'!I3,'data-1906-2506'!K3,'data-1906-2506'!M3,'data-1906-2506'!O3,'data-1906-2506'!Q3)</f>
        <v>6</v>
      </c>
      <c r="J3" s="15"/>
      <c r="L3" s="55"/>
    </row>
    <row r="4">
      <c r="A4" s="34" t="s">
        <v>57</v>
      </c>
      <c r="B4" s="24">
        <f>SUM('data-1906-2506'!B4, 'data-1906-2506'!D4, 'data-1906-2506'!F4, 'data-1906-2506'!H4, 'data-1906-2506'!J4, 'data-1906-2506'!L4, 'data-1906-2506'!N4, 'data-1906-2506'!P4  )</f>
        <v>102</v>
      </c>
      <c r="C4" s="15"/>
      <c r="D4" s="34" t="s">
        <v>57</v>
      </c>
      <c r="E4" s="24">
        <f>SUM('data-1906-2506'!C4,'data-1906-2506'!E4,'data-1906-2506'!G4,'data-1906-2506'!I4,'data-1906-2506'!K4,'data-1906-2506'!M4,'data-1906-2506'!O4,'data-1906-2506'!Q4)</f>
        <v>24</v>
      </c>
      <c r="H4" s="35" t="s">
        <v>58</v>
      </c>
      <c r="I4" s="36" t="s">
        <v>4</v>
      </c>
      <c r="J4" s="37"/>
      <c r="K4" s="35" t="s">
        <v>58</v>
      </c>
      <c r="L4" s="36" t="s">
        <v>4</v>
      </c>
    </row>
    <row r="5">
      <c r="C5" s="15"/>
      <c r="H5" s="32"/>
      <c r="I5" s="38">
        <v>164.0</v>
      </c>
      <c r="J5" s="37"/>
      <c r="K5" s="32"/>
      <c r="L5" s="38">
        <v>37.0</v>
      </c>
    </row>
    <row r="6">
      <c r="A6" s="34" t="s">
        <v>59</v>
      </c>
      <c r="B6" s="24">
        <f>SUM('data-1906-2506'!B7, 'data-1906-2506'!D7, 'data-1906-2506'!F7, 'data-1906-2506'!H7, 'data-1906-2506'!J7, 'data-1906-2506'!L7, 'data-1906-2506'!N7, 'data-1906-2506'!P7  )</f>
        <v>2604</v>
      </c>
      <c r="C6" s="15"/>
      <c r="D6" s="34" t="s">
        <v>59</v>
      </c>
      <c r="E6" s="24">
        <f>SUM('data-1906-2506'!C7,'data-1906-2506'!E7,'data-1906-2506'!G7,'data-1906-2506'!I7,'data-1906-2506'!K7,'data-1906-2506'!M7,'data-1906-2506'!O7,'data-1906-2506'!Q7)</f>
        <v>13</v>
      </c>
      <c r="H6" s="15"/>
      <c r="I6" s="15"/>
      <c r="J6" s="15"/>
    </row>
    <row r="7">
      <c r="A7" s="34" t="s">
        <v>60</v>
      </c>
      <c r="B7" s="24">
        <f>SUM('data-1906-2506'!B8, 'data-1906-2506'!D8, 'data-1906-2506'!F8, 'data-1906-2506'!H8, 'data-1906-2506'!J8, 'data-1906-2506'!L8, 'data-1906-2506'!N8, 'data-1906-2506'!P8  )</f>
        <v>324</v>
      </c>
      <c r="C7" s="15"/>
      <c r="D7" s="34" t="s">
        <v>60</v>
      </c>
      <c r="E7" s="24">
        <f>SUM('data-1906-2506'!C8,'data-1906-2506'!E8,'data-1906-2506'!G8,'data-1906-2506'!I8,'data-1906-2506'!K8,'data-1906-2506'!M8,'data-1906-2506'!O8,'data-1906-2506'!Q8)</f>
        <v>28</v>
      </c>
      <c r="H7" s="35" t="s">
        <v>58</v>
      </c>
      <c r="I7" s="39" t="s">
        <v>2</v>
      </c>
      <c r="J7" s="15"/>
      <c r="K7" s="35" t="s">
        <v>58</v>
      </c>
      <c r="L7" s="36" t="s">
        <v>97</v>
      </c>
    </row>
    <row r="8">
      <c r="C8" s="15"/>
      <c r="H8" s="32"/>
      <c r="I8" s="40">
        <v>22.0</v>
      </c>
      <c r="J8" s="37"/>
      <c r="K8" s="32"/>
      <c r="L8" s="38">
        <v>19.0</v>
      </c>
    </row>
    <row r="9">
      <c r="A9" s="55"/>
      <c r="C9" s="15"/>
      <c r="H9" s="15"/>
      <c r="I9" s="15"/>
      <c r="J9" s="37"/>
    </row>
    <row r="10">
      <c r="A10" s="15"/>
      <c r="B10" s="15"/>
      <c r="C10" s="15"/>
      <c r="H10" s="35" t="s">
        <v>58</v>
      </c>
      <c r="I10" s="39" t="s">
        <v>97</v>
      </c>
      <c r="J10" s="15"/>
      <c r="K10" s="35" t="s">
        <v>58</v>
      </c>
      <c r="L10" s="36" t="s">
        <v>0</v>
      </c>
    </row>
    <row r="11">
      <c r="A11" s="41" t="s">
        <v>98</v>
      </c>
      <c r="B11" s="31"/>
      <c r="C11" s="15"/>
      <c r="D11" s="41" t="s">
        <v>99</v>
      </c>
      <c r="E11" s="31"/>
      <c r="H11" s="32"/>
      <c r="I11" s="40">
        <v>14.0</v>
      </c>
      <c r="J11" s="15"/>
      <c r="K11" s="32"/>
      <c r="L11" s="38">
        <v>16.0</v>
      </c>
    </row>
    <row r="12" ht="72.0" customHeight="1">
      <c r="A12" s="30"/>
      <c r="B12" s="31"/>
      <c r="C12" s="15"/>
      <c r="D12" s="30"/>
      <c r="E12" s="31"/>
      <c r="H12" s="15"/>
      <c r="I12" s="15"/>
      <c r="J12" s="15"/>
    </row>
    <row r="13">
      <c r="A13" s="42" t="s">
        <v>63</v>
      </c>
      <c r="B13" s="12">
        <f t="shared" ref="B13:B14" si="1">B3/8</f>
        <v>26.375</v>
      </c>
      <c r="C13" s="15"/>
      <c r="D13" s="34" t="s">
        <v>56</v>
      </c>
      <c r="E13" s="24">
        <f t="shared" ref="E13:E14" si="2">E3/8</f>
        <v>0.75</v>
      </c>
      <c r="H13" s="35" t="s">
        <v>58</v>
      </c>
      <c r="I13" s="39" t="s">
        <v>100</v>
      </c>
      <c r="J13" s="15"/>
      <c r="K13" s="35" t="s">
        <v>58</v>
      </c>
      <c r="L13" s="36" t="s">
        <v>5</v>
      </c>
    </row>
    <row r="14">
      <c r="A14" s="34" t="s">
        <v>64</v>
      </c>
      <c r="B14" s="24">
        <f t="shared" si="1"/>
        <v>12.75</v>
      </c>
      <c r="C14" s="43"/>
      <c r="D14" s="34" t="s">
        <v>57</v>
      </c>
      <c r="E14" s="24">
        <f t="shared" si="2"/>
        <v>3</v>
      </c>
      <c r="H14" s="32"/>
      <c r="I14" s="44">
        <v>3.0</v>
      </c>
      <c r="J14" s="28"/>
      <c r="K14" s="32"/>
      <c r="L14" s="38">
        <v>3.0</v>
      </c>
    </row>
    <row r="15" ht="20.25" customHeight="1">
      <c r="C15" s="15"/>
      <c r="D15" s="15"/>
      <c r="E15" s="37"/>
      <c r="H15" s="15"/>
      <c r="I15" s="28"/>
      <c r="J15" s="28"/>
    </row>
    <row r="16">
      <c r="A16" s="34" t="s">
        <v>59</v>
      </c>
      <c r="B16" s="45">
        <f t="shared" ref="B16:B17" si="3">B6/8</f>
        <v>325.5</v>
      </c>
      <c r="C16" s="15"/>
      <c r="D16" s="34" t="s">
        <v>59</v>
      </c>
      <c r="E16" s="24">
        <f t="shared" ref="E16:E17" si="4">E6/8</f>
        <v>1.625</v>
      </c>
      <c r="H16" s="35" t="s">
        <v>58</v>
      </c>
      <c r="I16" s="39" t="s">
        <v>0</v>
      </c>
      <c r="J16" s="15"/>
      <c r="K16" s="35" t="s">
        <v>58</v>
      </c>
      <c r="L16" s="36" t="s">
        <v>2</v>
      </c>
    </row>
    <row r="17">
      <c r="A17" s="34" t="s">
        <v>60</v>
      </c>
      <c r="B17" s="45">
        <f t="shared" si="3"/>
        <v>40.5</v>
      </c>
      <c r="C17" s="15"/>
      <c r="D17" s="34" t="s">
        <v>60</v>
      </c>
      <c r="E17" s="24">
        <f t="shared" si="4"/>
        <v>3.5</v>
      </c>
      <c r="H17" s="32"/>
      <c r="I17" s="40">
        <v>2.0</v>
      </c>
      <c r="J17" s="37"/>
      <c r="K17" s="32"/>
      <c r="L17" s="38">
        <v>2.0</v>
      </c>
    </row>
    <row r="18">
      <c r="C18" s="15"/>
      <c r="D18" s="15"/>
      <c r="E18" s="37"/>
      <c r="H18" s="15"/>
      <c r="I18" s="15"/>
      <c r="J18" s="37"/>
    </row>
    <row r="19">
      <c r="C19" s="15"/>
      <c r="D19" s="15"/>
      <c r="E19" s="15"/>
      <c r="H19" s="35" t="s">
        <v>58</v>
      </c>
      <c r="I19" s="39" t="s">
        <v>5</v>
      </c>
      <c r="J19" s="15"/>
      <c r="K19" s="35" t="s">
        <v>58</v>
      </c>
      <c r="L19" s="36" t="s">
        <v>101</v>
      </c>
    </row>
    <row r="20">
      <c r="C20" s="15"/>
      <c r="D20" s="15"/>
      <c r="E20" s="15"/>
      <c r="H20" s="32"/>
      <c r="I20" s="40">
        <v>0.0</v>
      </c>
      <c r="J20" s="15"/>
      <c r="K20" s="32"/>
      <c r="L20" s="38">
        <v>1.0</v>
      </c>
    </row>
    <row r="21">
      <c r="A21" s="41" t="s">
        <v>102</v>
      </c>
      <c r="B21" s="31"/>
      <c r="C21" s="15"/>
      <c r="D21" s="29"/>
      <c r="E21" s="29"/>
      <c r="H21" s="15"/>
      <c r="I21" s="15"/>
      <c r="J21" s="37"/>
    </row>
    <row r="22" ht="79.5" customHeight="1">
      <c r="A22" s="30"/>
      <c r="B22" s="31"/>
      <c r="C22" s="15"/>
      <c r="D22" s="46"/>
      <c r="E22" s="46"/>
      <c r="H22" s="35" t="s">
        <v>58</v>
      </c>
      <c r="I22" s="39" t="s">
        <v>103</v>
      </c>
      <c r="J22" s="37"/>
      <c r="K22" s="35" t="s">
        <v>58</v>
      </c>
      <c r="L22" s="36" t="s">
        <v>100</v>
      </c>
    </row>
    <row r="23">
      <c r="A23" s="42" t="s">
        <v>63</v>
      </c>
      <c r="B23" s="56">
        <f t="shared" ref="B23:B24" si="5">E3/B3</f>
        <v>0.02843601896</v>
      </c>
      <c r="C23" s="15"/>
      <c r="D23" s="47"/>
      <c r="E23" s="29"/>
      <c r="H23" s="32"/>
      <c r="I23" s="40">
        <v>0.0</v>
      </c>
      <c r="J23" s="15"/>
      <c r="K23" s="32"/>
      <c r="L23" s="38">
        <v>0.0</v>
      </c>
    </row>
    <row r="24">
      <c r="A24" s="34" t="s">
        <v>64</v>
      </c>
      <c r="B24" s="48">
        <f t="shared" si="5"/>
        <v>0.2352941176</v>
      </c>
      <c r="C24" s="43"/>
      <c r="D24" s="29"/>
      <c r="E24" s="29"/>
    </row>
    <row r="25">
      <c r="C25" s="15"/>
      <c r="D25" s="29"/>
      <c r="E25" s="29"/>
      <c r="H25" s="35" t="s">
        <v>58</v>
      </c>
      <c r="I25" s="36" t="s">
        <v>101</v>
      </c>
      <c r="K25" s="35" t="s">
        <v>58</v>
      </c>
      <c r="L25" s="36" t="s">
        <v>103</v>
      </c>
    </row>
    <row r="26">
      <c r="A26" s="34" t="s">
        <v>59</v>
      </c>
      <c r="B26" s="49">
        <f t="shared" ref="B26:B27" si="6">E6/B6</f>
        <v>0.004992319508</v>
      </c>
      <c r="C26" s="15"/>
      <c r="D26" s="29"/>
      <c r="E26" s="29"/>
      <c r="H26" s="32"/>
      <c r="I26" s="50">
        <v>0.0</v>
      </c>
      <c r="K26" s="32"/>
      <c r="L26" s="38">
        <v>0.0</v>
      </c>
    </row>
    <row r="27">
      <c r="A27" s="34" t="s">
        <v>60</v>
      </c>
      <c r="B27" s="51">
        <f t="shared" si="6"/>
        <v>0.08641975309</v>
      </c>
      <c r="C27" s="15"/>
      <c r="D27" s="29"/>
      <c r="E27" s="29"/>
    </row>
    <row r="28">
      <c r="D28" s="52"/>
    </row>
    <row r="31">
      <c r="A31" s="53" t="s">
        <v>66</v>
      </c>
    </row>
    <row r="32">
      <c r="A32" s="53" t="s">
        <v>67</v>
      </c>
      <c r="B32" s="53" t="s">
        <v>104</v>
      </c>
    </row>
  </sheetData>
  <mergeCells count="23">
    <mergeCell ref="A1:B2"/>
    <mergeCell ref="D1:E2"/>
    <mergeCell ref="H1:I2"/>
    <mergeCell ref="K1:L2"/>
    <mergeCell ref="H4:H5"/>
    <mergeCell ref="K4:K5"/>
    <mergeCell ref="K7:K8"/>
    <mergeCell ref="K13:K14"/>
    <mergeCell ref="K16:K17"/>
    <mergeCell ref="H19:H20"/>
    <mergeCell ref="K19:K20"/>
    <mergeCell ref="K25:K26"/>
    <mergeCell ref="H16:H17"/>
    <mergeCell ref="H22:H23"/>
    <mergeCell ref="H25:H26"/>
    <mergeCell ref="H7:H8"/>
    <mergeCell ref="H10:H11"/>
    <mergeCell ref="K10:K11"/>
    <mergeCell ref="A11:B12"/>
    <mergeCell ref="D11:E12"/>
    <mergeCell ref="H13:H14"/>
    <mergeCell ref="A21:B22"/>
    <mergeCell ref="K22:K2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7.38"/>
    <col customWidth="1" min="3" max="3" width="22.13"/>
    <col customWidth="1" min="4" max="4" width="18.13"/>
    <col customWidth="1" min="5" max="5" width="25.5"/>
    <col customWidth="1" min="6" max="6" width="20.25"/>
    <col customWidth="1" min="7" max="7" width="29.38"/>
    <col customWidth="1" min="8" max="8" width="27.63"/>
    <col customWidth="1" min="9" max="9" width="30.88"/>
    <col customWidth="1" min="11" max="11" width="26.25"/>
    <col customWidth="1" min="13" max="13" width="22.88"/>
    <col customWidth="1" min="15" max="15" width="20.38"/>
  </cols>
  <sheetData>
    <row r="1">
      <c r="A1" s="58" t="s">
        <v>105</v>
      </c>
      <c r="B1" s="59"/>
      <c r="C1" s="59"/>
      <c r="D1" s="59"/>
      <c r="E1" s="59"/>
      <c r="F1" s="59"/>
      <c r="G1" s="59"/>
      <c r="H1" s="60"/>
      <c r="I1" s="61" t="s">
        <v>106</v>
      </c>
      <c r="J1" s="59"/>
      <c r="K1" s="59"/>
      <c r="L1" s="59"/>
      <c r="M1" s="59"/>
      <c r="N1" s="59"/>
      <c r="O1" s="59"/>
      <c r="P1" s="60"/>
    </row>
    <row r="2">
      <c r="A2" s="62" t="s">
        <v>107</v>
      </c>
      <c r="B2" s="3"/>
      <c r="C2" s="62" t="s">
        <v>108</v>
      </c>
      <c r="D2" s="3"/>
      <c r="E2" s="62" t="s">
        <v>109</v>
      </c>
      <c r="F2" s="3"/>
      <c r="G2" s="62" t="s">
        <v>110</v>
      </c>
      <c r="H2" s="3"/>
      <c r="I2" s="62" t="s">
        <v>107</v>
      </c>
      <c r="J2" s="3"/>
      <c r="K2" s="62" t="s">
        <v>108</v>
      </c>
      <c r="L2" s="3"/>
      <c r="M2" s="62" t="s">
        <v>109</v>
      </c>
      <c r="N2" s="3"/>
      <c r="O2" s="62" t="s">
        <v>110</v>
      </c>
      <c r="P2" s="3"/>
    </row>
    <row r="3" ht="18.0" customHeight="1">
      <c r="A3" s="63"/>
      <c r="B3" s="64"/>
      <c r="C3" s="65"/>
      <c r="D3" s="66"/>
      <c r="E3" s="63"/>
      <c r="F3" s="67"/>
      <c r="G3" s="68"/>
      <c r="H3" s="67"/>
      <c r="I3" s="65"/>
      <c r="J3" s="66"/>
      <c r="K3" s="65"/>
      <c r="L3" s="66"/>
      <c r="M3" s="65"/>
      <c r="N3" s="66"/>
      <c r="O3" s="65"/>
      <c r="P3" s="66"/>
    </row>
    <row r="4">
      <c r="A4" s="69"/>
      <c r="B4" s="70"/>
      <c r="C4" s="65"/>
      <c r="D4" s="66"/>
      <c r="E4" s="63"/>
      <c r="F4" s="67"/>
      <c r="G4" s="68"/>
      <c r="H4" s="67"/>
      <c r="I4" s="65"/>
      <c r="J4" s="66"/>
      <c r="K4" s="65"/>
      <c r="L4" s="66"/>
      <c r="M4" s="65"/>
      <c r="N4" s="66"/>
      <c r="O4" s="65"/>
      <c r="P4" s="66"/>
    </row>
    <row r="5">
      <c r="A5" s="65"/>
      <c r="B5" s="66"/>
      <c r="C5" s="65"/>
      <c r="D5" s="66"/>
      <c r="E5" s="71"/>
      <c r="F5" s="67"/>
      <c r="G5" s="68"/>
      <c r="H5" s="67"/>
      <c r="I5" s="65"/>
      <c r="J5" s="66"/>
      <c r="K5" s="65"/>
      <c r="L5" s="66"/>
      <c r="M5" s="65"/>
      <c r="N5" s="66"/>
      <c r="O5" s="65"/>
      <c r="P5" s="66"/>
    </row>
    <row r="6">
      <c r="A6" s="65"/>
      <c r="B6" s="66"/>
      <c r="C6" s="65"/>
      <c r="D6" s="66"/>
      <c r="E6" s="65"/>
      <c r="F6" s="66"/>
      <c r="G6" s="65"/>
      <c r="H6" s="66"/>
      <c r="I6" s="65"/>
      <c r="J6" s="66"/>
      <c r="K6" s="65"/>
      <c r="L6" s="66"/>
      <c r="M6" s="65"/>
      <c r="N6" s="66"/>
      <c r="O6" s="65"/>
      <c r="P6" s="66"/>
    </row>
    <row r="7">
      <c r="A7" s="65"/>
      <c r="B7" s="66"/>
      <c r="C7" s="65"/>
      <c r="D7" s="66"/>
      <c r="E7" s="65"/>
      <c r="F7" s="66"/>
      <c r="G7" s="65"/>
      <c r="H7" s="66"/>
      <c r="I7" s="65"/>
      <c r="J7" s="66"/>
      <c r="K7" s="65"/>
      <c r="L7" s="66"/>
      <c r="M7" s="65"/>
      <c r="N7" s="66"/>
      <c r="O7" s="65"/>
      <c r="P7" s="66"/>
    </row>
    <row r="8">
      <c r="A8" s="72"/>
      <c r="B8" s="73"/>
      <c r="C8" s="72"/>
      <c r="D8" s="73"/>
      <c r="E8" s="72"/>
      <c r="F8" s="73"/>
      <c r="G8" s="72"/>
      <c r="H8" s="73"/>
      <c r="I8" s="72"/>
      <c r="J8" s="73"/>
      <c r="K8" s="72"/>
      <c r="L8" s="73"/>
      <c r="M8" s="72"/>
      <c r="N8" s="73"/>
      <c r="O8" s="72"/>
      <c r="P8" s="73"/>
    </row>
    <row r="9">
      <c r="A9" s="72"/>
      <c r="B9" s="73"/>
      <c r="C9" s="72"/>
      <c r="D9" s="73"/>
      <c r="E9" s="72"/>
      <c r="F9" s="73"/>
      <c r="G9" s="72"/>
      <c r="H9" s="73"/>
      <c r="I9" s="72"/>
      <c r="J9" s="73"/>
      <c r="K9" s="72"/>
      <c r="L9" s="73"/>
      <c r="M9" s="72"/>
      <c r="N9" s="73"/>
      <c r="O9" s="72"/>
      <c r="P9" s="73"/>
    </row>
    <row r="10">
      <c r="A10" s="72"/>
      <c r="B10" s="73"/>
      <c r="C10" s="72"/>
      <c r="D10" s="73"/>
      <c r="E10" s="72"/>
      <c r="F10" s="73"/>
      <c r="G10" s="72"/>
      <c r="H10" s="73"/>
      <c r="I10" s="72"/>
      <c r="J10" s="73"/>
      <c r="K10" s="72"/>
      <c r="L10" s="73"/>
      <c r="M10" s="72"/>
      <c r="N10" s="73"/>
      <c r="O10" s="72"/>
      <c r="P10" s="73"/>
    </row>
    <row r="11">
      <c r="A11" s="72"/>
      <c r="B11" s="73"/>
      <c r="C11" s="72"/>
      <c r="D11" s="73"/>
      <c r="E11" s="72"/>
      <c r="F11" s="73"/>
      <c r="G11" s="72"/>
      <c r="H11" s="73"/>
      <c r="I11" s="72"/>
      <c r="J11" s="73"/>
      <c r="K11" s="72"/>
      <c r="L11" s="73"/>
      <c r="M11" s="72"/>
      <c r="N11" s="73"/>
      <c r="O11" s="72"/>
      <c r="P11" s="73"/>
    </row>
    <row r="12">
      <c r="A12" s="72"/>
      <c r="B12" s="73"/>
      <c r="C12" s="72"/>
      <c r="D12" s="73"/>
      <c r="E12" s="72"/>
      <c r="F12" s="73"/>
      <c r="G12" s="72"/>
      <c r="H12" s="73"/>
      <c r="I12" s="72"/>
      <c r="J12" s="73"/>
      <c r="K12" s="72"/>
      <c r="L12" s="73"/>
      <c r="M12" s="72"/>
      <c r="N12" s="73"/>
      <c r="O12" s="72"/>
      <c r="P12" s="73"/>
    </row>
    <row r="13">
      <c r="A13" s="72"/>
      <c r="B13" s="73"/>
      <c r="C13" s="72"/>
      <c r="D13" s="73"/>
      <c r="E13" s="72"/>
      <c r="F13" s="73"/>
      <c r="G13" s="72"/>
      <c r="H13" s="73"/>
      <c r="I13" s="72"/>
      <c r="J13" s="73"/>
      <c r="K13" s="72"/>
      <c r="L13" s="73"/>
      <c r="M13" s="72"/>
      <c r="N13" s="73"/>
      <c r="O13" s="72"/>
      <c r="P13" s="73"/>
    </row>
    <row r="14">
      <c r="A14" s="72"/>
      <c r="B14" s="73"/>
      <c r="C14" s="69"/>
      <c r="D14" s="64"/>
      <c r="E14" s="72"/>
      <c r="F14" s="73"/>
      <c r="G14" s="72"/>
      <c r="H14" s="73"/>
      <c r="I14" s="72"/>
      <c r="J14" s="73"/>
      <c r="K14" s="72"/>
      <c r="L14" s="73"/>
      <c r="M14" s="72"/>
      <c r="N14" s="73"/>
      <c r="O14" s="72"/>
      <c r="P14" s="73"/>
    </row>
    <row r="15">
      <c r="A15" s="72"/>
      <c r="B15" s="73"/>
      <c r="C15" s="69"/>
      <c r="D15" s="64"/>
      <c r="E15" s="72"/>
      <c r="F15" s="73"/>
      <c r="G15" s="72"/>
      <c r="H15" s="73"/>
      <c r="I15" s="72"/>
      <c r="J15" s="73"/>
      <c r="K15" s="72"/>
      <c r="L15" s="73"/>
      <c r="M15" s="72"/>
      <c r="N15" s="73"/>
      <c r="O15" s="72"/>
      <c r="P15" s="73"/>
    </row>
    <row r="16">
      <c r="A16" s="72"/>
      <c r="B16" s="73"/>
      <c r="C16" s="72"/>
      <c r="D16" s="70"/>
      <c r="E16" s="72"/>
      <c r="F16" s="73"/>
      <c r="G16" s="72"/>
      <c r="H16" s="73"/>
      <c r="I16" s="72"/>
      <c r="J16" s="73"/>
      <c r="K16" s="72"/>
      <c r="L16" s="73"/>
      <c r="M16" s="72"/>
      <c r="N16" s="73"/>
      <c r="O16" s="72"/>
      <c r="P16" s="73"/>
    </row>
    <row r="17">
      <c r="A17" s="72"/>
      <c r="B17" s="73"/>
      <c r="C17" s="72"/>
      <c r="D17" s="73"/>
      <c r="E17" s="72"/>
      <c r="F17" s="73"/>
      <c r="G17" s="72"/>
      <c r="H17" s="73"/>
      <c r="I17" s="72"/>
      <c r="J17" s="73"/>
      <c r="K17" s="72"/>
      <c r="L17" s="73"/>
      <c r="M17" s="72"/>
      <c r="N17" s="73"/>
      <c r="O17" s="72"/>
      <c r="P17" s="73"/>
    </row>
    <row r="18">
      <c r="A18" s="72"/>
      <c r="B18" s="73"/>
      <c r="C18" s="72"/>
      <c r="D18" s="73"/>
      <c r="E18" s="72"/>
      <c r="F18" s="73"/>
      <c r="G18" s="72"/>
      <c r="H18" s="73"/>
      <c r="I18" s="72"/>
      <c r="J18" s="73"/>
      <c r="K18" s="72"/>
      <c r="L18" s="73"/>
      <c r="M18" s="72"/>
      <c r="N18" s="73"/>
      <c r="O18" s="72"/>
      <c r="P18" s="73"/>
    </row>
    <row r="19">
      <c r="A19" s="72"/>
      <c r="B19" s="73"/>
      <c r="C19" s="72"/>
      <c r="D19" s="73"/>
      <c r="E19" s="72"/>
      <c r="F19" s="73"/>
      <c r="G19" s="72"/>
      <c r="H19" s="73"/>
      <c r="I19" s="72"/>
      <c r="J19" s="73"/>
      <c r="K19" s="72"/>
      <c r="L19" s="73"/>
      <c r="M19" s="72"/>
      <c r="N19" s="73"/>
      <c r="O19" s="72"/>
      <c r="P19" s="73"/>
    </row>
    <row r="20">
      <c r="A20" s="72"/>
      <c r="B20" s="73"/>
      <c r="C20" s="72"/>
      <c r="D20" s="73"/>
      <c r="E20" s="72"/>
      <c r="F20" s="73"/>
      <c r="G20" s="72"/>
      <c r="H20" s="73"/>
      <c r="I20" s="72"/>
      <c r="J20" s="73"/>
      <c r="K20" s="72"/>
      <c r="L20" s="73"/>
      <c r="M20" s="72"/>
      <c r="N20" s="73"/>
      <c r="O20" s="72"/>
      <c r="P20" s="73"/>
    </row>
    <row r="21">
      <c r="A21" s="72"/>
      <c r="B21" s="73"/>
      <c r="C21" s="72"/>
      <c r="D21" s="73"/>
      <c r="E21" s="72"/>
      <c r="F21" s="73"/>
      <c r="G21" s="72"/>
      <c r="H21" s="73"/>
      <c r="I21" s="72"/>
      <c r="J21" s="73"/>
      <c r="K21" s="72"/>
      <c r="L21" s="73"/>
      <c r="M21" s="72"/>
      <c r="N21" s="73"/>
      <c r="O21" s="72"/>
      <c r="P21" s="73"/>
    </row>
    <row r="22">
      <c r="A22" s="72"/>
      <c r="B22" s="73"/>
      <c r="C22" s="72"/>
      <c r="D22" s="73"/>
      <c r="E22" s="72"/>
      <c r="F22" s="73"/>
      <c r="G22" s="72"/>
      <c r="H22" s="73"/>
      <c r="I22" s="72"/>
      <c r="J22" s="73"/>
      <c r="K22" s="72"/>
      <c r="L22" s="73"/>
      <c r="M22" s="72"/>
      <c r="N22" s="73"/>
      <c r="O22" s="72"/>
      <c r="P22" s="73"/>
    </row>
    <row r="23">
      <c r="A23" s="74"/>
      <c r="B23" s="73"/>
      <c r="C23" s="74"/>
      <c r="D23" s="73"/>
      <c r="E23" s="72"/>
      <c r="F23" s="73"/>
      <c r="G23" s="72"/>
      <c r="H23" s="73"/>
      <c r="I23" s="72"/>
      <c r="J23" s="73"/>
      <c r="K23" s="72"/>
      <c r="L23" s="73"/>
      <c r="M23" s="72"/>
      <c r="N23" s="73"/>
      <c r="O23" s="72"/>
      <c r="P23" s="73"/>
    </row>
    <row r="24">
      <c r="A24" s="72"/>
      <c r="B24" s="73"/>
      <c r="C24" s="72"/>
      <c r="D24" s="73"/>
      <c r="E24" s="72"/>
      <c r="F24" s="73"/>
      <c r="G24" s="72"/>
      <c r="H24" s="73"/>
      <c r="I24" s="72"/>
      <c r="J24" s="73"/>
      <c r="K24" s="72"/>
      <c r="L24" s="73"/>
      <c r="M24" s="72"/>
      <c r="N24" s="73"/>
      <c r="O24" s="72"/>
      <c r="P24" s="73"/>
    </row>
    <row r="25">
      <c r="A25" s="72"/>
      <c r="B25" s="73"/>
      <c r="C25" s="72"/>
      <c r="D25" s="73"/>
      <c r="E25" s="72"/>
      <c r="F25" s="73"/>
      <c r="G25" s="72"/>
      <c r="H25" s="73"/>
      <c r="I25" s="72"/>
      <c r="J25" s="73"/>
      <c r="K25" s="72"/>
      <c r="L25" s="73"/>
      <c r="M25" s="72"/>
      <c r="N25" s="73"/>
      <c r="O25" s="72"/>
      <c r="P25" s="73"/>
    </row>
    <row r="26">
      <c r="A26" s="72"/>
      <c r="B26" s="73"/>
      <c r="C26" s="72"/>
      <c r="D26" s="73"/>
      <c r="E26" s="72"/>
      <c r="F26" s="73"/>
      <c r="G26" s="72"/>
      <c r="H26" s="73"/>
      <c r="I26" s="72"/>
      <c r="J26" s="73"/>
      <c r="K26" s="72"/>
      <c r="L26" s="73"/>
      <c r="M26" s="72"/>
      <c r="N26" s="73"/>
      <c r="O26" s="72"/>
      <c r="P26" s="73"/>
    </row>
    <row r="27">
      <c r="A27" s="72"/>
      <c r="B27" s="73"/>
      <c r="C27" s="72"/>
      <c r="D27" s="73"/>
      <c r="E27" s="72"/>
      <c r="F27" s="73"/>
      <c r="G27" s="72"/>
      <c r="H27" s="73"/>
      <c r="I27" s="72"/>
      <c r="J27" s="73"/>
      <c r="K27" s="72"/>
      <c r="L27" s="73"/>
      <c r="M27" s="72"/>
      <c r="N27" s="73"/>
      <c r="O27" s="72"/>
      <c r="P27" s="73"/>
    </row>
    <row r="28">
      <c r="A28" s="72"/>
      <c r="B28" s="73"/>
      <c r="C28" s="72"/>
      <c r="D28" s="73"/>
      <c r="E28" s="72"/>
      <c r="F28" s="73"/>
      <c r="G28" s="72"/>
      <c r="H28" s="73"/>
      <c r="I28" s="72"/>
      <c r="J28" s="73"/>
      <c r="K28" s="72"/>
      <c r="L28" s="73"/>
      <c r="M28" s="72"/>
      <c r="N28" s="73"/>
      <c r="O28" s="72"/>
      <c r="P28" s="73"/>
    </row>
    <row r="29">
      <c r="A29" s="72"/>
      <c r="B29" s="73"/>
      <c r="C29" s="72"/>
      <c r="D29" s="73"/>
      <c r="E29" s="72"/>
      <c r="F29" s="73"/>
      <c r="G29" s="72"/>
      <c r="H29" s="73"/>
      <c r="I29" s="72"/>
      <c r="J29" s="73"/>
      <c r="K29" s="72"/>
      <c r="L29" s="73"/>
      <c r="M29" s="72"/>
      <c r="N29" s="73"/>
      <c r="O29" s="72"/>
      <c r="P29" s="73"/>
    </row>
    <row r="30">
      <c r="A30" s="72"/>
      <c r="B30" s="73"/>
      <c r="C30" s="72"/>
      <c r="D30" s="73"/>
      <c r="E30" s="72"/>
      <c r="F30" s="73"/>
      <c r="G30" s="72"/>
      <c r="H30" s="73"/>
      <c r="I30" s="72"/>
      <c r="J30" s="73"/>
      <c r="K30" s="72"/>
      <c r="L30" s="73"/>
      <c r="M30" s="72"/>
      <c r="N30" s="73"/>
      <c r="O30" s="72"/>
      <c r="P30" s="73"/>
    </row>
    <row r="31">
      <c r="A31" s="72"/>
      <c r="B31" s="73"/>
      <c r="C31" s="72"/>
      <c r="D31" s="73"/>
      <c r="E31" s="72"/>
      <c r="F31" s="73"/>
      <c r="G31" s="72"/>
      <c r="H31" s="73"/>
      <c r="I31" s="72"/>
      <c r="J31" s="73"/>
      <c r="K31" s="72"/>
      <c r="L31" s="73"/>
      <c r="M31" s="72"/>
      <c r="N31" s="73"/>
      <c r="O31" s="72"/>
      <c r="P31" s="73"/>
    </row>
    <row r="32">
      <c r="A32" s="72"/>
      <c r="B32" s="73"/>
      <c r="C32" s="72"/>
      <c r="D32" s="73"/>
      <c r="E32" s="72"/>
      <c r="F32" s="73"/>
      <c r="G32" s="72"/>
      <c r="H32" s="73"/>
      <c r="I32" s="72"/>
      <c r="J32" s="73"/>
      <c r="K32" s="72"/>
      <c r="L32" s="73"/>
      <c r="M32" s="72"/>
      <c r="N32" s="73"/>
      <c r="O32" s="72"/>
      <c r="P32" s="73"/>
    </row>
    <row r="33">
      <c r="A33" s="72"/>
      <c r="B33" s="73"/>
      <c r="C33" s="72"/>
      <c r="D33" s="73"/>
      <c r="E33" s="72"/>
      <c r="F33" s="73"/>
      <c r="G33" s="72"/>
      <c r="H33" s="73"/>
      <c r="I33" s="72"/>
      <c r="J33" s="73"/>
      <c r="K33" s="72"/>
      <c r="L33" s="73"/>
      <c r="M33" s="72"/>
      <c r="N33" s="73"/>
      <c r="O33" s="72"/>
      <c r="P33" s="73"/>
    </row>
    <row r="34">
      <c r="A34" s="75"/>
      <c r="B34" s="76"/>
      <c r="C34" s="75"/>
      <c r="D34" s="76"/>
      <c r="E34" s="75"/>
      <c r="F34" s="76"/>
      <c r="G34" s="75"/>
      <c r="H34" s="76"/>
      <c r="I34" s="75"/>
      <c r="J34" s="76"/>
      <c r="K34" s="75"/>
      <c r="L34" s="76"/>
      <c r="M34" s="75"/>
      <c r="N34" s="76"/>
      <c r="O34" s="75"/>
      <c r="P34" s="76"/>
    </row>
  </sheetData>
  <mergeCells count="10">
    <mergeCell ref="K2:L2"/>
    <mergeCell ref="M2:N2"/>
    <mergeCell ref="A1:H1"/>
    <mergeCell ref="I1:P1"/>
    <mergeCell ref="A2:B2"/>
    <mergeCell ref="C2:D2"/>
    <mergeCell ref="E2:F2"/>
    <mergeCell ref="G2:H2"/>
    <mergeCell ref="I2:J2"/>
    <mergeCell ref="O2:P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42.0"/>
    <col customWidth="1" min="4" max="4" width="45.5"/>
    <col customWidth="1" min="5" max="5" width="45.88"/>
    <col customWidth="1" min="6" max="6" width="9.13"/>
    <col customWidth="1" min="8" max="8" width="35.5"/>
    <col customWidth="1" min="9" max="9" width="25.13"/>
    <col customWidth="1" min="11" max="11" width="23.0"/>
    <col customWidth="1" min="12" max="12" width="33.75"/>
    <col customWidth="1" min="14" max="14" width="26.38"/>
    <col customWidth="1" min="15" max="15" width="33.5"/>
  </cols>
  <sheetData>
    <row r="1" ht="64.5" customHeight="1">
      <c r="A1" s="27" t="s">
        <v>52</v>
      </c>
      <c r="B1" s="3"/>
      <c r="C1" s="15"/>
      <c r="D1" s="27" t="s">
        <v>53</v>
      </c>
      <c r="E1" s="3"/>
      <c r="H1" s="27" t="s">
        <v>54</v>
      </c>
      <c r="I1" s="3"/>
      <c r="J1" s="28"/>
      <c r="K1" s="27" t="s">
        <v>55</v>
      </c>
      <c r="L1" s="3"/>
      <c r="N1" s="29"/>
      <c r="O1" s="29"/>
    </row>
    <row r="2" ht="33.75" customHeight="1">
      <c r="A2" s="30"/>
      <c r="B2" s="31"/>
      <c r="C2" s="15"/>
      <c r="D2" s="30"/>
      <c r="E2" s="31"/>
      <c r="H2" s="32"/>
      <c r="I2" s="33"/>
      <c r="J2" s="28"/>
      <c r="K2" s="32"/>
      <c r="L2" s="33"/>
      <c r="N2" s="29"/>
      <c r="O2" s="29"/>
    </row>
    <row r="3">
      <c r="A3" s="34" t="s">
        <v>56</v>
      </c>
      <c r="B3" s="24">
        <f>SUM('data-2205-2805'!B3, 'data-2205-2805'!D3, 'data-2205-2805'!F3, 'data-2205-2805'!H3, 'data-2205-2805'!J3, 'data-2205-2805'!L3, 'data-2205-2805'!N3, 'data-2205-2805'!P3  )</f>
        <v>38</v>
      </c>
      <c r="C3" s="15"/>
      <c r="D3" s="34" t="s">
        <v>56</v>
      </c>
      <c r="E3" s="24">
        <f>SUM('data-2205-2805'!C3,'data-2205-2805'!E3,'data-2205-2805'!G3,'data-2205-2805'!I3,'data-2205-2805'!K3,'data-2205-2805'!M3,'data-2205-2805'!O3,'data-2205-2805'!Q3)</f>
        <v>3</v>
      </c>
      <c r="I3" s="15"/>
      <c r="J3" s="15"/>
    </row>
    <row r="4">
      <c r="A4" s="34" t="s">
        <v>57</v>
      </c>
      <c r="B4" s="24">
        <f>SUM('data-2205-2805'!B4, 'data-2205-2805'!D4, 'data-2205-2805'!F4, 'data-2205-2805'!H4, 'data-2205-2805'!J4, 'data-2205-2805'!L4, 'data-2205-2805'!N4, 'data-2205-2805'!P4  )</f>
        <v>20</v>
      </c>
      <c r="C4" s="15"/>
      <c r="D4" s="34" t="s">
        <v>57</v>
      </c>
      <c r="E4" s="24">
        <f>SUM('data-2205-2805'!C4,'data-2205-2805'!E4,'data-2205-2805'!G4,'data-2205-2805'!I4,'data-2205-2805'!K4,'data-2205-2805'!M4,'data-2205-2805'!O4,'data-2205-2805'!Q4)</f>
        <v>3</v>
      </c>
      <c r="H4" s="35" t="s">
        <v>58</v>
      </c>
      <c r="I4" s="36"/>
      <c r="J4" s="37"/>
      <c r="K4" s="35" t="s">
        <v>58</v>
      </c>
      <c r="L4" s="36"/>
    </row>
    <row r="5">
      <c r="C5" s="15"/>
      <c r="H5" s="32"/>
      <c r="I5" s="38"/>
      <c r="J5" s="37"/>
      <c r="K5" s="32"/>
      <c r="L5" s="38"/>
    </row>
    <row r="6">
      <c r="A6" s="34" t="s">
        <v>59</v>
      </c>
      <c r="B6" s="24">
        <f>SUM('data-2205-2805'!B7, 'data-2205-2805'!D7, 'data-2205-2805'!F7, 'data-2205-2805'!H7, 'data-2205-2805'!J7, 'data-2205-2805'!L7, 'data-2205-2805'!N7, 'data-2205-2805'!P7  )</f>
        <v>352</v>
      </c>
      <c r="C6" s="15"/>
      <c r="D6" s="34" t="s">
        <v>59</v>
      </c>
      <c r="E6" s="24">
        <f>SUM('data-2205-2805'!C7,'data-2205-2805'!E7,'data-2205-2805'!G7,'data-2205-2805'!I7,'data-2205-2805'!K7,'data-2205-2805'!M7,'data-2205-2805'!O7,'data-2205-2805'!Q7)</f>
        <v>23</v>
      </c>
      <c r="H6" s="15"/>
      <c r="I6" s="15"/>
      <c r="J6" s="15"/>
    </row>
    <row r="7">
      <c r="A7" s="34" t="s">
        <v>60</v>
      </c>
      <c r="B7" s="24">
        <f>SUM('data-2205-2805'!B8, 'data-2205-2805'!D8, 'data-2205-2805'!F8, 'data-2205-2805'!H8, 'data-2205-2805'!J8, 'data-2205-2805'!L8, 'data-2205-2805'!N8, 'data-2205-2805'!P8  )</f>
        <v>312</v>
      </c>
      <c r="C7" s="15"/>
      <c r="D7" s="34" t="s">
        <v>60</v>
      </c>
      <c r="E7" s="24">
        <f>SUM('data-2205-2805'!C8,'data-2205-2805'!E8,'data-2205-2805'!G8,'data-2205-2805'!I8,'data-2205-2805'!K8,'data-2205-2805'!M8,'data-2205-2805'!O8,'data-2205-2805'!Q8)</f>
        <v>17</v>
      </c>
      <c r="H7" s="35" t="s">
        <v>58</v>
      </c>
      <c r="I7" s="39"/>
      <c r="J7" s="15"/>
      <c r="K7" s="35" t="s">
        <v>58</v>
      </c>
      <c r="L7" s="36"/>
    </row>
    <row r="8">
      <c r="C8" s="15"/>
      <c r="H8" s="32"/>
      <c r="I8" s="40"/>
      <c r="J8" s="37"/>
      <c r="K8" s="32"/>
      <c r="L8" s="38"/>
    </row>
    <row r="9">
      <c r="C9" s="15"/>
      <c r="H9" s="15"/>
      <c r="I9" s="15"/>
      <c r="J9" s="37"/>
    </row>
    <row r="10">
      <c r="A10" s="15"/>
      <c r="B10" s="15"/>
      <c r="C10" s="15"/>
      <c r="H10" s="35" t="s">
        <v>58</v>
      </c>
      <c r="I10" s="39"/>
      <c r="J10" s="15"/>
      <c r="K10" s="35" t="s">
        <v>58</v>
      </c>
      <c r="L10" s="36"/>
    </row>
    <row r="11">
      <c r="A11" s="41" t="s">
        <v>61</v>
      </c>
      <c r="B11" s="31"/>
      <c r="C11" s="15"/>
      <c r="D11" s="41" t="s">
        <v>62</v>
      </c>
      <c r="E11" s="31"/>
      <c r="H11" s="32"/>
      <c r="I11" s="40"/>
      <c r="J11" s="15"/>
      <c r="K11" s="32"/>
      <c r="L11" s="38"/>
    </row>
    <row r="12" ht="72.0" customHeight="1">
      <c r="A12" s="30"/>
      <c r="B12" s="31"/>
      <c r="C12" s="15"/>
      <c r="D12" s="30"/>
      <c r="E12" s="31"/>
      <c r="H12" s="15"/>
      <c r="I12" s="15"/>
      <c r="J12" s="15"/>
    </row>
    <row r="13">
      <c r="A13" s="42" t="s">
        <v>63</v>
      </c>
      <c r="B13" s="12">
        <f t="shared" ref="B13:B14" si="1">B3/8</f>
        <v>4.75</v>
      </c>
      <c r="C13" s="15"/>
      <c r="D13" s="34" t="s">
        <v>56</v>
      </c>
      <c r="E13" s="24">
        <f t="shared" ref="E13:E14" si="2">E3/8</f>
        <v>0.375</v>
      </c>
      <c r="H13" s="35" t="s">
        <v>58</v>
      </c>
      <c r="I13" s="39"/>
      <c r="J13" s="15"/>
      <c r="K13" s="35" t="s">
        <v>58</v>
      </c>
      <c r="L13" s="36"/>
    </row>
    <row r="14">
      <c r="A14" s="34" t="s">
        <v>64</v>
      </c>
      <c r="B14" s="24">
        <f t="shared" si="1"/>
        <v>2.5</v>
      </c>
      <c r="C14" s="43"/>
      <c r="D14" s="34" t="s">
        <v>57</v>
      </c>
      <c r="E14" s="24">
        <f t="shared" si="2"/>
        <v>0.375</v>
      </c>
      <c r="H14" s="32"/>
      <c r="I14" s="44"/>
      <c r="J14" s="28"/>
      <c r="K14" s="32"/>
      <c r="L14" s="38"/>
    </row>
    <row r="15" ht="20.25" customHeight="1">
      <c r="C15" s="15"/>
      <c r="D15" s="15"/>
      <c r="E15" s="37"/>
      <c r="H15" s="15"/>
      <c r="I15" s="28"/>
      <c r="J15" s="28"/>
    </row>
    <row r="16">
      <c r="A16" s="34" t="s">
        <v>59</v>
      </c>
      <c r="B16" s="45">
        <f t="shared" ref="B16:B17" si="3">B6/8</f>
        <v>44</v>
      </c>
      <c r="C16" s="15"/>
      <c r="D16" s="34" t="s">
        <v>59</v>
      </c>
      <c r="E16" s="24">
        <f t="shared" ref="E16:E17" si="4">E6/8</f>
        <v>2.875</v>
      </c>
      <c r="H16" s="35" t="s">
        <v>58</v>
      </c>
      <c r="I16" s="39"/>
      <c r="J16" s="15"/>
      <c r="K16" s="35" t="s">
        <v>58</v>
      </c>
      <c r="L16" s="36"/>
    </row>
    <row r="17">
      <c r="A17" s="34" t="s">
        <v>60</v>
      </c>
      <c r="B17" s="45">
        <f t="shared" si="3"/>
        <v>39</v>
      </c>
      <c r="C17" s="15"/>
      <c r="D17" s="34" t="s">
        <v>60</v>
      </c>
      <c r="E17" s="24">
        <f t="shared" si="4"/>
        <v>2.125</v>
      </c>
      <c r="H17" s="32"/>
      <c r="I17" s="40"/>
      <c r="J17" s="37"/>
      <c r="K17" s="32"/>
      <c r="L17" s="38"/>
    </row>
    <row r="18">
      <c r="C18" s="15"/>
      <c r="D18" s="15"/>
      <c r="E18" s="37"/>
      <c r="H18" s="15"/>
      <c r="I18" s="15"/>
      <c r="J18" s="37"/>
    </row>
    <row r="19">
      <c r="C19" s="15"/>
      <c r="D19" s="15"/>
      <c r="E19" s="15"/>
      <c r="H19" s="35" t="s">
        <v>58</v>
      </c>
      <c r="I19" s="39"/>
      <c r="J19" s="15"/>
      <c r="K19" s="35" t="s">
        <v>58</v>
      </c>
      <c r="L19" s="36"/>
    </row>
    <row r="20">
      <c r="C20" s="15"/>
      <c r="D20" s="15"/>
      <c r="E20" s="15"/>
      <c r="H20" s="32"/>
      <c r="I20" s="40"/>
      <c r="J20" s="15"/>
      <c r="K20" s="32"/>
      <c r="L20" s="38"/>
    </row>
    <row r="21">
      <c r="A21" s="41" t="s">
        <v>65</v>
      </c>
      <c r="B21" s="31"/>
      <c r="C21" s="15"/>
      <c r="D21" s="29"/>
      <c r="E21" s="29"/>
      <c r="H21" s="15"/>
      <c r="I21" s="15"/>
      <c r="J21" s="37"/>
    </row>
    <row r="22" ht="79.5" customHeight="1">
      <c r="A22" s="30"/>
      <c r="B22" s="31"/>
      <c r="C22" s="15"/>
      <c r="D22" s="46"/>
      <c r="E22" s="46"/>
      <c r="H22" s="35" t="s">
        <v>58</v>
      </c>
      <c r="I22" s="39"/>
      <c r="J22" s="37"/>
      <c r="K22" s="35" t="s">
        <v>58</v>
      </c>
      <c r="L22" s="36"/>
    </row>
    <row r="23">
      <c r="A23" s="42" t="s">
        <v>63</v>
      </c>
      <c r="B23" s="12">
        <f t="shared" ref="B23:B24" si="5">E3/B3</f>
        <v>0.07894736842</v>
      </c>
      <c r="C23" s="15"/>
      <c r="D23" s="47"/>
      <c r="E23" s="29"/>
      <c r="H23" s="32"/>
      <c r="I23" s="40"/>
      <c r="J23" s="15"/>
      <c r="K23" s="32"/>
      <c r="L23" s="38"/>
    </row>
    <row r="24">
      <c r="A24" s="34" t="s">
        <v>64</v>
      </c>
      <c r="B24" s="48">
        <f t="shared" si="5"/>
        <v>0.15</v>
      </c>
      <c r="C24" s="43"/>
      <c r="D24" s="29"/>
      <c r="E24" s="29"/>
    </row>
    <row r="25">
      <c r="C25" s="15"/>
      <c r="D25" s="29"/>
      <c r="E25" s="29"/>
      <c r="H25" s="35" t="s">
        <v>58</v>
      </c>
      <c r="I25" s="36"/>
      <c r="K25" s="35" t="s">
        <v>58</v>
      </c>
      <c r="L25" s="36"/>
    </row>
    <row r="26">
      <c r="A26" s="34" t="s">
        <v>59</v>
      </c>
      <c r="B26" s="49">
        <f t="shared" ref="B26:B27" si="6">E6/B6</f>
        <v>0.06534090909</v>
      </c>
      <c r="C26" s="15"/>
      <c r="D26" s="29"/>
      <c r="E26" s="29"/>
      <c r="H26" s="32"/>
      <c r="I26" s="50"/>
      <c r="K26" s="32"/>
      <c r="L26" s="38"/>
    </row>
    <row r="27">
      <c r="A27" s="34" t="s">
        <v>60</v>
      </c>
      <c r="B27" s="51">
        <f t="shared" si="6"/>
        <v>0.05448717949</v>
      </c>
      <c r="C27" s="15"/>
      <c r="D27" s="29"/>
      <c r="E27" s="29"/>
    </row>
    <row r="28">
      <c r="D28" s="52"/>
    </row>
    <row r="31">
      <c r="A31" s="53" t="s">
        <v>66</v>
      </c>
    </row>
    <row r="32">
      <c r="A32" s="53" t="s">
        <v>67</v>
      </c>
      <c r="B32" s="53" t="s">
        <v>68</v>
      </c>
    </row>
  </sheetData>
  <mergeCells count="23">
    <mergeCell ref="A1:B2"/>
    <mergeCell ref="D1:E2"/>
    <mergeCell ref="H1:I2"/>
    <mergeCell ref="K1:L2"/>
    <mergeCell ref="H4:H5"/>
    <mergeCell ref="K4:K5"/>
    <mergeCell ref="K7:K8"/>
    <mergeCell ref="K13:K14"/>
    <mergeCell ref="K16:K17"/>
    <mergeCell ref="H19:H20"/>
    <mergeCell ref="K19:K20"/>
    <mergeCell ref="K25:K26"/>
    <mergeCell ref="H16:H17"/>
    <mergeCell ref="H22:H23"/>
    <mergeCell ref="H25:H26"/>
    <mergeCell ref="H7:H8"/>
    <mergeCell ref="H10:H11"/>
    <mergeCell ref="K10:K11"/>
    <mergeCell ref="A11:B12"/>
    <mergeCell ref="D11:E12"/>
    <mergeCell ref="H13:H14"/>
    <mergeCell ref="A21:B22"/>
    <mergeCell ref="K22:K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23.13"/>
    <col customWidth="1" min="3" max="3" width="21.38"/>
    <col customWidth="1" min="5" max="5" width="27.38"/>
  </cols>
  <sheetData>
    <row r="1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  <c r="N1" s="4" t="s">
        <v>6</v>
      </c>
      <c r="P1" s="2" t="s">
        <v>7</v>
      </c>
      <c r="Q1" s="3"/>
    </row>
    <row r="2">
      <c r="A2" s="1"/>
      <c r="B2" s="5" t="s">
        <v>8</v>
      </c>
      <c r="C2" s="6" t="s">
        <v>9</v>
      </c>
      <c r="D2" s="6" t="s">
        <v>8</v>
      </c>
      <c r="E2" s="6" t="s">
        <v>9</v>
      </c>
      <c r="F2" s="6" t="s">
        <v>8</v>
      </c>
      <c r="G2" s="6" t="s">
        <v>9</v>
      </c>
      <c r="H2" s="6" t="s">
        <v>8</v>
      </c>
      <c r="I2" s="6" t="s">
        <v>9</v>
      </c>
      <c r="J2" s="6" t="s">
        <v>8</v>
      </c>
      <c r="K2" s="6" t="s">
        <v>9</v>
      </c>
      <c r="L2" s="6" t="s">
        <v>8</v>
      </c>
      <c r="M2" s="6" t="s">
        <v>9</v>
      </c>
      <c r="N2" s="6" t="s">
        <v>8</v>
      </c>
      <c r="O2" s="6" t="s">
        <v>9</v>
      </c>
      <c r="P2" s="6" t="s">
        <v>8</v>
      </c>
      <c r="Q2" s="6" t="s">
        <v>9</v>
      </c>
    </row>
    <row r="3">
      <c r="A3" s="7" t="s">
        <v>10</v>
      </c>
      <c r="B3" s="24">
        <v>6.0</v>
      </c>
      <c r="C3" s="9">
        <v>4.0</v>
      </c>
      <c r="D3" s="9">
        <v>3.0</v>
      </c>
      <c r="E3" s="9">
        <v>1.0</v>
      </c>
      <c r="F3" s="9">
        <v>46.0</v>
      </c>
      <c r="G3" s="9">
        <v>0.0</v>
      </c>
      <c r="H3" s="9">
        <v>2.0</v>
      </c>
      <c r="I3" s="9">
        <v>1.0</v>
      </c>
      <c r="J3" s="9">
        <v>5.0</v>
      </c>
      <c r="K3" s="9">
        <v>0.0</v>
      </c>
      <c r="L3" s="10">
        <v>0.0</v>
      </c>
      <c r="M3" s="10">
        <v>0.0</v>
      </c>
      <c r="N3" s="10">
        <v>0.0</v>
      </c>
      <c r="O3" s="11">
        <v>0.0</v>
      </c>
      <c r="P3" s="11">
        <v>0.0</v>
      </c>
      <c r="Q3" s="11">
        <v>0.0</v>
      </c>
    </row>
    <row r="4">
      <c r="A4" s="7" t="s">
        <v>11</v>
      </c>
      <c r="B4" s="12">
        <v>30.0</v>
      </c>
      <c r="C4" s="13">
        <v>7.0</v>
      </c>
      <c r="D4" s="13">
        <v>0.0</v>
      </c>
      <c r="E4" s="13">
        <v>0.0</v>
      </c>
      <c r="F4" s="13">
        <v>0.0</v>
      </c>
      <c r="G4" s="13">
        <v>0.0</v>
      </c>
      <c r="H4" s="13">
        <v>3.0</v>
      </c>
      <c r="I4" s="13">
        <v>0.0</v>
      </c>
      <c r="J4" s="13">
        <v>2.0</v>
      </c>
      <c r="K4" s="13">
        <v>2.0</v>
      </c>
      <c r="L4" s="14">
        <v>0.0</v>
      </c>
      <c r="M4" s="14">
        <v>0.0</v>
      </c>
      <c r="N4" s="14">
        <v>0.0</v>
      </c>
      <c r="O4" s="14">
        <v>0.0</v>
      </c>
      <c r="P4" s="14">
        <v>15.0</v>
      </c>
      <c r="Q4" s="14">
        <v>0.0</v>
      </c>
    </row>
    <row r="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5"/>
    </row>
    <row r="6">
      <c r="A6" s="15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</row>
    <row r="7">
      <c r="A7" s="19" t="s">
        <v>12</v>
      </c>
      <c r="B7" s="24">
        <v>88.0</v>
      </c>
      <c r="C7" s="9">
        <v>6.0</v>
      </c>
      <c r="D7" s="9">
        <v>25.0</v>
      </c>
      <c r="E7" s="9">
        <v>3.0</v>
      </c>
      <c r="F7" s="9">
        <v>48.0</v>
      </c>
      <c r="G7" s="9">
        <v>1.0</v>
      </c>
      <c r="H7" s="9">
        <v>38.0</v>
      </c>
      <c r="I7" s="9">
        <v>15.0</v>
      </c>
      <c r="J7" s="9">
        <v>233.0</v>
      </c>
      <c r="K7" s="9">
        <v>0.0</v>
      </c>
      <c r="L7" s="9">
        <v>0.0</v>
      </c>
      <c r="M7" s="9">
        <v>0.0</v>
      </c>
      <c r="N7" s="9">
        <v>9.0</v>
      </c>
      <c r="O7" s="9">
        <v>0.0</v>
      </c>
      <c r="P7" s="9">
        <v>0.0</v>
      </c>
      <c r="Q7" s="9">
        <v>0.0</v>
      </c>
    </row>
    <row r="8">
      <c r="A8" s="19" t="s">
        <v>13</v>
      </c>
      <c r="B8" s="12">
        <f>97+66</f>
        <v>163</v>
      </c>
      <c r="C8" s="13">
        <f>0+2</f>
        <v>2</v>
      </c>
      <c r="D8" s="13">
        <f t="shared" ref="D8:E8" si="1">0+0</f>
        <v>0</v>
      </c>
      <c r="E8" s="13">
        <f t="shared" si="1"/>
        <v>0</v>
      </c>
      <c r="F8" s="13">
        <f>5+4</f>
        <v>9</v>
      </c>
      <c r="G8" s="13">
        <f>0+0</f>
        <v>0</v>
      </c>
      <c r="H8" s="13">
        <f>18+28</f>
        <v>46</v>
      </c>
      <c r="I8" s="13">
        <f>0+0</f>
        <v>0</v>
      </c>
      <c r="J8" s="13">
        <f>13+4</f>
        <v>17</v>
      </c>
      <c r="K8" s="13">
        <f>11+4</f>
        <v>15</v>
      </c>
      <c r="L8" s="14">
        <f>7+2</f>
        <v>9</v>
      </c>
      <c r="M8" s="14">
        <f>2+0</f>
        <v>2</v>
      </c>
      <c r="N8" s="14">
        <f>11+0</f>
        <v>11</v>
      </c>
      <c r="O8" s="20">
        <f>0+0</f>
        <v>0</v>
      </c>
      <c r="P8" s="14">
        <f>21+14</f>
        <v>35</v>
      </c>
      <c r="Q8" s="20">
        <f>0+0</f>
        <v>0</v>
      </c>
    </row>
    <row r="11">
      <c r="A11" s="21" t="s">
        <v>14</v>
      </c>
      <c r="B11" s="8">
        <v>7.0</v>
      </c>
      <c r="C11" s="8">
        <v>1.0</v>
      </c>
      <c r="D11" s="22"/>
      <c r="E11" s="22"/>
    </row>
    <row r="12">
      <c r="A12" s="21" t="s">
        <v>15</v>
      </c>
      <c r="B12" s="8">
        <f>2+0</f>
        <v>2</v>
      </c>
      <c r="C12" s="8">
        <f>0+0</f>
        <v>0</v>
      </c>
      <c r="D12" s="22"/>
      <c r="E12" s="22"/>
    </row>
    <row r="13">
      <c r="A13" s="16"/>
      <c r="B13" s="17"/>
      <c r="C13" s="17"/>
      <c r="D13" s="16"/>
      <c r="E13" s="16"/>
    </row>
    <row r="14">
      <c r="A14" s="21">
        <v>9.9021922E7</v>
      </c>
      <c r="B14" s="8">
        <v>0.0</v>
      </c>
      <c r="C14" s="8">
        <v>0.0</v>
      </c>
      <c r="D14" s="22"/>
      <c r="E14" s="22"/>
    </row>
    <row r="15">
      <c r="A15" s="21" t="s">
        <v>16</v>
      </c>
      <c r="B15" s="8">
        <f>4+0</f>
        <v>4</v>
      </c>
      <c r="C15" s="8">
        <f>0+0</f>
        <v>0</v>
      </c>
      <c r="D15" s="22"/>
      <c r="E15" s="22"/>
    </row>
    <row r="16">
      <c r="A16" s="16"/>
      <c r="B16" s="17"/>
      <c r="C16" s="17"/>
      <c r="D16" s="16"/>
      <c r="E16" s="16"/>
    </row>
    <row r="17">
      <c r="A17" s="21" t="s">
        <v>17</v>
      </c>
      <c r="B17" s="8">
        <v>62.0</v>
      </c>
      <c r="C17" s="8">
        <v>2.0</v>
      </c>
      <c r="D17" s="22"/>
      <c r="E17" s="22"/>
    </row>
    <row r="18">
      <c r="A18" s="21" t="s">
        <v>18</v>
      </c>
      <c r="B18" s="8">
        <f>0+3</f>
        <v>3</v>
      </c>
      <c r="C18" s="8">
        <f>0+0</f>
        <v>0</v>
      </c>
      <c r="D18" s="22"/>
      <c r="E18" s="22"/>
    </row>
    <row r="19">
      <c r="A19" s="16"/>
      <c r="B19" s="17"/>
      <c r="C19" s="17"/>
      <c r="D19" s="16"/>
      <c r="E19" s="16"/>
    </row>
    <row r="20">
      <c r="A20" s="22">
        <v>9.9020562E7</v>
      </c>
      <c r="B20" s="8">
        <v>0.0</v>
      </c>
      <c r="C20" s="8">
        <v>0.0</v>
      </c>
      <c r="D20" s="22"/>
      <c r="E20" s="22"/>
    </row>
    <row r="21">
      <c r="A21" s="21" t="s">
        <v>19</v>
      </c>
      <c r="B21" s="8">
        <f>1+0</f>
        <v>1</v>
      </c>
      <c r="C21" s="8">
        <f>0+0</f>
        <v>0</v>
      </c>
      <c r="D21" s="22"/>
      <c r="E21" s="22"/>
    </row>
    <row r="22">
      <c r="A22" s="16"/>
      <c r="B22" s="17"/>
      <c r="C22" s="17"/>
      <c r="D22" s="16"/>
      <c r="E22" s="16"/>
    </row>
    <row r="23">
      <c r="A23" s="21" t="s">
        <v>20</v>
      </c>
      <c r="B23" s="8">
        <v>2.0</v>
      </c>
      <c r="C23" s="8">
        <v>1.0</v>
      </c>
      <c r="D23" s="22"/>
      <c r="E23" s="22"/>
    </row>
    <row r="24">
      <c r="A24" s="21" t="s">
        <v>21</v>
      </c>
      <c r="B24" s="8">
        <f>0+24</f>
        <v>24</v>
      </c>
      <c r="C24" s="8">
        <f>0+1</f>
        <v>1</v>
      </c>
      <c r="D24" s="22"/>
      <c r="E24" s="22"/>
    </row>
    <row r="25">
      <c r="A25" s="16"/>
      <c r="B25" s="17"/>
      <c r="C25" s="17"/>
      <c r="D25" s="16"/>
      <c r="E25" s="16"/>
    </row>
    <row r="26">
      <c r="A26" s="21" t="s">
        <v>22</v>
      </c>
      <c r="B26" s="8">
        <v>1.0</v>
      </c>
      <c r="C26" s="8">
        <v>0.0</v>
      </c>
      <c r="D26" s="22"/>
      <c r="E26" s="22"/>
    </row>
    <row r="27">
      <c r="A27" s="21" t="s">
        <v>23</v>
      </c>
      <c r="B27" s="8">
        <f>0+1</f>
        <v>1</v>
      </c>
      <c r="C27" s="8">
        <f>0+0</f>
        <v>0</v>
      </c>
      <c r="D27" s="22"/>
      <c r="E27" s="22"/>
    </row>
    <row r="28">
      <c r="A28" s="16"/>
      <c r="B28" s="17"/>
      <c r="C28" s="17"/>
      <c r="D28" s="16"/>
      <c r="E28" s="16"/>
    </row>
    <row r="29">
      <c r="A29" s="21">
        <v>9.9020887E7</v>
      </c>
      <c r="B29" s="8">
        <v>5.0</v>
      </c>
      <c r="C29" s="8">
        <v>0.0</v>
      </c>
      <c r="D29" s="22"/>
      <c r="E29" s="22"/>
    </row>
    <row r="30">
      <c r="A30" s="21" t="s">
        <v>24</v>
      </c>
      <c r="B30" s="8">
        <f>8+0</f>
        <v>8</v>
      </c>
      <c r="C30" s="8">
        <f>0+0</f>
        <v>0</v>
      </c>
      <c r="D30" s="22"/>
      <c r="E30" s="22"/>
    </row>
    <row r="31">
      <c r="A31" s="15"/>
      <c r="B31" s="17"/>
      <c r="C31" s="17"/>
      <c r="D31" s="16"/>
      <c r="E31" s="16"/>
    </row>
    <row r="32">
      <c r="A32" s="7" t="s">
        <v>25</v>
      </c>
      <c r="B32" s="8">
        <v>0.0</v>
      </c>
      <c r="C32" s="8">
        <v>0.0</v>
      </c>
      <c r="D32" s="22"/>
      <c r="E32" s="22"/>
    </row>
    <row r="33">
      <c r="A33" s="7" t="s">
        <v>26</v>
      </c>
      <c r="B33" s="8">
        <f>4+0</f>
        <v>4</v>
      </c>
      <c r="C33" s="8">
        <f>0+0</f>
        <v>0</v>
      </c>
      <c r="D33" s="22"/>
      <c r="E33" s="22"/>
    </row>
    <row r="34">
      <c r="A34" s="15"/>
      <c r="B34" s="17"/>
      <c r="C34" s="17"/>
      <c r="D34" s="16"/>
      <c r="E34" s="16"/>
    </row>
    <row r="35">
      <c r="A35" s="7">
        <v>9.9021403E7</v>
      </c>
      <c r="B35" s="8">
        <v>1.0</v>
      </c>
      <c r="C35" s="8">
        <v>0.0</v>
      </c>
      <c r="D35" s="22"/>
      <c r="E35" s="22"/>
    </row>
    <row r="36">
      <c r="A36" s="7" t="s">
        <v>27</v>
      </c>
      <c r="B36" s="54">
        <f>0+8</f>
        <v>8</v>
      </c>
      <c r="C36" s="8">
        <f>0+0</f>
        <v>0</v>
      </c>
      <c r="D36" s="22"/>
      <c r="E36" s="22"/>
    </row>
    <row r="37">
      <c r="A37" s="15"/>
      <c r="B37" s="17"/>
      <c r="C37" s="17"/>
      <c r="D37" s="16"/>
      <c r="E37" s="16"/>
    </row>
    <row r="38">
      <c r="A38" s="7">
        <v>9.9021333E7</v>
      </c>
      <c r="B38" s="8">
        <v>0.0</v>
      </c>
      <c r="C38" s="8">
        <v>0.0</v>
      </c>
      <c r="D38" s="22"/>
      <c r="E38" s="22"/>
    </row>
    <row r="39">
      <c r="A39" s="7" t="s">
        <v>28</v>
      </c>
      <c r="B39" s="8">
        <f t="shared" ref="B39:C39" si="2">0+0</f>
        <v>0</v>
      </c>
      <c r="C39" s="8">
        <f t="shared" si="2"/>
        <v>0</v>
      </c>
      <c r="D39" s="22"/>
      <c r="E39" s="22"/>
    </row>
    <row r="40">
      <c r="A40" s="16"/>
      <c r="B40" s="17"/>
      <c r="C40" s="17"/>
      <c r="D40" s="16"/>
      <c r="E40" s="16"/>
    </row>
    <row r="41">
      <c r="A41" s="21" t="s">
        <v>29</v>
      </c>
      <c r="B41" s="8">
        <v>1.0</v>
      </c>
      <c r="C41" s="8">
        <v>0.0</v>
      </c>
      <c r="D41" s="22"/>
      <c r="E41" s="22"/>
    </row>
    <row r="42">
      <c r="A42" s="21" t="s">
        <v>30</v>
      </c>
      <c r="B42" s="8">
        <f t="shared" ref="B42:C42" si="3">0+0</f>
        <v>0</v>
      </c>
      <c r="C42" s="8">
        <f t="shared" si="3"/>
        <v>0</v>
      </c>
      <c r="D42" s="22"/>
      <c r="E42" s="22"/>
    </row>
    <row r="43">
      <c r="A43" s="16"/>
      <c r="B43" s="17"/>
      <c r="C43" s="17"/>
      <c r="D43" s="16"/>
      <c r="E43" s="16"/>
    </row>
    <row r="44">
      <c r="A44" s="21" t="s">
        <v>31</v>
      </c>
      <c r="B44" s="8">
        <v>0.0</v>
      </c>
      <c r="C44" s="8">
        <v>0.0</v>
      </c>
      <c r="D44" s="22"/>
      <c r="E44" s="22"/>
    </row>
    <row r="45">
      <c r="A45" s="21" t="s">
        <v>32</v>
      </c>
      <c r="B45" s="24">
        <f>3+0</f>
        <v>3</v>
      </c>
      <c r="C45" s="8">
        <f>0+0</f>
        <v>0</v>
      </c>
      <c r="D45" s="22"/>
      <c r="E45" s="22"/>
    </row>
    <row r="46">
      <c r="A46" s="16"/>
      <c r="B46" s="17"/>
      <c r="C46" s="17"/>
      <c r="D46" s="16"/>
      <c r="E46" s="16"/>
    </row>
    <row r="47">
      <c r="A47" s="21" t="s">
        <v>33</v>
      </c>
      <c r="B47" s="8">
        <v>0.0</v>
      </c>
      <c r="C47" s="8">
        <v>0.0</v>
      </c>
      <c r="D47" s="22"/>
      <c r="E47" s="22"/>
    </row>
    <row r="48">
      <c r="A48" s="21" t="s">
        <v>34</v>
      </c>
      <c r="B48" s="8">
        <f>36+0</f>
        <v>36</v>
      </c>
      <c r="C48" s="8">
        <f>0+0</f>
        <v>0</v>
      </c>
      <c r="D48" s="22"/>
      <c r="E48" s="22"/>
    </row>
    <row r="49">
      <c r="A49" s="16"/>
      <c r="B49" s="17"/>
      <c r="C49" s="17"/>
      <c r="D49" s="16"/>
      <c r="E49" s="16"/>
    </row>
    <row r="50">
      <c r="A50" s="21" t="s">
        <v>35</v>
      </c>
      <c r="B50" s="8">
        <v>0.0</v>
      </c>
      <c r="C50" s="8">
        <v>0.0</v>
      </c>
      <c r="D50" s="22"/>
      <c r="E50" s="22"/>
    </row>
    <row r="51">
      <c r="A51" s="21" t="s">
        <v>36</v>
      </c>
      <c r="B51" s="8">
        <f>0+2</f>
        <v>2</v>
      </c>
      <c r="C51" s="8">
        <f>0+0</f>
        <v>0</v>
      </c>
      <c r="D51" s="22"/>
      <c r="E51" s="22"/>
    </row>
    <row r="52">
      <c r="A52" s="16"/>
      <c r="B52" s="17"/>
      <c r="C52" s="17"/>
      <c r="D52" s="16"/>
      <c r="E52" s="16"/>
    </row>
    <row r="53">
      <c r="A53" s="21" t="s">
        <v>37</v>
      </c>
      <c r="B53" s="8">
        <v>0.0</v>
      </c>
      <c r="C53" s="8">
        <v>0.0</v>
      </c>
      <c r="D53" s="22"/>
      <c r="E53" s="22"/>
    </row>
    <row r="54">
      <c r="A54" s="21" t="s">
        <v>38</v>
      </c>
      <c r="B54" s="8">
        <f t="shared" ref="B54:C54" si="4">0+0</f>
        <v>0</v>
      </c>
      <c r="C54" s="8">
        <f t="shared" si="4"/>
        <v>0</v>
      </c>
      <c r="D54" s="22"/>
      <c r="E54" s="22"/>
    </row>
    <row r="55">
      <c r="A55" s="16"/>
      <c r="B55" s="17"/>
      <c r="C55" s="17"/>
      <c r="D55" s="16"/>
      <c r="E55" s="16"/>
    </row>
    <row r="56">
      <c r="A56" s="21" t="s">
        <v>39</v>
      </c>
      <c r="B56" s="8">
        <v>1.0</v>
      </c>
      <c r="C56" s="8">
        <v>0.0</v>
      </c>
      <c r="D56" s="22"/>
      <c r="E56" s="22"/>
    </row>
    <row r="57">
      <c r="A57" s="21" t="s">
        <v>40</v>
      </c>
      <c r="B57" s="8">
        <f>1+0</f>
        <v>1</v>
      </c>
      <c r="C57" s="8">
        <f>0+0</f>
        <v>0</v>
      </c>
      <c r="D57" s="22"/>
      <c r="E57" s="22"/>
    </row>
    <row r="58">
      <c r="A58" s="16"/>
      <c r="B58" s="17"/>
      <c r="C58" s="17"/>
      <c r="D58" s="16"/>
      <c r="E58" s="16"/>
    </row>
    <row r="59">
      <c r="A59" s="21">
        <v>9.9021264E7</v>
      </c>
      <c r="B59" s="8">
        <v>0.0</v>
      </c>
      <c r="C59" s="8">
        <v>0.0</v>
      </c>
      <c r="D59" s="22"/>
      <c r="E59" s="22"/>
    </row>
    <row r="60">
      <c r="A60" s="21" t="s">
        <v>41</v>
      </c>
      <c r="B60" s="8">
        <f>0+1</f>
        <v>1</v>
      </c>
      <c r="C60" s="8">
        <f>0+0</f>
        <v>0</v>
      </c>
      <c r="D60" s="22"/>
      <c r="E60" s="22"/>
    </row>
    <row r="61">
      <c r="A61" s="16"/>
      <c r="B61" s="17"/>
      <c r="C61" s="17"/>
      <c r="D61" s="16"/>
      <c r="E61" s="16"/>
    </row>
    <row r="62">
      <c r="A62" s="21">
        <v>9.902125E7</v>
      </c>
      <c r="B62" s="8">
        <v>8.0</v>
      </c>
      <c r="C62" s="8">
        <v>2.0</v>
      </c>
      <c r="D62" s="22"/>
      <c r="E62" s="22"/>
    </row>
    <row r="63">
      <c r="A63" s="21" t="s">
        <v>42</v>
      </c>
      <c r="B63" s="8">
        <f>0+24</f>
        <v>24</v>
      </c>
      <c r="C63" s="8">
        <f>0+1</f>
        <v>1</v>
      </c>
      <c r="D63" s="22"/>
      <c r="E63" s="22"/>
    </row>
    <row r="64">
      <c r="A64" s="16"/>
      <c r="B64" s="17"/>
      <c r="C64" s="17"/>
      <c r="D64" s="16"/>
      <c r="E64" s="16"/>
    </row>
    <row r="65">
      <c r="A65" s="26">
        <v>9.9021853E7</v>
      </c>
      <c r="B65" s="8">
        <v>0.0</v>
      </c>
      <c r="C65" s="8">
        <v>0.0</v>
      </c>
      <c r="D65" s="22"/>
      <c r="E65" s="22"/>
    </row>
    <row r="66">
      <c r="A66" s="26">
        <v>4.623682E7</v>
      </c>
      <c r="B66" s="8">
        <f t="shared" ref="B66:C66" si="5">0+0</f>
        <v>0</v>
      </c>
      <c r="C66" s="8">
        <f t="shared" si="5"/>
        <v>0</v>
      </c>
      <c r="D66" s="22"/>
      <c r="E66" s="22"/>
    </row>
    <row r="67">
      <c r="A67" s="16"/>
      <c r="B67" s="17"/>
      <c r="C67" s="17"/>
      <c r="D67" s="16"/>
      <c r="E67" s="16"/>
    </row>
    <row r="68">
      <c r="A68" s="26" t="s">
        <v>43</v>
      </c>
      <c r="B68" s="8">
        <v>0.0</v>
      </c>
      <c r="C68" s="8">
        <v>0.0</v>
      </c>
      <c r="D68" s="22"/>
      <c r="E68" s="22"/>
    </row>
    <row r="69">
      <c r="A69" s="26" t="s">
        <v>44</v>
      </c>
      <c r="B69" s="8">
        <f>0+2</f>
        <v>2</v>
      </c>
      <c r="C69" s="8">
        <f>0+0</f>
        <v>0</v>
      </c>
      <c r="D69" s="22"/>
      <c r="E69" s="22"/>
    </row>
    <row r="70">
      <c r="A70" s="15"/>
      <c r="B70" s="17"/>
      <c r="C70" s="17"/>
      <c r="D70" s="16"/>
      <c r="E70" s="16"/>
    </row>
    <row r="71">
      <c r="A71" s="21" t="s">
        <v>45</v>
      </c>
      <c r="B71" s="8">
        <v>0.0</v>
      </c>
      <c r="C71" s="8">
        <v>0.0</v>
      </c>
      <c r="D71" s="22"/>
      <c r="E71" s="22"/>
    </row>
    <row r="72">
      <c r="A72" s="21" t="s">
        <v>46</v>
      </c>
      <c r="B72" s="8">
        <f>40+0</f>
        <v>40</v>
      </c>
      <c r="C72" s="8">
        <f>1+0</f>
        <v>1</v>
      </c>
      <c r="D72" s="22"/>
      <c r="E72" s="22"/>
    </row>
    <row r="73">
      <c r="A73" s="16"/>
      <c r="B73" s="17"/>
      <c r="C73" s="17"/>
      <c r="D73" s="16"/>
      <c r="E73" s="16"/>
    </row>
    <row r="74">
      <c r="A74" s="21" t="s">
        <v>47</v>
      </c>
      <c r="B74" s="8">
        <v>0.0</v>
      </c>
      <c r="C74" s="8">
        <v>0.0</v>
      </c>
      <c r="D74" s="22"/>
      <c r="E74" s="22"/>
    </row>
    <row r="75">
      <c r="A75" s="21" t="s">
        <v>48</v>
      </c>
      <c r="B75" s="8">
        <f>0+1</f>
        <v>1</v>
      </c>
      <c r="C75" s="8">
        <f>0+0</f>
        <v>0</v>
      </c>
      <c r="D75" s="22"/>
      <c r="E75" s="22"/>
    </row>
    <row r="76">
      <c r="A76" s="16"/>
      <c r="B76" s="17"/>
      <c r="C76" s="17"/>
      <c r="D76" s="16"/>
      <c r="E76" s="16"/>
    </row>
    <row r="77">
      <c r="A77" s="21">
        <v>9.9021401E7</v>
      </c>
      <c r="B77" s="8">
        <v>0.0</v>
      </c>
      <c r="C77" s="8">
        <v>0.0</v>
      </c>
      <c r="D77" s="22"/>
      <c r="E77" s="22"/>
    </row>
    <row r="78">
      <c r="A78" s="21" t="s">
        <v>49</v>
      </c>
      <c r="B78" s="8">
        <f t="shared" ref="B78:C78" si="6">0+0</f>
        <v>0</v>
      </c>
      <c r="C78" s="8">
        <f t="shared" si="6"/>
        <v>0</v>
      </c>
      <c r="D78" s="22"/>
      <c r="E78" s="22"/>
    </row>
    <row r="79">
      <c r="A79" s="16"/>
      <c r="B79" s="17"/>
      <c r="C79" s="17"/>
      <c r="D79" s="16"/>
      <c r="E79" s="16"/>
    </row>
    <row r="80">
      <c r="A80" s="21" t="s">
        <v>50</v>
      </c>
      <c r="B80" s="8">
        <v>0.0</v>
      </c>
      <c r="C80" s="8">
        <v>0.0</v>
      </c>
      <c r="D80" s="22"/>
      <c r="E80" s="22"/>
    </row>
    <row r="81">
      <c r="A81" s="21" t="s">
        <v>51</v>
      </c>
      <c r="B81" s="8">
        <f t="shared" ref="B81:C81" si="7">0+0</f>
        <v>0</v>
      </c>
      <c r="C81" s="8">
        <f t="shared" si="7"/>
        <v>0</v>
      </c>
      <c r="D81" s="22"/>
      <c r="E81" s="22"/>
    </row>
  </sheetData>
  <mergeCells count="8">
    <mergeCell ref="B1:C1"/>
    <mergeCell ref="D1:E1"/>
    <mergeCell ref="F1:G1"/>
    <mergeCell ref="H1:I1"/>
    <mergeCell ref="J1:K1"/>
    <mergeCell ref="L1:M1"/>
    <mergeCell ref="N1:O1"/>
    <mergeCell ref="P1:Q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42.0"/>
    <col customWidth="1" min="4" max="4" width="45.5"/>
    <col customWidth="1" min="5" max="5" width="45.88"/>
    <col customWidth="1" min="6" max="6" width="9.13"/>
    <col customWidth="1" min="8" max="8" width="35.5"/>
    <col customWidth="1" min="9" max="9" width="25.13"/>
    <col customWidth="1" min="11" max="11" width="23.0"/>
    <col customWidth="1" min="12" max="12" width="33.75"/>
    <col customWidth="1" min="14" max="14" width="26.38"/>
    <col customWidth="1" min="15" max="15" width="33.5"/>
  </cols>
  <sheetData>
    <row r="1" ht="64.5" customHeight="1">
      <c r="A1" s="27" t="s">
        <v>69</v>
      </c>
      <c r="B1" s="3"/>
      <c r="C1" s="15"/>
      <c r="D1" s="27" t="s">
        <v>70</v>
      </c>
      <c r="E1" s="3"/>
      <c r="H1" s="27" t="s">
        <v>71</v>
      </c>
      <c r="I1" s="3"/>
      <c r="J1" s="28"/>
      <c r="K1" s="27" t="s">
        <v>72</v>
      </c>
      <c r="L1" s="3"/>
      <c r="N1" s="29"/>
      <c r="O1" s="29"/>
    </row>
    <row r="2" ht="33.75" customHeight="1">
      <c r="A2" s="30"/>
      <c r="B2" s="31"/>
      <c r="C2" s="15"/>
      <c r="D2" s="30"/>
      <c r="E2" s="31"/>
      <c r="H2" s="32"/>
      <c r="I2" s="33"/>
      <c r="J2" s="28"/>
      <c r="K2" s="32"/>
      <c r="L2" s="33"/>
      <c r="N2" s="29"/>
      <c r="O2" s="29"/>
    </row>
    <row r="3">
      <c r="A3" s="34" t="s">
        <v>56</v>
      </c>
      <c r="B3" s="24">
        <f>SUM('data-2805-0406'!B3, 'data-2805-0406'!D3, 'data-2805-0406'!F3, 'data-2805-0406'!H3, 'data-2805-0406'!J3, 'data-2805-0406'!L3, 'data-2805-0406'!N3, 'data-2805-0406'!P3  )</f>
        <v>62</v>
      </c>
      <c r="C3" s="15"/>
      <c r="D3" s="34" t="s">
        <v>56</v>
      </c>
      <c r="E3" s="24">
        <f>SUM('data-2805-0406'!C3,'data-2805-0406'!E3,'data-2805-0406'!G3,'data-2805-0406'!I3,'data-2805-0406'!K3,'data-2805-0406'!M3,'data-2805-0406'!O3,'data-2805-0406'!Q3)</f>
        <v>6</v>
      </c>
      <c r="I3" s="15"/>
      <c r="J3" s="15"/>
    </row>
    <row r="4">
      <c r="A4" s="34" t="s">
        <v>57</v>
      </c>
      <c r="B4" s="24">
        <f>SUM('data-2805-0406'!B4,'data-2805-0406'!D4,'data-2805-0406'!F4,'data-2805-0406'!H4,'data-2805-0406'!J4,'data-2805-0406'!L4,'data-2805-0406'!N4,'data-2805-0406'!P4)</f>
        <v>50</v>
      </c>
      <c r="C4" s="15"/>
      <c r="D4" s="34" t="s">
        <v>57</v>
      </c>
      <c r="E4" s="24">
        <f>SUM('data-2805-0406'!C4,'data-2805-0406'!E4,'data-2805-0406'!G4,'data-2805-0406'!I4,'data-2805-0406'!K4,'data-2805-0406'!M4,'data-2805-0406'!O4,'data-2805-0406'!Q4)</f>
        <v>9</v>
      </c>
      <c r="H4" s="35" t="s">
        <v>58</v>
      </c>
      <c r="I4" s="36"/>
      <c r="J4" s="37"/>
      <c r="K4" s="35" t="s">
        <v>58</v>
      </c>
      <c r="L4" s="36"/>
    </row>
    <row r="5">
      <c r="C5" s="15"/>
      <c r="H5" s="32"/>
      <c r="I5" s="38"/>
      <c r="J5" s="37"/>
      <c r="K5" s="32"/>
      <c r="L5" s="38"/>
    </row>
    <row r="6">
      <c r="A6" s="34" t="s">
        <v>59</v>
      </c>
      <c r="B6" s="24">
        <f>SUM('data-2805-0406'!B7, 'data-2805-0406'!D7, 'data-2805-0406'!F7, 'data-2805-0406'!H7, 'data-2805-0406'!J7, 'data-2805-0406'!L7, 'data-2805-0406'!N7, 'data-2805-0406'!P7  )</f>
        <v>441</v>
      </c>
      <c r="C6" s="15"/>
      <c r="D6" s="34" t="s">
        <v>59</v>
      </c>
      <c r="E6" s="24">
        <f>SUM('data-2805-0406'!C7,'data-2805-0406'!E7,'data-2805-0406'!G7,'data-2805-0406'!I7,'data-2805-0406'!K7,'data-2805-0406'!M7,'data-2805-0406'!O7,'data-2805-0406'!Q7)</f>
        <v>25</v>
      </c>
      <c r="H6" s="15"/>
      <c r="I6" s="15"/>
      <c r="J6" s="15"/>
    </row>
    <row r="7">
      <c r="A7" s="34" t="s">
        <v>60</v>
      </c>
      <c r="B7" s="24">
        <f>SUM('data-2805-0406'!B8,'data-2805-0406'!D8,'data-2805-0406'!F8,'data-2805-0406'!H8,'data-2805-0406'!J8,'data-2805-0406'!L8,'data-2805-0406'!N8,'data-2805-0406'!P8)</f>
        <v>290</v>
      </c>
      <c r="C7" s="15"/>
      <c r="D7" s="34" t="s">
        <v>60</v>
      </c>
      <c r="E7" s="24">
        <f>SUM('data-2805-0406'!C8,'data-2805-0406'!E8,'data-2805-0406'!G8,'data-2805-0406'!I8,'data-2805-0406'!K8,'data-2805-0406'!M8,'data-2805-0406'!O8,'data-2805-0406'!Q8)</f>
        <v>19</v>
      </c>
      <c r="H7" s="35" t="s">
        <v>58</v>
      </c>
      <c r="I7" s="39"/>
      <c r="J7" s="15"/>
      <c r="K7" s="35" t="s">
        <v>58</v>
      </c>
      <c r="L7" s="36"/>
    </row>
    <row r="8">
      <c r="C8" s="15"/>
      <c r="H8" s="32"/>
      <c r="I8" s="40"/>
      <c r="J8" s="37"/>
      <c r="K8" s="32"/>
      <c r="L8" s="38"/>
    </row>
    <row r="9">
      <c r="C9" s="15"/>
      <c r="H9" s="15"/>
      <c r="I9" s="15"/>
      <c r="J9" s="37"/>
    </row>
    <row r="10">
      <c r="A10" s="15"/>
      <c r="B10" s="15"/>
      <c r="C10" s="15"/>
      <c r="H10" s="35" t="s">
        <v>58</v>
      </c>
      <c r="I10" s="39"/>
      <c r="J10" s="15"/>
      <c r="K10" s="35" t="s">
        <v>58</v>
      </c>
      <c r="L10" s="36"/>
    </row>
    <row r="11">
      <c r="A11" s="41" t="s">
        <v>73</v>
      </c>
      <c r="B11" s="31"/>
      <c r="C11" s="15"/>
      <c r="D11" s="41" t="s">
        <v>74</v>
      </c>
      <c r="E11" s="31"/>
      <c r="H11" s="32"/>
      <c r="I11" s="40"/>
      <c r="J11" s="15"/>
      <c r="K11" s="32"/>
      <c r="L11" s="38"/>
    </row>
    <row r="12" ht="72.0" customHeight="1">
      <c r="A12" s="30"/>
      <c r="B12" s="31"/>
      <c r="C12" s="15"/>
      <c r="D12" s="30"/>
      <c r="E12" s="31"/>
      <c r="H12" s="15"/>
      <c r="I12" s="15"/>
      <c r="J12" s="15"/>
    </row>
    <row r="13">
      <c r="A13" s="42" t="s">
        <v>63</v>
      </c>
      <c r="B13" s="12">
        <f t="shared" ref="B13:B14" si="1">B3/8</f>
        <v>7.75</v>
      </c>
      <c r="C13" s="15"/>
      <c r="D13" s="34" t="s">
        <v>56</v>
      </c>
      <c r="E13" s="24">
        <f t="shared" ref="E13:E14" si="2">E3/8</f>
        <v>0.75</v>
      </c>
      <c r="H13" s="35" t="s">
        <v>58</v>
      </c>
      <c r="I13" s="39"/>
      <c r="J13" s="15"/>
      <c r="K13" s="35" t="s">
        <v>58</v>
      </c>
      <c r="L13" s="36"/>
    </row>
    <row r="14">
      <c r="A14" s="34" t="s">
        <v>64</v>
      </c>
      <c r="B14" s="24">
        <f t="shared" si="1"/>
        <v>6.25</v>
      </c>
      <c r="C14" s="43"/>
      <c r="D14" s="34" t="s">
        <v>57</v>
      </c>
      <c r="E14" s="24">
        <f t="shared" si="2"/>
        <v>1.125</v>
      </c>
      <c r="H14" s="32"/>
      <c r="I14" s="44"/>
      <c r="J14" s="28"/>
      <c r="K14" s="32"/>
      <c r="L14" s="38"/>
    </row>
    <row r="15" ht="20.25" customHeight="1">
      <c r="C15" s="15"/>
      <c r="D15" s="15"/>
      <c r="E15" s="37"/>
      <c r="H15" s="15"/>
      <c r="I15" s="28"/>
      <c r="J15" s="28"/>
    </row>
    <row r="16">
      <c r="A16" s="34" t="s">
        <v>59</v>
      </c>
      <c r="B16" s="45">
        <f t="shared" ref="B16:B17" si="3">B6/8</f>
        <v>55.125</v>
      </c>
      <c r="C16" s="15"/>
      <c r="D16" s="34" t="s">
        <v>59</v>
      </c>
      <c r="E16" s="24">
        <f t="shared" ref="E16:E17" si="4">E6/8</f>
        <v>3.125</v>
      </c>
      <c r="H16" s="35" t="s">
        <v>58</v>
      </c>
      <c r="I16" s="39"/>
      <c r="J16" s="15"/>
      <c r="K16" s="35" t="s">
        <v>58</v>
      </c>
      <c r="L16" s="36"/>
    </row>
    <row r="17">
      <c r="A17" s="34" t="s">
        <v>60</v>
      </c>
      <c r="B17" s="45">
        <f t="shared" si="3"/>
        <v>36.25</v>
      </c>
      <c r="C17" s="15"/>
      <c r="D17" s="34" t="s">
        <v>60</v>
      </c>
      <c r="E17" s="24">
        <f t="shared" si="4"/>
        <v>2.375</v>
      </c>
      <c r="H17" s="32"/>
      <c r="I17" s="40"/>
      <c r="J17" s="37"/>
      <c r="K17" s="32"/>
      <c r="L17" s="38"/>
    </row>
    <row r="18">
      <c r="C18" s="15"/>
      <c r="D18" s="15"/>
      <c r="E18" s="37"/>
      <c r="H18" s="15"/>
      <c r="I18" s="15"/>
      <c r="J18" s="37"/>
    </row>
    <row r="19">
      <c r="C19" s="15"/>
      <c r="D19" s="15"/>
      <c r="E19" s="15"/>
      <c r="H19" s="35" t="s">
        <v>58</v>
      </c>
      <c r="I19" s="39"/>
      <c r="J19" s="15"/>
      <c r="K19" s="35" t="s">
        <v>58</v>
      </c>
      <c r="L19" s="36"/>
    </row>
    <row r="20">
      <c r="C20" s="15"/>
      <c r="D20" s="15"/>
      <c r="E20" s="15"/>
      <c r="H20" s="32"/>
      <c r="I20" s="40"/>
      <c r="J20" s="15"/>
      <c r="K20" s="32"/>
      <c r="L20" s="38"/>
    </row>
    <row r="21">
      <c r="A21" s="41" t="s">
        <v>75</v>
      </c>
      <c r="B21" s="31"/>
      <c r="C21" s="15"/>
      <c r="D21" s="29"/>
      <c r="E21" s="29"/>
      <c r="H21" s="15"/>
      <c r="I21" s="15"/>
      <c r="J21" s="37"/>
    </row>
    <row r="22" ht="79.5" customHeight="1">
      <c r="A22" s="30"/>
      <c r="B22" s="31"/>
      <c r="C22" s="15"/>
      <c r="D22" s="46"/>
      <c r="E22" s="46"/>
      <c r="H22" s="35" t="s">
        <v>58</v>
      </c>
      <c r="I22" s="39"/>
      <c r="J22" s="37"/>
      <c r="K22" s="35" t="s">
        <v>58</v>
      </c>
      <c r="L22" s="36"/>
    </row>
    <row r="23">
      <c r="A23" s="42" t="s">
        <v>63</v>
      </c>
      <c r="B23" s="12">
        <f t="shared" ref="B23:B24" si="5">E3/B3</f>
        <v>0.09677419355</v>
      </c>
      <c r="C23" s="15"/>
      <c r="D23" s="47"/>
      <c r="E23" s="29"/>
      <c r="H23" s="32"/>
      <c r="I23" s="40"/>
      <c r="J23" s="15"/>
      <c r="K23" s="32"/>
      <c r="L23" s="38"/>
    </row>
    <row r="24">
      <c r="A24" s="34" t="s">
        <v>64</v>
      </c>
      <c r="B24" s="48">
        <f t="shared" si="5"/>
        <v>0.18</v>
      </c>
      <c r="C24" s="43"/>
      <c r="D24" s="29"/>
      <c r="E24" s="29"/>
    </row>
    <row r="25">
      <c r="C25" s="15"/>
      <c r="D25" s="29"/>
      <c r="E25" s="29"/>
      <c r="H25" s="35" t="s">
        <v>58</v>
      </c>
      <c r="I25" s="36"/>
      <c r="K25" s="35" t="s">
        <v>58</v>
      </c>
      <c r="L25" s="36"/>
    </row>
    <row r="26">
      <c r="A26" s="34" t="s">
        <v>59</v>
      </c>
      <c r="B26" s="49">
        <f t="shared" ref="B26:B27" si="6">E6/B6</f>
        <v>0.0566893424</v>
      </c>
      <c r="C26" s="15"/>
      <c r="D26" s="29"/>
      <c r="E26" s="29"/>
      <c r="H26" s="32"/>
      <c r="I26" s="50"/>
      <c r="K26" s="32"/>
      <c r="L26" s="38"/>
    </row>
    <row r="27">
      <c r="A27" s="34" t="s">
        <v>60</v>
      </c>
      <c r="B27" s="51">
        <f t="shared" si="6"/>
        <v>0.06551724138</v>
      </c>
      <c r="C27" s="15"/>
      <c r="D27" s="29"/>
      <c r="E27" s="29"/>
    </row>
    <row r="28">
      <c r="D28" s="52"/>
    </row>
    <row r="31">
      <c r="A31" s="53" t="s">
        <v>66</v>
      </c>
    </row>
    <row r="32">
      <c r="A32" s="53" t="s">
        <v>67</v>
      </c>
      <c r="B32" s="53" t="s">
        <v>76</v>
      </c>
    </row>
  </sheetData>
  <mergeCells count="23">
    <mergeCell ref="A1:B2"/>
    <mergeCell ref="D1:E2"/>
    <mergeCell ref="H1:I2"/>
    <mergeCell ref="K1:L2"/>
    <mergeCell ref="H4:H5"/>
    <mergeCell ref="K4:K5"/>
    <mergeCell ref="K7:K8"/>
    <mergeCell ref="K13:K14"/>
    <mergeCell ref="K16:K17"/>
    <mergeCell ref="H19:H20"/>
    <mergeCell ref="K19:K20"/>
    <mergeCell ref="K25:K26"/>
    <mergeCell ref="H16:H17"/>
    <mergeCell ref="H22:H23"/>
    <mergeCell ref="H25:H26"/>
    <mergeCell ref="H7:H8"/>
    <mergeCell ref="H10:H11"/>
    <mergeCell ref="K10:K11"/>
    <mergeCell ref="A11:B12"/>
    <mergeCell ref="D11:E12"/>
    <mergeCell ref="H13:H14"/>
    <mergeCell ref="A21:B22"/>
    <mergeCell ref="K22:K2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23.13"/>
    <col customWidth="1" min="3" max="3" width="21.38"/>
    <col customWidth="1" min="5" max="5" width="27.38"/>
  </cols>
  <sheetData>
    <row r="1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  <c r="N1" s="4" t="s">
        <v>6</v>
      </c>
      <c r="P1" s="2" t="s">
        <v>7</v>
      </c>
      <c r="Q1" s="3"/>
    </row>
    <row r="2">
      <c r="A2" s="1"/>
      <c r="B2" s="5" t="s">
        <v>8</v>
      </c>
      <c r="C2" s="6" t="s">
        <v>9</v>
      </c>
      <c r="D2" s="6" t="s">
        <v>8</v>
      </c>
      <c r="E2" s="6" t="s">
        <v>9</v>
      </c>
      <c r="F2" s="6" t="s">
        <v>8</v>
      </c>
      <c r="G2" s="6" t="s">
        <v>9</v>
      </c>
      <c r="H2" s="6" t="s">
        <v>8</v>
      </c>
      <c r="I2" s="6" t="s">
        <v>9</v>
      </c>
      <c r="J2" s="6" t="s">
        <v>8</v>
      </c>
      <c r="K2" s="6" t="s">
        <v>9</v>
      </c>
      <c r="L2" s="6" t="s">
        <v>8</v>
      </c>
      <c r="M2" s="6" t="s">
        <v>9</v>
      </c>
      <c r="N2" s="6" t="s">
        <v>8</v>
      </c>
      <c r="O2" s="6" t="s">
        <v>9</v>
      </c>
      <c r="P2" s="6" t="s">
        <v>8</v>
      </c>
      <c r="Q2" s="6" t="s">
        <v>9</v>
      </c>
    </row>
    <row r="3">
      <c r="A3" s="7" t="s">
        <v>10</v>
      </c>
      <c r="B3" s="24">
        <v>17.0</v>
      </c>
      <c r="C3" s="9">
        <v>12.0</v>
      </c>
      <c r="D3" s="9">
        <v>0.0</v>
      </c>
      <c r="E3" s="9">
        <v>0.0</v>
      </c>
      <c r="F3" s="9">
        <v>18.0</v>
      </c>
      <c r="G3" s="9">
        <v>0.0</v>
      </c>
      <c r="H3" s="9">
        <v>2.0</v>
      </c>
      <c r="I3" s="9">
        <v>0.0</v>
      </c>
      <c r="J3" s="9">
        <v>33.0</v>
      </c>
      <c r="K3" s="9">
        <v>0.0</v>
      </c>
      <c r="L3" s="10">
        <v>0.0</v>
      </c>
      <c r="M3" s="10">
        <v>0.0</v>
      </c>
      <c r="N3" s="10">
        <v>0.0</v>
      </c>
      <c r="O3" s="11">
        <v>0.0</v>
      </c>
      <c r="P3" s="11">
        <v>0.0</v>
      </c>
      <c r="Q3" s="11">
        <v>0.0</v>
      </c>
    </row>
    <row r="4">
      <c r="A4" s="7" t="s">
        <v>11</v>
      </c>
      <c r="B4" s="12">
        <v>9.0</v>
      </c>
      <c r="C4" s="13">
        <v>3.0</v>
      </c>
      <c r="D4" s="13">
        <v>0.0</v>
      </c>
      <c r="E4" s="13">
        <v>0.0</v>
      </c>
      <c r="F4" s="13">
        <v>0.0</v>
      </c>
      <c r="G4" s="13">
        <v>0.0</v>
      </c>
      <c r="H4" s="13">
        <v>2.0</v>
      </c>
      <c r="I4" s="13">
        <v>0.0</v>
      </c>
      <c r="J4" s="13">
        <v>2.0</v>
      </c>
      <c r="K4" s="13">
        <v>1.0</v>
      </c>
      <c r="L4" s="14">
        <v>2.0</v>
      </c>
      <c r="M4" s="14">
        <v>0.0</v>
      </c>
      <c r="N4" s="14">
        <v>0.0</v>
      </c>
      <c r="O4" s="14">
        <v>0.0</v>
      </c>
      <c r="P4" s="14">
        <v>8.0</v>
      </c>
      <c r="Q4" s="14">
        <v>0.0</v>
      </c>
    </row>
    <row r="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5"/>
    </row>
    <row r="6">
      <c r="A6" s="15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</row>
    <row r="7">
      <c r="A7" s="19" t="s">
        <v>12</v>
      </c>
      <c r="B7" s="12">
        <v>260.0</v>
      </c>
      <c r="C7" s="13">
        <v>3.0</v>
      </c>
      <c r="D7" s="13">
        <v>8.0</v>
      </c>
      <c r="E7" s="13">
        <v>3.0</v>
      </c>
      <c r="F7" s="13">
        <v>24.0</v>
      </c>
      <c r="G7" s="13">
        <v>0.0</v>
      </c>
      <c r="H7" s="13">
        <v>45.0</v>
      </c>
      <c r="I7" s="13">
        <v>12.0</v>
      </c>
      <c r="J7" s="13">
        <v>1626.0</v>
      </c>
      <c r="K7" s="13">
        <v>0.0</v>
      </c>
      <c r="L7" s="13">
        <v>0.0</v>
      </c>
      <c r="M7" s="13">
        <v>0.0</v>
      </c>
      <c r="N7" s="13">
        <v>0.0</v>
      </c>
      <c r="O7" s="13">
        <v>0.0</v>
      </c>
      <c r="P7" s="13">
        <v>0.0</v>
      </c>
      <c r="Q7" s="13">
        <v>0.0</v>
      </c>
    </row>
    <row r="8">
      <c r="A8" s="19" t="s">
        <v>13</v>
      </c>
      <c r="B8" s="12">
        <f>73+21</f>
        <v>94</v>
      </c>
      <c r="C8" s="13">
        <f>0+0</f>
        <v>0</v>
      </c>
      <c r="D8" s="13">
        <f>9+0</f>
        <v>9</v>
      </c>
      <c r="E8" s="13">
        <f>0+0</f>
        <v>0</v>
      </c>
      <c r="F8" s="13">
        <f>3+20</f>
        <v>23</v>
      </c>
      <c r="G8" s="13">
        <f>0+0</f>
        <v>0</v>
      </c>
      <c r="H8" s="13">
        <f>7+15</f>
        <v>22</v>
      </c>
      <c r="I8" s="13">
        <f>0+1</f>
        <v>1</v>
      </c>
      <c r="J8" s="13">
        <f t="shared" ref="J8:K8" si="1">13+1</f>
        <v>14</v>
      </c>
      <c r="K8" s="13">
        <f t="shared" si="1"/>
        <v>14</v>
      </c>
      <c r="L8" s="14">
        <f>0+9</f>
        <v>9</v>
      </c>
      <c r="M8" s="14">
        <f>0+0</f>
        <v>0</v>
      </c>
      <c r="N8" s="14">
        <f>1+0</f>
        <v>1</v>
      </c>
      <c r="O8" s="20">
        <f>0+0</f>
        <v>0</v>
      </c>
      <c r="P8" s="14">
        <f>1+0</f>
        <v>1</v>
      </c>
      <c r="Q8" s="20">
        <f>0+0</f>
        <v>0</v>
      </c>
    </row>
    <row r="11">
      <c r="A11" s="21" t="s">
        <v>14</v>
      </c>
      <c r="B11" s="8">
        <v>1.0</v>
      </c>
      <c r="C11" s="9">
        <v>0.0</v>
      </c>
      <c r="D11" s="9">
        <v>0.0</v>
      </c>
      <c r="E11" s="9">
        <v>0.0</v>
      </c>
    </row>
    <row r="12">
      <c r="A12" s="21" t="s">
        <v>15</v>
      </c>
      <c r="B12" s="23">
        <f>4+0</f>
        <v>4</v>
      </c>
      <c r="C12" s="13">
        <f>0+0</f>
        <v>0</v>
      </c>
      <c r="D12" s="13">
        <f t="shared" ref="D12:E12" si="2">0</f>
        <v>0</v>
      </c>
      <c r="E12" s="13">
        <f t="shared" si="2"/>
        <v>0</v>
      </c>
    </row>
    <row r="13">
      <c r="A13" s="16"/>
      <c r="B13" s="17"/>
      <c r="C13" s="17"/>
      <c r="D13" s="17"/>
      <c r="E13" s="17"/>
    </row>
    <row r="14">
      <c r="A14" s="21">
        <v>9.9021922E7</v>
      </c>
      <c r="B14" s="23">
        <v>1.0</v>
      </c>
      <c r="C14" s="13">
        <v>1.0</v>
      </c>
      <c r="D14" s="13">
        <v>0.0</v>
      </c>
      <c r="E14" s="13">
        <v>0.0</v>
      </c>
    </row>
    <row r="15">
      <c r="A15" s="21" t="s">
        <v>16</v>
      </c>
      <c r="B15" s="23">
        <f>3+0</f>
        <v>3</v>
      </c>
      <c r="C15" s="13">
        <f>0+0</f>
        <v>0</v>
      </c>
      <c r="D15" s="13">
        <f t="shared" ref="D15:E15" si="3">0</f>
        <v>0</v>
      </c>
      <c r="E15" s="13">
        <f t="shared" si="3"/>
        <v>0</v>
      </c>
    </row>
    <row r="16">
      <c r="A16" s="16"/>
      <c r="B16" s="17"/>
      <c r="C16" s="17"/>
      <c r="D16" s="17"/>
      <c r="E16" s="17"/>
    </row>
    <row r="17">
      <c r="A17" s="21" t="s">
        <v>17</v>
      </c>
      <c r="B17" s="23">
        <v>250.0</v>
      </c>
      <c r="C17" s="13">
        <v>2.0</v>
      </c>
      <c r="D17" s="13">
        <v>0.0</v>
      </c>
      <c r="E17" s="13">
        <v>0.0</v>
      </c>
    </row>
    <row r="18">
      <c r="A18" s="21" t="s">
        <v>18</v>
      </c>
      <c r="B18" s="23">
        <f t="shared" ref="B18:C18" si="4">0+0</f>
        <v>0</v>
      </c>
      <c r="C18" s="13">
        <f t="shared" si="4"/>
        <v>0</v>
      </c>
      <c r="D18" s="13">
        <f t="shared" ref="D18:E18" si="5">0</f>
        <v>0</v>
      </c>
      <c r="E18" s="13">
        <f t="shared" si="5"/>
        <v>0</v>
      </c>
    </row>
    <row r="19">
      <c r="A19" s="16"/>
      <c r="B19" s="17"/>
      <c r="C19" s="17"/>
      <c r="D19" s="17"/>
      <c r="E19" s="17"/>
    </row>
    <row r="20">
      <c r="A20" s="22">
        <v>9.9020562E7</v>
      </c>
      <c r="B20" s="23">
        <v>0.0</v>
      </c>
      <c r="C20" s="13">
        <v>0.0</v>
      </c>
      <c r="D20" s="13">
        <v>1.0</v>
      </c>
      <c r="E20" s="13">
        <v>0.0</v>
      </c>
    </row>
    <row r="21">
      <c r="A21" s="21" t="s">
        <v>19</v>
      </c>
      <c r="B21" s="23">
        <f t="shared" ref="B21:C21" si="6">0+0</f>
        <v>0</v>
      </c>
      <c r="C21" s="13">
        <f t="shared" si="6"/>
        <v>0</v>
      </c>
      <c r="D21" s="13">
        <f t="shared" ref="D21:E21" si="7">0</f>
        <v>0</v>
      </c>
      <c r="E21" s="13">
        <f t="shared" si="7"/>
        <v>0</v>
      </c>
    </row>
    <row r="22">
      <c r="A22" s="16"/>
      <c r="B22" s="17"/>
      <c r="C22" s="17"/>
      <c r="D22" s="17"/>
      <c r="E22" s="17"/>
    </row>
    <row r="23">
      <c r="A23" s="21" t="s">
        <v>20</v>
      </c>
      <c r="B23" s="23">
        <v>3.0</v>
      </c>
      <c r="C23" s="13">
        <v>0.0</v>
      </c>
      <c r="D23" s="13">
        <v>0.0</v>
      </c>
      <c r="E23" s="13">
        <v>0.0</v>
      </c>
    </row>
    <row r="24">
      <c r="A24" s="21" t="s">
        <v>21</v>
      </c>
      <c r="B24" s="23">
        <f>0+7</f>
        <v>7</v>
      </c>
      <c r="C24" s="13">
        <f>0+0</f>
        <v>0</v>
      </c>
      <c r="D24" s="13">
        <f t="shared" ref="D24:E24" si="8">0</f>
        <v>0</v>
      </c>
      <c r="E24" s="13">
        <f t="shared" si="8"/>
        <v>0</v>
      </c>
    </row>
    <row r="25">
      <c r="A25" s="16"/>
      <c r="B25" s="17"/>
      <c r="C25" s="17"/>
      <c r="D25" s="17"/>
      <c r="E25" s="17"/>
    </row>
    <row r="26">
      <c r="A26" s="21" t="s">
        <v>22</v>
      </c>
      <c r="B26" s="23">
        <v>0.0</v>
      </c>
      <c r="C26" s="13">
        <v>0.0</v>
      </c>
      <c r="D26" s="13">
        <v>1.0</v>
      </c>
      <c r="E26" s="13">
        <v>0.0</v>
      </c>
    </row>
    <row r="27">
      <c r="A27" s="21" t="s">
        <v>23</v>
      </c>
      <c r="B27" s="23">
        <f t="shared" ref="B27:C27" si="9">0+0</f>
        <v>0</v>
      </c>
      <c r="C27" s="13">
        <f t="shared" si="9"/>
        <v>0</v>
      </c>
      <c r="D27" s="13">
        <f t="shared" ref="D27:E27" si="10">0</f>
        <v>0</v>
      </c>
      <c r="E27" s="13">
        <f t="shared" si="10"/>
        <v>0</v>
      </c>
    </row>
    <row r="28">
      <c r="A28" s="16"/>
      <c r="B28" s="17"/>
      <c r="C28" s="17"/>
      <c r="D28" s="17"/>
      <c r="E28" s="17"/>
    </row>
    <row r="29">
      <c r="A29" s="21">
        <v>9.9020887E7</v>
      </c>
      <c r="B29" s="23">
        <v>0.0</v>
      </c>
      <c r="C29" s="13">
        <v>0.0</v>
      </c>
      <c r="D29" s="13">
        <v>0.0</v>
      </c>
      <c r="E29" s="13">
        <v>0.0</v>
      </c>
    </row>
    <row r="30">
      <c r="A30" s="21" t="s">
        <v>24</v>
      </c>
      <c r="B30" s="23">
        <f t="shared" ref="B30:C30" si="11">0+0</f>
        <v>0</v>
      </c>
      <c r="C30" s="13">
        <f t="shared" si="11"/>
        <v>0</v>
      </c>
      <c r="D30" s="13">
        <f>7</f>
        <v>7</v>
      </c>
      <c r="E30" s="13">
        <f>0</f>
        <v>0</v>
      </c>
    </row>
    <row r="31">
      <c r="A31" s="15"/>
      <c r="B31" s="17"/>
      <c r="C31" s="17"/>
      <c r="D31" s="17"/>
      <c r="E31" s="17"/>
    </row>
    <row r="32">
      <c r="A32" s="7" t="s">
        <v>25</v>
      </c>
      <c r="B32" s="23">
        <v>0.0</v>
      </c>
      <c r="C32" s="13">
        <v>0.0</v>
      </c>
      <c r="D32" s="13">
        <v>0.0</v>
      </c>
      <c r="E32" s="13">
        <v>0.0</v>
      </c>
    </row>
    <row r="33">
      <c r="A33" s="7" t="s">
        <v>26</v>
      </c>
      <c r="B33" s="23">
        <f>2+0</f>
        <v>2</v>
      </c>
      <c r="C33" s="13">
        <f>0+0</f>
        <v>0</v>
      </c>
      <c r="D33" s="13">
        <f>1</f>
        <v>1</v>
      </c>
      <c r="E33" s="13">
        <f>0</f>
        <v>0</v>
      </c>
    </row>
    <row r="34">
      <c r="A34" s="15"/>
      <c r="B34" s="17"/>
      <c r="C34" s="17"/>
      <c r="D34" s="17"/>
      <c r="E34" s="17"/>
    </row>
    <row r="35">
      <c r="A35" s="7">
        <v>9.9021403E7</v>
      </c>
      <c r="B35" s="23">
        <v>0.0</v>
      </c>
      <c r="C35" s="13">
        <v>0.0</v>
      </c>
      <c r="D35" s="13">
        <v>0.0</v>
      </c>
      <c r="E35" s="13">
        <v>0.0</v>
      </c>
    </row>
    <row r="36">
      <c r="A36" s="7" t="s">
        <v>27</v>
      </c>
      <c r="B36" s="25">
        <f t="shared" ref="B36:C36" si="12">0+0</f>
        <v>0</v>
      </c>
      <c r="C36" s="13">
        <f t="shared" si="12"/>
        <v>0</v>
      </c>
      <c r="D36" s="13">
        <f t="shared" ref="D36:E36" si="13">0</f>
        <v>0</v>
      </c>
      <c r="E36" s="13">
        <f t="shared" si="13"/>
        <v>0</v>
      </c>
    </row>
    <row r="37">
      <c r="A37" s="15"/>
      <c r="B37" s="17"/>
      <c r="C37" s="17"/>
      <c r="D37" s="17"/>
      <c r="E37" s="17"/>
    </row>
    <row r="38">
      <c r="A38" s="7">
        <v>9.9021333E7</v>
      </c>
      <c r="B38" s="23">
        <v>0.0</v>
      </c>
      <c r="C38" s="13">
        <v>0.0</v>
      </c>
      <c r="D38" s="13">
        <v>0.0</v>
      </c>
      <c r="E38" s="13">
        <v>0.0</v>
      </c>
    </row>
    <row r="39">
      <c r="A39" s="7" t="s">
        <v>28</v>
      </c>
      <c r="B39" s="23">
        <f t="shared" ref="B39:C39" si="14">0+0</f>
        <v>0</v>
      </c>
      <c r="C39" s="13">
        <f t="shared" si="14"/>
        <v>0</v>
      </c>
      <c r="D39" s="13">
        <f t="shared" ref="D39:E39" si="15">0</f>
        <v>0</v>
      </c>
      <c r="E39" s="13">
        <f t="shared" si="15"/>
        <v>0</v>
      </c>
    </row>
    <row r="40">
      <c r="A40" s="16"/>
      <c r="B40" s="17"/>
      <c r="C40" s="17"/>
      <c r="D40" s="17"/>
      <c r="E40" s="17"/>
    </row>
    <row r="41">
      <c r="A41" s="21" t="s">
        <v>29</v>
      </c>
      <c r="B41" s="23">
        <v>0.0</v>
      </c>
      <c r="C41" s="13">
        <v>0.0</v>
      </c>
      <c r="D41" s="13">
        <v>0.0</v>
      </c>
      <c r="E41" s="13">
        <v>0.0</v>
      </c>
    </row>
    <row r="42">
      <c r="A42" s="21" t="s">
        <v>30</v>
      </c>
      <c r="B42" s="23">
        <f t="shared" ref="B42:C42" si="16">0+0</f>
        <v>0</v>
      </c>
      <c r="C42" s="13">
        <f t="shared" si="16"/>
        <v>0</v>
      </c>
      <c r="D42" s="13">
        <f t="shared" ref="D42:E42" si="17">0</f>
        <v>0</v>
      </c>
      <c r="E42" s="13">
        <f t="shared" si="17"/>
        <v>0</v>
      </c>
    </row>
    <row r="43">
      <c r="A43" s="16"/>
      <c r="B43" s="17"/>
      <c r="C43" s="17"/>
      <c r="D43" s="17"/>
      <c r="E43" s="17"/>
    </row>
    <row r="44">
      <c r="A44" s="21" t="s">
        <v>31</v>
      </c>
      <c r="B44" s="23">
        <v>0.0</v>
      </c>
      <c r="C44" s="13">
        <v>0.0</v>
      </c>
      <c r="D44" s="13">
        <v>1.0</v>
      </c>
      <c r="E44" s="13">
        <v>1.0</v>
      </c>
    </row>
    <row r="45">
      <c r="A45" s="21" t="s">
        <v>32</v>
      </c>
      <c r="B45" s="12">
        <f>3+0</f>
        <v>3</v>
      </c>
      <c r="C45" s="13">
        <f>0+0</f>
        <v>0</v>
      </c>
      <c r="D45" s="13">
        <f t="shared" ref="D45:E45" si="18">0</f>
        <v>0</v>
      </c>
      <c r="E45" s="13">
        <f t="shared" si="18"/>
        <v>0</v>
      </c>
    </row>
    <row r="46">
      <c r="A46" s="16"/>
      <c r="B46" s="17"/>
      <c r="C46" s="17"/>
      <c r="D46" s="17"/>
      <c r="E46" s="17"/>
    </row>
    <row r="47">
      <c r="A47" s="21" t="s">
        <v>33</v>
      </c>
      <c r="B47" s="23">
        <v>0.0</v>
      </c>
      <c r="C47" s="13">
        <v>0.0</v>
      </c>
      <c r="D47" s="13">
        <v>1.0</v>
      </c>
      <c r="E47" s="13">
        <v>0.0</v>
      </c>
    </row>
    <row r="48">
      <c r="A48" s="21" t="s">
        <v>34</v>
      </c>
      <c r="B48" s="23">
        <f>46+0</f>
        <v>46</v>
      </c>
      <c r="C48" s="13">
        <f>0+0</f>
        <v>0</v>
      </c>
      <c r="D48" s="13">
        <f t="shared" ref="D48:E48" si="19">0</f>
        <v>0</v>
      </c>
      <c r="E48" s="13">
        <f t="shared" si="19"/>
        <v>0</v>
      </c>
    </row>
    <row r="49">
      <c r="A49" s="16"/>
      <c r="B49" s="17"/>
      <c r="C49" s="17"/>
      <c r="D49" s="17"/>
      <c r="E49" s="17"/>
    </row>
    <row r="50">
      <c r="A50" s="21" t="s">
        <v>35</v>
      </c>
      <c r="B50" s="23">
        <v>0.0</v>
      </c>
      <c r="C50" s="13">
        <v>0.0</v>
      </c>
      <c r="D50" s="13">
        <v>1.0</v>
      </c>
      <c r="E50" s="13">
        <v>0.0</v>
      </c>
    </row>
    <row r="51">
      <c r="A51" s="21" t="s">
        <v>36</v>
      </c>
      <c r="B51" s="23">
        <f>0+2</f>
        <v>2</v>
      </c>
      <c r="C51" s="13">
        <f>0+0</f>
        <v>0</v>
      </c>
      <c r="D51" s="13">
        <f t="shared" ref="D51:E51" si="20">0</f>
        <v>0</v>
      </c>
      <c r="E51" s="13">
        <f t="shared" si="20"/>
        <v>0</v>
      </c>
    </row>
    <row r="52">
      <c r="A52" s="16"/>
      <c r="B52" s="17"/>
      <c r="C52" s="17"/>
      <c r="D52" s="17"/>
      <c r="E52" s="17"/>
    </row>
    <row r="53">
      <c r="A53" s="21" t="s">
        <v>37</v>
      </c>
      <c r="B53" s="23">
        <v>0.0</v>
      </c>
      <c r="C53" s="13">
        <v>0.0</v>
      </c>
      <c r="D53" s="13">
        <v>0.0</v>
      </c>
      <c r="E53" s="13">
        <v>0.0</v>
      </c>
    </row>
    <row r="54">
      <c r="A54" s="21" t="s">
        <v>38</v>
      </c>
      <c r="B54" s="23">
        <f t="shared" ref="B54:C54" si="21">0+0</f>
        <v>0</v>
      </c>
      <c r="C54" s="13">
        <f t="shared" si="21"/>
        <v>0</v>
      </c>
      <c r="D54" s="13">
        <f t="shared" ref="D54:E54" si="22">0</f>
        <v>0</v>
      </c>
      <c r="E54" s="13">
        <f t="shared" si="22"/>
        <v>0</v>
      </c>
    </row>
    <row r="55">
      <c r="A55" s="16"/>
      <c r="B55" s="17"/>
      <c r="C55" s="17"/>
      <c r="D55" s="17"/>
      <c r="E55" s="17"/>
    </row>
    <row r="56">
      <c r="A56" s="21" t="s">
        <v>39</v>
      </c>
      <c r="B56" s="23">
        <v>3.0</v>
      </c>
      <c r="C56" s="13">
        <v>0.0</v>
      </c>
      <c r="D56" s="13">
        <v>1.0</v>
      </c>
      <c r="E56" s="13">
        <v>1.0</v>
      </c>
    </row>
    <row r="57">
      <c r="A57" s="21" t="s">
        <v>40</v>
      </c>
      <c r="B57" s="23">
        <f t="shared" ref="B57:C57" si="23">0+0</f>
        <v>0</v>
      </c>
      <c r="C57" s="13">
        <f t="shared" si="23"/>
        <v>0</v>
      </c>
      <c r="D57" s="13">
        <f t="shared" ref="D57:E57" si="24">0</f>
        <v>0</v>
      </c>
      <c r="E57" s="13">
        <f t="shared" si="24"/>
        <v>0</v>
      </c>
    </row>
    <row r="58">
      <c r="A58" s="16"/>
      <c r="B58" s="17"/>
      <c r="C58" s="17"/>
      <c r="D58" s="17"/>
      <c r="E58" s="17"/>
    </row>
    <row r="59">
      <c r="A59" s="21">
        <v>9.9021264E7</v>
      </c>
      <c r="B59" s="23">
        <v>0.0</v>
      </c>
      <c r="C59" s="13">
        <v>0.0</v>
      </c>
      <c r="D59" s="13">
        <v>1.0</v>
      </c>
      <c r="E59" s="13">
        <v>1.0</v>
      </c>
    </row>
    <row r="60">
      <c r="A60" s="21" t="s">
        <v>41</v>
      </c>
      <c r="B60" s="23">
        <f t="shared" ref="B60:C60" si="25">0+0</f>
        <v>0</v>
      </c>
      <c r="C60" s="13">
        <f t="shared" si="25"/>
        <v>0</v>
      </c>
      <c r="D60" s="13">
        <f t="shared" ref="D60:E60" si="26">0</f>
        <v>0</v>
      </c>
      <c r="E60" s="13">
        <f t="shared" si="26"/>
        <v>0</v>
      </c>
    </row>
    <row r="61">
      <c r="A61" s="16"/>
      <c r="B61" s="17"/>
      <c r="C61" s="17"/>
      <c r="D61" s="17"/>
      <c r="E61" s="17"/>
    </row>
    <row r="62">
      <c r="A62" s="21">
        <v>9.902125E7</v>
      </c>
      <c r="B62" s="23">
        <v>1.0</v>
      </c>
      <c r="C62" s="13">
        <v>0.0</v>
      </c>
      <c r="D62" s="13">
        <v>0.0</v>
      </c>
      <c r="E62" s="13">
        <v>0.0</v>
      </c>
    </row>
    <row r="63">
      <c r="A63" s="21" t="s">
        <v>42</v>
      </c>
      <c r="B63" s="23">
        <f>0+12</f>
        <v>12</v>
      </c>
      <c r="C63" s="13">
        <f>0+0</f>
        <v>0</v>
      </c>
      <c r="D63" s="13">
        <f t="shared" ref="D63:E63" si="27">0</f>
        <v>0</v>
      </c>
      <c r="E63" s="13">
        <f t="shared" si="27"/>
        <v>0</v>
      </c>
    </row>
    <row r="64">
      <c r="A64" s="16"/>
      <c r="B64" s="17"/>
      <c r="C64" s="17"/>
      <c r="D64" s="17"/>
      <c r="E64" s="17"/>
    </row>
    <row r="65">
      <c r="A65" s="26">
        <v>9.9021853E7</v>
      </c>
      <c r="B65" s="23">
        <v>0.0</v>
      </c>
      <c r="C65" s="13">
        <v>0.0</v>
      </c>
      <c r="D65" s="13">
        <v>0.0</v>
      </c>
      <c r="E65" s="13">
        <v>0.0</v>
      </c>
    </row>
    <row r="66">
      <c r="A66" s="26">
        <v>4.623682E7</v>
      </c>
      <c r="B66" s="23">
        <f t="shared" ref="B66:C66" si="28">0+0</f>
        <v>0</v>
      </c>
      <c r="C66" s="13">
        <f t="shared" si="28"/>
        <v>0</v>
      </c>
      <c r="D66" s="13">
        <f t="shared" ref="D66:E66" si="29">0</f>
        <v>0</v>
      </c>
      <c r="E66" s="13">
        <f t="shared" si="29"/>
        <v>0</v>
      </c>
    </row>
    <row r="67">
      <c r="A67" s="16"/>
      <c r="B67" s="17"/>
      <c r="C67" s="17"/>
      <c r="D67" s="17"/>
      <c r="E67" s="17"/>
    </row>
    <row r="68">
      <c r="A68" s="26" t="s">
        <v>43</v>
      </c>
      <c r="B68" s="23">
        <v>0.0</v>
      </c>
      <c r="C68" s="13">
        <v>0.0</v>
      </c>
      <c r="D68" s="13">
        <v>0.0</v>
      </c>
      <c r="E68" s="13">
        <v>0.0</v>
      </c>
    </row>
    <row r="69">
      <c r="A69" s="26" t="s">
        <v>44</v>
      </c>
      <c r="B69" s="23">
        <f t="shared" ref="B69:C69" si="30">0+0</f>
        <v>0</v>
      </c>
      <c r="C69" s="13">
        <f t="shared" si="30"/>
        <v>0</v>
      </c>
      <c r="D69" s="13">
        <f t="shared" ref="D69:E69" si="31">0</f>
        <v>0</v>
      </c>
      <c r="E69" s="13">
        <f t="shared" si="31"/>
        <v>0</v>
      </c>
    </row>
    <row r="70">
      <c r="A70" s="15"/>
      <c r="B70" s="17"/>
      <c r="C70" s="17"/>
      <c r="D70" s="17"/>
      <c r="E70" s="17"/>
    </row>
    <row r="71">
      <c r="A71" s="21" t="s">
        <v>45</v>
      </c>
      <c r="B71" s="23">
        <v>1.0</v>
      </c>
      <c r="C71" s="13">
        <v>0.0</v>
      </c>
      <c r="D71" s="13">
        <v>0.0</v>
      </c>
      <c r="E71" s="13">
        <v>0.0</v>
      </c>
    </row>
    <row r="72">
      <c r="A72" s="21" t="s">
        <v>46</v>
      </c>
      <c r="B72" s="23">
        <f>15+0</f>
        <v>15</v>
      </c>
      <c r="C72" s="13">
        <f>0+0</f>
        <v>0</v>
      </c>
      <c r="D72" s="13">
        <f>1</f>
        <v>1</v>
      </c>
      <c r="E72" s="13">
        <f>0</f>
        <v>0</v>
      </c>
    </row>
    <row r="73">
      <c r="A73" s="16"/>
      <c r="B73" s="17"/>
      <c r="C73" s="17"/>
      <c r="D73" s="17"/>
      <c r="E73" s="17"/>
    </row>
    <row r="74">
      <c r="A74" s="21" t="s">
        <v>47</v>
      </c>
      <c r="B74" s="23">
        <v>0.0</v>
      </c>
      <c r="C74" s="13">
        <v>0.0</v>
      </c>
      <c r="D74" s="13">
        <v>0.0</v>
      </c>
      <c r="E74" s="13">
        <v>0.0</v>
      </c>
    </row>
    <row r="75">
      <c r="A75" s="21" t="s">
        <v>48</v>
      </c>
      <c r="B75" s="23">
        <f t="shared" ref="B75:C75" si="32">0+0</f>
        <v>0</v>
      </c>
      <c r="C75" s="13">
        <f t="shared" si="32"/>
        <v>0</v>
      </c>
      <c r="D75" s="13">
        <f t="shared" ref="D75:E75" si="33">0</f>
        <v>0</v>
      </c>
      <c r="E75" s="13">
        <f t="shared" si="33"/>
        <v>0</v>
      </c>
    </row>
    <row r="76">
      <c r="A76" s="16"/>
      <c r="B76" s="17"/>
      <c r="C76" s="17"/>
      <c r="D76" s="17"/>
      <c r="E76" s="17"/>
    </row>
    <row r="77">
      <c r="A77" s="21">
        <v>9.9021401E7</v>
      </c>
      <c r="B77" s="23">
        <v>0.0</v>
      </c>
      <c r="C77" s="13">
        <v>0.0</v>
      </c>
      <c r="D77" s="13">
        <v>0.0</v>
      </c>
      <c r="E77" s="13">
        <v>0.0</v>
      </c>
    </row>
    <row r="78">
      <c r="A78" s="21" t="s">
        <v>49</v>
      </c>
      <c r="B78" s="23">
        <f t="shared" ref="B78:C78" si="34">0+0</f>
        <v>0</v>
      </c>
      <c r="C78" s="13">
        <f t="shared" si="34"/>
        <v>0</v>
      </c>
      <c r="D78" s="13">
        <f t="shared" ref="D78:E78" si="35">0</f>
        <v>0</v>
      </c>
      <c r="E78" s="13">
        <f t="shared" si="35"/>
        <v>0</v>
      </c>
    </row>
    <row r="79">
      <c r="A79" s="16"/>
      <c r="B79" s="17"/>
      <c r="C79" s="17"/>
      <c r="D79" s="17"/>
      <c r="E79" s="17"/>
    </row>
    <row r="80">
      <c r="A80" s="21" t="s">
        <v>50</v>
      </c>
      <c r="B80" s="23">
        <v>0.0</v>
      </c>
      <c r="C80" s="13">
        <v>0.0</v>
      </c>
      <c r="D80" s="13">
        <v>1.0</v>
      </c>
      <c r="E80" s="13">
        <v>0.0</v>
      </c>
    </row>
    <row r="81">
      <c r="A81" s="21" t="s">
        <v>51</v>
      </c>
      <c r="B81" s="23">
        <f t="shared" ref="B81:C81" si="36">0+0</f>
        <v>0</v>
      </c>
      <c r="C81" s="13">
        <f t="shared" si="36"/>
        <v>0</v>
      </c>
      <c r="D81" s="13">
        <f t="shared" ref="D81:E81" si="37">0</f>
        <v>0</v>
      </c>
      <c r="E81" s="13">
        <f t="shared" si="37"/>
        <v>0</v>
      </c>
    </row>
  </sheetData>
  <mergeCells count="8">
    <mergeCell ref="B1:C1"/>
    <mergeCell ref="D1:E1"/>
    <mergeCell ref="F1:G1"/>
    <mergeCell ref="H1:I1"/>
    <mergeCell ref="J1:K1"/>
    <mergeCell ref="L1:M1"/>
    <mergeCell ref="N1:O1"/>
    <mergeCell ref="P1:Q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42.0"/>
    <col customWidth="1" min="4" max="4" width="45.5"/>
    <col customWidth="1" min="5" max="5" width="45.88"/>
    <col customWidth="1" min="6" max="6" width="9.13"/>
    <col customWidth="1" min="8" max="8" width="35.5"/>
    <col customWidth="1" min="9" max="9" width="25.13"/>
    <col customWidth="1" min="11" max="11" width="23.0"/>
    <col customWidth="1" min="12" max="12" width="33.75"/>
    <col customWidth="1" min="14" max="14" width="26.38"/>
    <col customWidth="1" min="15" max="15" width="33.5"/>
  </cols>
  <sheetData>
    <row r="1" ht="64.5" customHeight="1">
      <c r="A1" s="27" t="s">
        <v>77</v>
      </c>
      <c r="B1" s="3"/>
      <c r="C1" s="15"/>
      <c r="D1" s="27" t="s">
        <v>78</v>
      </c>
      <c r="E1" s="3"/>
      <c r="H1" s="27" t="s">
        <v>79</v>
      </c>
      <c r="I1" s="3"/>
      <c r="J1" s="28"/>
      <c r="K1" s="27" t="s">
        <v>80</v>
      </c>
      <c r="L1" s="3"/>
      <c r="N1" s="29"/>
      <c r="O1" s="29"/>
    </row>
    <row r="2" ht="33.75" customHeight="1">
      <c r="A2" s="30"/>
      <c r="B2" s="31"/>
      <c r="C2" s="15"/>
      <c r="D2" s="30"/>
      <c r="E2" s="31"/>
      <c r="H2" s="32"/>
      <c r="I2" s="33"/>
      <c r="J2" s="28"/>
      <c r="K2" s="32"/>
      <c r="L2" s="33"/>
      <c r="N2" s="29"/>
      <c r="O2" s="29"/>
    </row>
    <row r="3">
      <c r="A3" s="34" t="s">
        <v>56</v>
      </c>
      <c r="B3" s="24">
        <f>SUM('data-0506-1106'!B3, 'data-0506-1106'!D3, 'data-0506-1106'!F3, 'data-0506-1106'!H3, 'data-0506-1106'!J3, 'data-0506-1106'!L3, 'data-0506-1106'!N3, 'data-0506-1106'!P3  )</f>
        <v>70</v>
      </c>
      <c r="C3" s="15"/>
      <c r="D3" s="34" t="s">
        <v>56</v>
      </c>
      <c r="E3" s="24">
        <f>SUM('data-0506-1106'!C3,'data-0506-1106'!E3,'data-0506-1106'!G3,'data-0506-1106'!I3,'data-0506-1106'!K3,'data-0506-1106'!M3,'data-0506-1106'!O3,'data-0506-1106'!Q3)</f>
        <v>12</v>
      </c>
      <c r="J3" s="15"/>
      <c r="L3" s="55"/>
    </row>
    <row r="4">
      <c r="A4" s="34" t="s">
        <v>57</v>
      </c>
      <c r="B4" s="24">
        <f>SUM('data-0506-1106'!B4, 'data-0506-1106'!D4, 'data-0506-1106'!F4, 'data-0506-1106'!H4, 'data-0506-1106'!J4, 'data-0506-1106'!L4, 'data-0506-1106'!N4, 'data-0506-1106'!P4  )</f>
        <v>23</v>
      </c>
      <c r="C4" s="15"/>
      <c r="D4" s="34" t="s">
        <v>57</v>
      </c>
      <c r="E4" s="24">
        <f>SUM('data-0506-1106'!C4,'data-0506-1106'!E4,'data-0506-1106'!G4,'data-0506-1106'!I4,'data-0506-1106'!K4,'data-0506-1106'!M4,'data-0506-1106'!O4,'data-0506-1106'!Q4)</f>
        <v>4</v>
      </c>
      <c r="H4" s="35" t="s">
        <v>58</v>
      </c>
      <c r="I4" s="36"/>
      <c r="J4" s="37"/>
      <c r="K4" s="35" t="s">
        <v>58</v>
      </c>
      <c r="L4" s="36"/>
    </row>
    <row r="5">
      <c r="C5" s="15"/>
      <c r="H5" s="32"/>
      <c r="I5" s="38"/>
      <c r="J5" s="37"/>
      <c r="K5" s="32"/>
      <c r="L5" s="38"/>
    </row>
    <row r="6">
      <c r="A6" s="34" t="s">
        <v>59</v>
      </c>
      <c r="B6" s="24">
        <f>SUM('data-0506-1106'!B7, 'data-0506-1106'!D7, 'data-0506-1106'!F7, 'data-0506-1106'!H7, 'data-0506-1106'!J7, 'data-0506-1106'!L7, 'data-0506-1106'!N7, 'data-0506-1106'!P7  )</f>
        <v>1963</v>
      </c>
      <c r="C6" s="15"/>
      <c r="D6" s="34" t="s">
        <v>59</v>
      </c>
      <c r="E6" s="24">
        <f>SUM('data-0506-1106'!C7,'data-0506-1106'!E7,'data-0506-1106'!G7,'data-0506-1106'!I7,'data-0506-1106'!K7,'data-0506-1106'!M7,'data-0506-1106'!O7,'data-0506-1106'!Q7)</f>
        <v>18</v>
      </c>
      <c r="H6" s="15"/>
      <c r="I6" s="15"/>
      <c r="J6" s="15"/>
    </row>
    <row r="7">
      <c r="A7" s="34" t="s">
        <v>60</v>
      </c>
      <c r="B7" s="24">
        <f>SUM('data-0506-1106'!B8, 'data-0506-1106'!D8, 'data-0506-1106'!F8, 'data-0506-1106'!H8, 'data-0506-1106'!J8, 'data-0506-1106'!L8, 'data-0506-1106'!N8, 'data-0506-1106'!P8  )</f>
        <v>173</v>
      </c>
      <c r="C7" s="15"/>
      <c r="D7" s="34" t="s">
        <v>60</v>
      </c>
      <c r="E7" s="24">
        <f>SUM('data-0506-1106'!C8,'data-0506-1106'!E8,'data-0506-1106'!G8,'data-0506-1106'!I8,'data-0506-1106'!K8,'data-0506-1106'!M8,'data-0506-1106'!O8,'data-0506-1106'!Q8)</f>
        <v>15</v>
      </c>
      <c r="H7" s="35" t="s">
        <v>58</v>
      </c>
      <c r="I7" s="39"/>
      <c r="J7" s="15"/>
      <c r="K7" s="35" t="s">
        <v>58</v>
      </c>
      <c r="L7" s="36"/>
    </row>
    <row r="8">
      <c r="C8" s="15"/>
      <c r="H8" s="32"/>
      <c r="I8" s="40"/>
      <c r="J8" s="37"/>
      <c r="K8" s="32"/>
      <c r="L8" s="38"/>
    </row>
    <row r="9">
      <c r="A9" s="55"/>
      <c r="C9" s="15"/>
      <c r="H9" s="15"/>
      <c r="I9" s="15"/>
      <c r="J9" s="37"/>
    </row>
    <row r="10">
      <c r="A10" s="15"/>
      <c r="B10" s="15"/>
      <c r="C10" s="15"/>
      <c r="H10" s="35" t="s">
        <v>58</v>
      </c>
      <c r="I10" s="39"/>
      <c r="J10" s="15"/>
      <c r="K10" s="35" t="s">
        <v>58</v>
      </c>
      <c r="L10" s="36"/>
    </row>
    <row r="11">
      <c r="A11" s="41" t="s">
        <v>81</v>
      </c>
      <c r="B11" s="31"/>
      <c r="C11" s="15"/>
      <c r="D11" s="41" t="s">
        <v>82</v>
      </c>
      <c r="E11" s="31"/>
      <c r="H11" s="32"/>
      <c r="I11" s="40"/>
      <c r="J11" s="15"/>
      <c r="K11" s="32"/>
      <c r="L11" s="38"/>
    </row>
    <row r="12" ht="72.0" customHeight="1">
      <c r="A12" s="30"/>
      <c r="B12" s="31"/>
      <c r="C12" s="15"/>
      <c r="D12" s="30"/>
      <c r="E12" s="31"/>
      <c r="H12" s="15"/>
      <c r="I12" s="15"/>
      <c r="J12" s="15"/>
    </row>
    <row r="13">
      <c r="A13" s="42" t="s">
        <v>63</v>
      </c>
      <c r="B13" s="12">
        <f t="shared" ref="B13:B14" si="1">B3/8</f>
        <v>8.75</v>
      </c>
      <c r="C13" s="15"/>
      <c r="D13" s="34" t="s">
        <v>56</v>
      </c>
      <c r="E13" s="24">
        <f t="shared" ref="E13:E14" si="2">E3/8</f>
        <v>1.5</v>
      </c>
      <c r="H13" s="35" t="s">
        <v>58</v>
      </c>
      <c r="I13" s="39"/>
      <c r="J13" s="15"/>
      <c r="K13" s="35" t="s">
        <v>58</v>
      </c>
      <c r="L13" s="36"/>
    </row>
    <row r="14">
      <c r="A14" s="34" t="s">
        <v>64</v>
      </c>
      <c r="B14" s="24">
        <f t="shared" si="1"/>
        <v>2.875</v>
      </c>
      <c r="C14" s="43"/>
      <c r="D14" s="34" t="s">
        <v>57</v>
      </c>
      <c r="E14" s="24">
        <f t="shared" si="2"/>
        <v>0.5</v>
      </c>
      <c r="H14" s="32"/>
      <c r="I14" s="44"/>
      <c r="J14" s="28"/>
      <c r="K14" s="32"/>
      <c r="L14" s="38"/>
    </row>
    <row r="15" ht="20.25" customHeight="1">
      <c r="C15" s="15"/>
      <c r="D15" s="15"/>
      <c r="E15" s="37"/>
      <c r="H15" s="15"/>
      <c r="I15" s="28"/>
      <c r="J15" s="28"/>
    </row>
    <row r="16">
      <c r="A16" s="34" t="s">
        <v>59</v>
      </c>
      <c r="B16" s="45">
        <f t="shared" ref="B16:B17" si="3">B6/8</f>
        <v>245.375</v>
      </c>
      <c r="C16" s="15"/>
      <c r="D16" s="34" t="s">
        <v>59</v>
      </c>
      <c r="E16" s="24">
        <f t="shared" ref="E16:E17" si="4">E6/8</f>
        <v>2.25</v>
      </c>
      <c r="H16" s="35" t="s">
        <v>58</v>
      </c>
      <c r="I16" s="39"/>
      <c r="J16" s="15"/>
      <c r="K16" s="35" t="s">
        <v>58</v>
      </c>
      <c r="L16" s="36"/>
    </row>
    <row r="17">
      <c r="A17" s="34" t="s">
        <v>60</v>
      </c>
      <c r="B17" s="45">
        <f t="shared" si="3"/>
        <v>21.625</v>
      </c>
      <c r="C17" s="15"/>
      <c r="D17" s="34" t="s">
        <v>60</v>
      </c>
      <c r="E17" s="24">
        <f t="shared" si="4"/>
        <v>1.875</v>
      </c>
      <c r="H17" s="32"/>
      <c r="I17" s="40"/>
      <c r="J17" s="37"/>
      <c r="K17" s="32"/>
      <c r="L17" s="38"/>
    </row>
    <row r="18">
      <c r="C18" s="15"/>
      <c r="D18" s="15"/>
      <c r="E18" s="37"/>
      <c r="H18" s="15"/>
      <c r="I18" s="15"/>
      <c r="J18" s="37"/>
    </row>
    <row r="19">
      <c r="C19" s="15"/>
      <c r="D19" s="15"/>
      <c r="E19" s="15"/>
      <c r="H19" s="35" t="s">
        <v>58</v>
      </c>
      <c r="I19" s="39"/>
      <c r="J19" s="15"/>
      <c r="K19" s="35" t="s">
        <v>58</v>
      </c>
      <c r="L19" s="36"/>
    </row>
    <row r="20">
      <c r="C20" s="15"/>
      <c r="D20" s="15"/>
      <c r="E20" s="15"/>
      <c r="H20" s="32"/>
      <c r="I20" s="40"/>
      <c r="J20" s="15"/>
      <c r="K20" s="32"/>
      <c r="L20" s="38"/>
    </row>
    <row r="21">
      <c r="A21" s="41" t="s">
        <v>83</v>
      </c>
      <c r="B21" s="31"/>
      <c r="C21" s="15"/>
      <c r="D21" s="29"/>
      <c r="E21" s="29"/>
      <c r="H21" s="15"/>
      <c r="I21" s="15"/>
      <c r="J21" s="37"/>
    </row>
    <row r="22" ht="79.5" customHeight="1">
      <c r="A22" s="30"/>
      <c r="B22" s="31"/>
      <c r="C22" s="15"/>
      <c r="D22" s="46"/>
      <c r="E22" s="46"/>
      <c r="H22" s="35" t="s">
        <v>58</v>
      </c>
      <c r="I22" s="39"/>
      <c r="J22" s="37"/>
      <c r="K22" s="35" t="s">
        <v>58</v>
      </c>
      <c r="L22" s="36"/>
    </row>
    <row r="23">
      <c r="A23" s="42" t="s">
        <v>63</v>
      </c>
      <c r="B23" s="56">
        <f t="shared" ref="B23:B24" si="5">E3/B3</f>
        <v>0.1714285714</v>
      </c>
      <c r="C23" s="15"/>
      <c r="D23" s="47"/>
      <c r="E23" s="29"/>
      <c r="H23" s="32"/>
      <c r="I23" s="40"/>
      <c r="J23" s="15"/>
      <c r="K23" s="32"/>
      <c r="L23" s="38"/>
    </row>
    <row r="24">
      <c r="A24" s="34" t="s">
        <v>64</v>
      </c>
      <c r="B24" s="48">
        <f t="shared" si="5"/>
        <v>0.1739130435</v>
      </c>
      <c r="C24" s="43"/>
      <c r="D24" s="29"/>
      <c r="E24" s="29"/>
    </row>
    <row r="25">
      <c r="C25" s="15"/>
      <c r="D25" s="29"/>
      <c r="E25" s="29"/>
      <c r="H25" s="35" t="s">
        <v>58</v>
      </c>
      <c r="I25" s="36"/>
      <c r="K25" s="35" t="s">
        <v>58</v>
      </c>
      <c r="L25" s="36"/>
    </row>
    <row r="26">
      <c r="A26" s="34" t="s">
        <v>59</v>
      </c>
      <c r="B26" s="49">
        <f t="shared" ref="B26:B27" si="6">E6/B6</f>
        <v>0.009169638309</v>
      </c>
      <c r="C26" s="15"/>
      <c r="D26" s="29"/>
      <c r="E26" s="29"/>
      <c r="H26" s="32"/>
      <c r="I26" s="50"/>
      <c r="K26" s="32"/>
      <c r="L26" s="38"/>
    </row>
    <row r="27">
      <c r="A27" s="34" t="s">
        <v>60</v>
      </c>
      <c r="B27" s="51">
        <f t="shared" si="6"/>
        <v>0.08670520231</v>
      </c>
      <c r="C27" s="15"/>
      <c r="D27" s="29"/>
      <c r="E27" s="29"/>
    </row>
    <row r="28">
      <c r="D28" s="52"/>
    </row>
    <row r="31">
      <c r="A31" s="53" t="s">
        <v>66</v>
      </c>
    </row>
    <row r="32">
      <c r="A32" s="53" t="s">
        <v>67</v>
      </c>
      <c r="B32" s="53" t="s">
        <v>84</v>
      </c>
    </row>
  </sheetData>
  <mergeCells count="23">
    <mergeCell ref="A1:B2"/>
    <mergeCell ref="D1:E2"/>
    <mergeCell ref="H1:I2"/>
    <mergeCell ref="K1:L2"/>
    <mergeCell ref="H4:H5"/>
    <mergeCell ref="K4:K5"/>
    <mergeCell ref="K7:K8"/>
    <mergeCell ref="K13:K14"/>
    <mergeCell ref="K16:K17"/>
    <mergeCell ref="H19:H20"/>
    <mergeCell ref="K19:K20"/>
    <mergeCell ref="K25:K26"/>
    <mergeCell ref="H16:H17"/>
    <mergeCell ref="H22:H23"/>
    <mergeCell ref="H25:H26"/>
    <mergeCell ref="H7:H8"/>
    <mergeCell ref="H10:H11"/>
    <mergeCell ref="K10:K11"/>
    <mergeCell ref="A11:B12"/>
    <mergeCell ref="D11:E12"/>
    <mergeCell ref="H13:H14"/>
    <mergeCell ref="A21:B22"/>
    <mergeCell ref="K22:K2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23.13"/>
    <col customWidth="1" min="3" max="3" width="21.38"/>
    <col customWidth="1" min="5" max="5" width="27.38"/>
  </cols>
  <sheetData>
    <row r="1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  <c r="N1" s="4" t="s">
        <v>6</v>
      </c>
      <c r="P1" s="2" t="s">
        <v>7</v>
      </c>
      <c r="Q1" s="3"/>
    </row>
    <row r="2">
      <c r="A2" s="1"/>
      <c r="B2" s="5" t="s">
        <v>8</v>
      </c>
      <c r="C2" s="6" t="s">
        <v>9</v>
      </c>
      <c r="D2" s="6" t="s">
        <v>8</v>
      </c>
      <c r="E2" s="6" t="s">
        <v>9</v>
      </c>
      <c r="F2" s="6" t="s">
        <v>8</v>
      </c>
      <c r="G2" s="6" t="s">
        <v>9</v>
      </c>
      <c r="H2" s="6" t="s">
        <v>8</v>
      </c>
      <c r="I2" s="6" t="s">
        <v>9</v>
      </c>
      <c r="J2" s="6" t="s">
        <v>8</v>
      </c>
      <c r="K2" s="6" t="s">
        <v>9</v>
      </c>
      <c r="L2" s="6" t="s">
        <v>8</v>
      </c>
      <c r="M2" s="6" t="s">
        <v>9</v>
      </c>
      <c r="N2" s="6" t="s">
        <v>8</v>
      </c>
      <c r="O2" s="6" t="s">
        <v>9</v>
      </c>
      <c r="P2" s="6" t="s">
        <v>8</v>
      </c>
      <c r="Q2" s="6" t="s">
        <v>9</v>
      </c>
    </row>
    <row r="3">
      <c r="A3" s="7" t="s">
        <v>10</v>
      </c>
      <c r="B3" s="24">
        <v>6.0</v>
      </c>
      <c r="C3" s="9">
        <v>6.0</v>
      </c>
      <c r="D3" s="9">
        <v>4.0</v>
      </c>
      <c r="E3" s="9">
        <v>1.0</v>
      </c>
      <c r="F3" s="9">
        <v>17.0</v>
      </c>
      <c r="G3" s="9">
        <v>0.0</v>
      </c>
      <c r="H3" s="9">
        <v>10.0</v>
      </c>
      <c r="I3" s="9">
        <v>1.0</v>
      </c>
      <c r="J3" s="9">
        <v>88.0</v>
      </c>
      <c r="K3" s="9">
        <v>0.0</v>
      </c>
      <c r="L3" s="10">
        <v>0.0</v>
      </c>
      <c r="M3" s="10">
        <v>0.0</v>
      </c>
      <c r="N3" s="10">
        <v>0.0</v>
      </c>
      <c r="O3" s="11">
        <v>0.0</v>
      </c>
      <c r="P3" s="11">
        <v>0.0</v>
      </c>
      <c r="Q3" s="11">
        <v>0.0</v>
      </c>
    </row>
    <row r="4">
      <c r="A4" s="7" t="s">
        <v>11</v>
      </c>
      <c r="B4" s="12">
        <v>15.0</v>
      </c>
      <c r="C4" s="13">
        <v>4.0</v>
      </c>
      <c r="D4" s="13">
        <v>0.0</v>
      </c>
      <c r="E4" s="13">
        <v>0.0</v>
      </c>
      <c r="F4" s="13">
        <v>0.0</v>
      </c>
      <c r="G4" s="13">
        <v>0.0</v>
      </c>
      <c r="H4" s="13">
        <v>6.0</v>
      </c>
      <c r="I4" s="13">
        <v>0.0</v>
      </c>
      <c r="J4" s="13">
        <v>2.0</v>
      </c>
      <c r="K4" s="13">
        <v>1.0</v>
      </c>
      <c r="L4" s="14">
        <v>0.0</v>
      </c>
      <c r="M4" s="14">
        <v>0.0</v>
      </c>
      <c r="N4" s="14">
        <v>0.0</v>
      </c>
      <c r="O4" s="14">
        <v>0.0</v>
      </c>
      <c r="P4" s="14">
        <v>3.0</v>
      </c>
      <c r="Q4" s="14">
        <v>0.0</v>
      </c>
    </row>
    <row r="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5"/>
    </row>
    <row r="6">
      <c r="A6" s="15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</row>
    <row r="7">
      <c r="A7" s="19" t="s">
        <v>12</v>
      </c>
      <c r="B7" s="12">
        <v>127.0</v>
      </c>
      <c r="C7" s="13">
        <v>7.0</v>
      </c>
      <c r="D7" s="13">
        <v>13.0</v>
      </c>
      <c r="E7" s="13">
        <v>2.0</v>
      </c>
      <c r="F7" s="13">
        <v>47.0</v>
      </c>
      <c r="G7" s="13">
        <v>1.0</v>
      </c>
      <c r="H7" s="13">
        <v>43.0</v>
      </c>
      <c r="I7" s="13">
        <v>10.0</v>
      </c>
      <c r="J7" s="13">
        <v>2133.0</v>
      </c>
      <c r="K7" s="13">
        <v>0.0</v>
      </c>
      <c r="L7" s="13">
        <v>0.0</v>
      </c>
      <c r="M7" s="13">
        <v>0.0</v>
      </c>
      <c r="N7" s="13">
        <v>1.0</v>
      </c>
      <c r="O7" s="13">
        <v>0.0</v>
      </c>
      <c r="P7" s="13">
        <v>0.0</v>
      </c>
      <c r="Q7" s="13">
        <v>0.0</v>
      </c>
    </row>
    <row r="8">
      <c r="A8" s="19" t="s">
        <v>13</v>
      </c>
      <c r="B8" s="12">
        <f>57+34</f>
        <v>91</v>
      </c>
      <c r="C8" s="13">
        <f>0+0</f>
        <v>0</v>
      </c>
      <c r="D8" s="13">
        <f>1+3</f>
        <v>4</v>
      </c>
      <c r="E8" s="13">
        <v>0.0</v>
      </c>
      <c r="F8" s="13">
        <f>2+1</f>
        <v>3</v>
      </c>
      <c r="G8" s="13">
        <v>0.0</v>
      </c>
      <c r="H8" s="13">
        <f>24+11</f>
        <v>35</v>
      </c>
      <c r="I8" s="13">
        <v>0.0</v>
      </c>
      <c r="J8" s="13">
        <f>14+5</f>
        <v>19</v>
      </c>
      <c r="K8" s="13">
        <f>13+3</f>
        <v>16</v>
      </c>
      <c r="L8" s="14">
        <f>5+14</f>
        <v>19</v>
      </c>
      <c r="M8" s="14">
        <f>0+1</f>
        <v>1</v>
      </c>
      <c r="N8" s="14">
        <f t="shared" ref="N8:O8" si="1">0+0</f>
        <v>0</v>
      </c>
      <c r="O8" s="20">
        <f t="shared" si="1"/>
        <v>0</v>
      </c>
      <c r="P8" s="14">
        <f>9+21</f>
        <v>30</v>
      </c>
      <c r="Q8" s="20">
        <f>0+0</f>
        <v>0</v>
      </c>
    </row>
    <row r="11">
      <c r="A11" s="21" t="s">
        <v>14</v>
      </c>
      <c r="B11" s="8">
        <v>0.0</v>
      </c>
      <c r="C11" s="9">
        <v>0.0</v>
      </c>
      <c r="D11" s="9"/>
      <c r="E11" s="9"/>
    </row>
    <row r="12">
      <c r="A12" s="21" t="s">
        <v>15</v>
      </c>
      <c r="B12" s="23">
        <v>3.0</v>
      </c>
      <c r="C12" s="13">
        <v>0.0</v>
      </c>
      <c r="D12" s="13"/>
      <c r="E12" s="13"/>
    </row>
    <row r="13">
      <c r="A13" s="16"/>
      <c r="B13" s="17"/>
      <c r="C13" s="17"/>
      <c r="D13" s="17"/>
      <c r="E13" s="17"/>
    </row>
    <row r="14">
      <c r="A14" s="21">
        <v>9.9021922E7</v>
      </c>
      <c r="B14" s="23">
        <v>0.0</v>
      </c>
      <c r="C14" s="13">
        <v>0.0</v>
      </c>
      <c r="D14" s="13"/>
      <c r="E14" s="13"/>
    </row>
    <row r="15">
      <c r="A15" s="21" t="s">
        <v>16</v>
      </c>
      <c r="B15" s="23">
        <f>17+0</f>
        <v>17</v>
      </c>
      <c r="C15" s="13">
        <f>0+0</f>
        <v>0</v>
      </c>
      <c r="D15" s="13"/>
      <c r="E15" s="13"/>
    </row>
    <row r="16">
      <c r="A16" s="16"/>
      <c r="B16" s="17"/>
      <c r="C16" s="17"/>
      <c r="D16" s="17"/>
      <c r="E16" s="17"/>
    </row>
    <row r="17">
      <c r="A17" s="21" t="s">
        <v>17</v>
      </c>
      <c r="B17" s="23">
        <v>121.0</v>
      </c>
      <c r="C17" s="13">
        <v>4.0</v>
      </c>
      <c r="D17" s="13"/>
      <c r="E17" s="13"/>
    </row>
    <row r="18">
      <c r="A18" s="21" t="s">
        <v>18</v>
      </c>
      <c r="B18" s="23">
        <f t="shared" ref="B18:C18" si="2">0+0</f>
        <v>0</v>
      </c>
      <c r="C18" s="13">
        <f t="shared" si="2"/>
        <v>0</v>
      </c>
      <c r="D18" s="13"/>
      <c r="E18" s="13"/>
    </row>
    <row r="19">
      <c r="A19" s="16"/>
      <c r="B19" s="17"/>
      <c r="C19" s="17"/>
      <c r="D19" s="17"/>
      <c r="E19" s="17"/>
    </row>
    <row r="20">
      <c r="A20" s="22">
        <v>9.9020562E7</v>
      </c>
      <c r="B20" s="23">
        <v>0.0</v>
      </c>
      <c r="C20" s="13">
        <v>0.0</v>
      </c>
      <c r="D20" s="13"/>
      <c r="E20" s="13"/>
    </row>
    <row r="21">
      <c r="A21" s="21" t="s">
        <v>19</v>
      </c>
      <c r="B21" s="23">
        <f t="shared" ref="B21:C21" si="3">0+0</f>
        <v>0</v>
      </c>
      <c r="C21" s="13">
        <f t="shared" si="3"/>
        <v>0</v>
      </c>
      <c r="D21" s="13"/>
      <c r="E21" s="13"/>
    </row>
    <row r="22">
      <c r="A22" s="16"/>
      <c r="B22" s="17"/>
      <c r="C22" s="17"/>
      <c r="D22" s="17"/>
      <c r="E22" s="17"/>
    </row>
    <row r="23">
      <c r="A23" s="21" t="s">
        <v>20</v>
      </c>
      <c r="B23" s="23">
        <v>0.0</v>
      </c>
      <c r="C23" s="13">
        <v>0.0</v>
      </c>
      <c r="D23" s="13"/>
      <c r="E23" s="13"/>
    </row>
    <row r="24">
      <c r="A24" s="21" t="s">
        <v>21</v>
      </c>
      <c r="B24" s="23">
        <f>0+2</f>
        <v>2</v>
      </c>
      <c r="C24" s="13">
        <f>0+0</f>
        <v>0</v>
      </c>
      <c r="D24" s="13"/>
      <c r="E24" s="13"/>
    </row>
    <row r="25">
      <c r="A25" s="16"/>
      <c r="B25" s="17"/>
      <c r="C25" s="17"/>
      <c r="D25" s="17"/>
      <c r="E25" s="17"/>
    </row>
    <row r="26">
      <c r="A26" s="21" t="s">
        <v>22</v>
      </c>
      <c r="B26" s="23">
        <v>0.0</v>
      </c>
      <c r="C26" s="13">
        <v>0.0</v>
      </c>
      <c r="D26" s="13"/>
      <c r="E26" s="13"/>
    </row>
    <row r="27">
      <c r="A27" s="21" t="s">
        <v>23</v>
      </c>
      <c r="B27" s="23">
        <f t="shared" ref="B27:C27" si="4">0+0</f>
        <v>0</v>
      </c>
      <c r="C27" s="13">
        <f t="shared" si="4"/>
        <v>0</v>
      </c>
      <c r="D27" s="13"/>
      <c r="E27" s="13"/>
    </row>
    <row r="28">
      <c r="A28" s="16"/>
      <c r="B28" s="17"/>
      <c r="C28" s="17"/>
      <c r="D28" s="17"/>
      <c r="E28" s="17"/>
    </row>
    <row r="29">
      <c r="A29" s="21">
        <v>9.9020887E7</v>
      </c>
      <c r="B29" s="23">
        <v>0.0</v>
      </c>
      <c r="C29" s="13">
        <v>0.0</v>
      </c>
      <c r="D29" s="13"/>
      <c r="E29" s="13"/>
    </row>
    <row r="30">
      <c r="A30" s="21" t="s">
        <v>24</v>
      </c>
      <c r="B30" s="23">
        <f t="shared" ref="B30:C30" si="5">0+0</f>
        <v>0</v>
      </c>
      <c r="C30" s="13">
        <f t="shared" si="5"/>
        <v>0</v>
      </c>
      <c r="D30" s="13"/>
      <c r="E30" s="13"/>
    </row>
    <row r="31">
      <c r="A31" s="15"/>
      <c r="B31" s="17"/>
      <c r="C31" s="17"/>
      <c r="D31" s="17"/>
      <c r="E31" s="17"/>
    </row>
    <row r="32">
      <c r="A32" s="7" t="s">
        <v>25</v>
      </c>
      <c r="B32" s="23">
        <v>0.0</v>
      </c>
      <c r="C32" s="13">
        <v>0.0</v>
      </c>
      <c r="D32" s="13"/>
      <c r="E32" s="13"/>
    </row>
    <row r="33">
      <c r="A33" s="7" t="s">
        <v>26</v>
      </c>
      <c r="B33" s="23">
        <f>5+0</f>
        <v>5</v>
      </c>
      <c r="C33" s="13">
        <f>0+0</f>
        <v>0</v>
      </c>
      <c r="D33" s="13"/>
      <c r="E33" s="13"/>
    </row>
    <row r="34">
      <c r="A34" s="15"/>
      <c r="B34" s="17"/>
      <c r="C34" s="17"/>
      <c r="D34" s="17"/>
      <c r="E34" s="17"/>
    </row>
    <row r="35">
      <c r="A35" s="7">
        <v>9.9021403E7</v>
      </c>
      <c r="B35" s="23">
        <v>0.0</v>
      </c>
      <c r="C35" s="13">
        <v>0.0</v>
      </c>
      <c r="D35" s="13"/>
      <c r="E35" s="13"/>
    </row>
    <row r="36">
      <c r="A36" s="7" t="s">
        <v>27</v>
      </c>
      <c r="B36" s="25">
        <f>0+21</f>
        <v>21</v>
      </c>
      <c r="C36" s="13">
        <f>0+0</f>
        <v>0</v>
      </c>
      <c r="D36" s="13"/>
      <c r="E36" s="13"/>
    </row>
    <row r="37">
      <c r="A37" s="15"/>
      <c r="B37" s="17"/>
      <c r="C37" s="17"/>
      <c r="D37" s="17"/>
      <c r="E37" s="17"/>
    </row>
    <row r="38">
      <c r="A38" s="7">
        <v>9.9021333E7</v>
      </c>
      <c r="B38" s="23">
        <v>0.0</v>
      </c>
      <c r="C38" s="13">
        <v>0.0</v>
      </c>
      <c r="D38" s="13"/>
      <c r="E38" s="13"/>
    </row>
    <row r="39">
      <c r="A39" s="7" t="s">
        <v>28</v>
      </c>
      <c r="B39" s="23">
        <f t="shared" ref="B39:C39" si="6">0+0</f>
        <v>0</v>
      </c>
      <c r="C39" s="13">
        <f t="shared" si="6"/>
        <v>0</v>
      </c>
      <c r="D39" s="13"/>
      <c r="E39" s="13"/>
    </row>
    <row r="40">
      <c r="A40" s="16"/>
      <c r="B40" s="17"/>
      <c r="C40" s="17"/>
      <c r="D40" s="17"/>
      <c r="E40" s="17"/>
    </row>
    <row r="41">
      <c r="A41" s="21" t="s">
        <v>29</v>
      </c>
      <c r="B41" s="23">
        <v>2.0</v>
      </c>
      <c r="C41" s="13">
        <v>0.0</v>
      </c>
      <c r="D41" s="13"/>
      <c r="E41" s="13"/>
    </row>
    <row r="42">
      <c r="A42" s="21" t="s">
        <v>30</v>
      </c>
      <c r="B42" s="23">
        <f>2+0</f>
        <v>2</v>
      </c>
      <c r="C42" s="13">
        <f>0+0</f>
        <v>0</v>
      </c>
      <c r="D42" s="13"/>
      <c r="E42" s="13"/>
    </row>
    <row r="43">
      <c r="A43" s="16"/>
      <c r="B43" s="17"/>
      <c r="C43" s="17"/>
      <c r="D43" s="17"/>
      <c r="E43" s="17"/>
    </row>
    <row r="44">
      <c r="A44" s="21" t="s">
        <v>31</v>
      </c>
      <c r="B44" s="23">
        <v>0.0</v>
      </c>
      <c r="C44" s="13">
        <v>0.0</v>
      </c>
      <c r="D44" s="13"/>
      <c r="E44" s="13"/>
    </row>
    <row r="45">
      <c r="A45" s="21" t="s">
        <v>32</v>
      </c>
      <c r="B45" s="12">
        <f>3+0</f>
        <v>3</v>
      </c>
      <c r="C45" s="13">
        <f>0+0</f>
        <v>0</v>
      </c>
      <c r="D45" s="13"/>
      <c r="E45" s="13"/>
    </row>
    <row r="46">
      <c r="A46" s="16"/>
      <c r="B46" s="17"/>
      <c r="C46" s="17"/>
      <c r="D46" s="17"/>
      <c r="E46" s="17"/>
    </row>
    <row r="47">
      <c r="A47" s="21" t="s">
        <v>33</v>
      </c>
      <c r="B47" s="23">
        <v>0.0</v>
      </c>
      <c r="C47" s="13">
        <v>0.0</v>
      </c>
      <c r="D47" s="13"/>
      <c r="E47" s="13"/>
    </row>
    <row r="48">
      <c r="A48" s="21" t="s">
        <v>34</v>
      </c>
      <c r="B48" s="23">
        <f>27+0</f>
        <v>27</v>
      </c>
      <c r="C48" s="13">
        <f>0+0</f>
        <v>0</v>
      </c>
      <c r="D48" s="13"/>
      <c r="E48" s="13"/>
    </row>
    <row r="49">
      <c r="A49" s="16"/>
      <c r="B49" s="17"/>
      <c r="C49" s="17"/>
      <c r="D49" s="17"/>
      <c r="E49" s="17"/>
    </row>
    <row r="50">
      <c r="A50" s="21" t="s">
        <v>35</v>
      </c>
      <c r="B50" s="23">
        <v>0.0</v>
      </c>
      <c r="C50" s="13">
        <v>0.0</v>
      </c>
      <c r="D50" s="13"/>
      <c r="E50" s="13"/>
    </row>
    <row r="51">
      <c r="A51" s="21" t="s">
        <v>36</v>
      </c>
      <c r="B51" s="23">
        <f>0+1</f>
        <v>1</v>
      </c>
      <c r="C51" s="13">
        <f>0+0</f>
        <v>0</v>
      </c>
      <c r="D51" s="13"/>
      <c r="E51" s="13"/>
    </row>
    <row r="52">
      <c r="A52" s="16"/>
      <c r="B52" s="17"/>
      <c r="C52" s="17"/>
      <c r="D52" s="17"/>
      <c r="E52" s="17"/>
    </row>
    <row r="53">
      <c r="A53" s="21" t="s">
        <v>37</v>
      </c>
      <c r="B53" s="23">
        <v>0.0</v>
      </c>
      <c r="C53" s="13">
        <v>0.0</v>
      </c>
      <c r="D53" s="13"/>
      <c r="E53" s="13"/>
    </row>
    <row r="54">
      <c r="A54" s="21" t="s">
        <v>38</v>
      </c>
      <c r="B54" s="23">
        <f t="shared" ref="B54:C54" si="7">0+0</f>
        <v>0</v>
      </c>
      <c r="C54" s="13">
        <f t="shared" si="7"/>
        <v>0</v>
      </c>
      <c r="D54" s="13"/>
      <c r="E54" s="13"/>
    </row>
    <row r="55">
      <c r="A55" s="16"/>
      <c r="B55" s="17"/>
      <c r="C55" s="17"/>
      <c r="D55" s="17"/>
      <c r="E55" s="17"/>
    </row>
    <row r="56">
      <c r="A56" s="21" t="s">
        <v>39</v>
      </c>
      <c r="B56" s="23">
        <v>1.0</v>
      </c>
      <c r="C56" s="13">
        <v>0.0</v>
      </c>
      <c r="D56" s="13"/>
      <c r="E56" s="13"/>
    </row>
    <row r="57">
      <c r="A57" s="21" t="s">
        <v>40</v>
      </c>
      <c r="B57" s="23">
        <f t="shared" ref="B57:C57" si="8">0+0</f>
        <v>0</v>
      </c>
      <c r="C57" s="13">
        <f t="shared" si="8"/>
        <v>0</v>
      </c>
      <c r="D57" s="13"/>
      <c r="E57" s="13"/>
    </row>
    <row r="58">
      <c r="A58" s="16"/>
      <c r="B58" s="17"/>
      <c r="C58" s="17"/>
      <c r="D58" s="17"/>
      <c r="E58" s="17"/>
    </row>
    <row r="59">
      <c r="A59" s="21">
        <v>9.9021264E7</v>
      </c>
      <c r="B59" s="23">
        <v>2.0</v>
      </c>
      <c r="C59" s="13">
        <v>2.0</v>
      </c>
      <c r="D59" s="13"/>
      <c r="E59" s="13"/>
    </row>
    <row r="60">
      <c r="A60" s="21" t="s">
        <v>41</v>
      </c>
      <c r="B60" s="23">
        <f>0+6</f>
        <v>6</v>
      </c>
      <c r="C60" s="13">
        <f>0+0</f>
        <v>0</v>
      </c>
      <c r="D60" s="13"/>
      <c r="E60" s="13"/>
    </row>
    <row r="61">
      <c r="A61" s="16"/>
      <c r="B61" s="17"/>
      <c r="C61" s="17"/>
      <c r="D61" s="17"/>
      <c r="E61" s="17"/>
    </row>
    <row r="62">
      <c r="A62" s="21">
        <v>9.902125E7</v>
      </c>
      <c r="B62" s="23">
        <v>0.0</v>
      </c>
      <c r="C62" s="13">
        <v>0.0</v>
      </c>
      <c r="D62" s="13"/>
      <c r="E62" s="13"/>
    </row>
    <row r="63">
      <c r="A63" s="21" t="s">
        <v>42</v>
      </c>
      <c r="B63" s="23">
        <f>0+3</f>
        <v>3</v>
      </c>
      <c r="C63" s="13">
        <f>0+0</f>
        <v>0</v>
      </c>
      <c r="D63" s="13"/>
      <c r="E63" s="13"/>
    </row>
    <row r="64">
      <c r="A64" s="16"/>
      <c r="B64" s="17"/>
      <c r="C64" s="17"/>
      <c r="D64" s="17"/>
      <c r="E64" s="17"/>
    </row>
    <row r="65">
      <c r="A65" s="26">
        <v>9.9021853E7</v>
      </c>
      <c r="B65" s="23">
        <v>0.0</v>
      </c>
      <c r="C65" s="13">
        <v>0.0</v>
      </c>
      <c r="D65" s="13"/>
      <c r="E65" s="13"/>
    </row>
    <row r="66">
      <c r="A66" s="26">
        <v>4.623682E7</v>
      </c>
      <c r="B66" s="23">
        <f>0+1</f>
        <v>1</v>
      </c>
      <c r="C66" s="13">
        <f>0+0</f>
        <v>0</v>
      </c>
      <c r="D66" s="13"/>
      <c r="E66" s="13"/>
    </row>
    <row r="67">
      <c r="A67" s="16"/>
      <c r="B67" s="17"/>
      <c r="C67" s="17"/>
      <c r="D67" s="17"/>
      <c r="E67" s="17"/>
    </row>
    <row r="68">
      <c r="A68" s="26" t="s">
        <v>43</v>
      </c>
      <c r="B68" s="23">
        <v>0.0</v>
      </c>
      <c r="C68" s="13">
        <v>0.0</v>
      </c>
      <c r="D68" s="13"/>
      <c r="E68" s="13"/>
    </row>
    <row r="69">
      <c r="A69" s="26" t="s">
        <v>44</v>
      </c>
      <c r="B69" s="23">
        <f t="shared" ref="B69:C69" si="9">0+0</f>
        <v>0</v>
      </c>
      <c r="C69" s="13">
        <f t="shared" si="9"/>
        <v>0</v>
      </c>
      <c r="D69" s="13"/>
      <c r="E69" s="13"/>
    </row>
    <row r="70">
      <c r="A70" s="15"/>
      <c r="B70" s="17"/>
      <c r="C70" s="17"/>
      <c r="D70" s="17"/>
      <c r="E70" s="17"/>
    </row>
    <row r="71">
      <c r="A71" s="21" t="s">
        <v>45</v>
      </c>
      <c r="B71" s="23">
        <v>0.0</v>
      </c>
      <c r="C71" s="13">
        <v>0.0</v>
      </c>
      <c r="D71" s="13"/>
      <c r="E71" s="13"/>
    </row>
    <row r="72">
      <c r="A72" s="21" t="s">
        <v>46</v>
      </c>
      <c r="B72" s="23">
        <f t="shared" ref="B72:C72" si="10">0+0</f>
        <v>0</v>
      </c>
      <c r="C72" s="13">
        <f t="shared" si="10"/>
        <v>0</v>
      </c>
      <c r="D72" s="13"/>
      <c r="E72" s="13"/>
    </row>
    <row r="73">
      <c r="A73" s="16"/>
      <c r="B73" s="17"/>
      <c r="C73" s="17"/>
      <c r="D73" s="17"/>
      <c r="E73" s="17"/>
    </row>
    <row r="74">
      <c r="A74" s="21" t="s">
        <v>47</v>
      </c>
      <c r="B74" s="23">
        <v>0.0</v>
      </c>
      <c r="C74" s="13">
        <v>0.0</v>
      </c>
      <c r="D74" s="13"/>
      <c r="E74" s="13"/>
    </row>
    <row r="75">
      <c r="A75" s="21" t="s">
        <v>48</v>
      </c>
      <c r="B75" s="23">
        <f t="shared" ref="B75:C75" si="11">0+0</f>
        <v>0</v>
      </c>
      <c r="C75" s="13">
        <f t="shared" si="11"/>
        <v>0</v>
      </c>
      <c r="D75" s="13"/>
      <c r="E75" s="13"/>
    </row>
    <row r="76">
      <c r="A76" s="16"/>
      <c r="B76" s="17"/>
      <c r="C76" s="17"/>
      <c r="D76" s="17"/>
      <c r="E76" s="17"/>
    </row>
    <row r="77">
      <c r="A77" s="21">
        <v>9.9021401E7</v>
      </c>
      <c r="B77" s="23">
        <v>0.0</v>
      </c>
      <c r="C77" s="13">
        <v>0.0</v>
      </c>
      <c r="D77" s="13"/>
      <c r="E77" s="13"/>
    </row>
    <row r="78">
      <c r="A78" s="21" t="s">
        <v>49</v>
      </c>
      <c r="B78" s="23">
        <f t="shared" ref="B78:C78" si="12">0+0</f>
        <v>0</v>
      </c>
      <c r="C78" s="13">
        <f t="shared" si="12"/>
        <v>0</v>
      </c>
      <c r="D78" s="13"/>
      <c r="E78" s="13"/>
    </row>
    <row r="79">
      <c r="A79" s="16"/>
      <c r="B79" s="17"/>
      <c r="C79" s="17"/>
      <c r="D79" s="17"/>
      <c r="E79" s="17"/>
    </row>
    <row r="80">
      <c r="A80" s="21" t="s">
        <v>50</v>
      </c>
      <c r="B80" s="23">
        <v>0.0</v>
      </c>
      <c r="C80" s="13">
        <v>0.0</v>
      </c>
      <c r="D80" s="13"/>
      <c r="E80" s="13"/>
    </row>
    <row r="81">
      <c r="A81" s="21" t="s">
        <v>51</v>
      </c>
      <c r="B81" s="23">
        <f t="shared" ref="B81:C81" si="13">0+0</f>
        <v>0</v>
      </c>
      <c r="C81" s="13">
        <f t="shared" si="13"/>
        <v>0</v>
      </c>
      <c r="D81" s="13"/>
      <c r="E81" s="13"/>
    </row>
  </sheetData>
  <mergeCells count="8">
    <mergeCell ref="B1:C1"/>
    <mergeCell ref="D1:E1"/>
    <mergeCell ref="F1:G1"/>
    <mergeCell ref="H1:I1"/>
    <mergeCell ref="J1:K1"/>
    <mergeCell ref="L1:M1"/>
    <mergeCell ref="N1:O1"/>
    <mergeCell ref="P1:Q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42.0"/>
    <col customWidth="1" min="4" max="4" width="45.5"/>
    <col customWidth="1" min="5" max="5" width="45.88"/>
    <col customWidth="1" min="6" max="6" width="9.13"/>
    <col customWidth="1" min="8" max="8" width="35.5"/>
    <col customWidth="1" min="9" max="9" width="25.13"/>
    <col customWidth="1" min="11" max="11" width="23.0"/>
    <col customWidth="1" min="12" max="12" width="33.75"/>
    <col customWidth="1" min="14" max="14" width="26.38"/>
    <col customWidth="1" min="15" max="15" width="33.5"/>
  </cols>
  <sheetData>
    <row r="1" ht="64.5" customHeight="1">
      <c r="A1" s="27" t="s">
        <v>85</v>
      </c>
      <c r="B1" s="3"/>
      <c r="C1" s="15"/>
      <c r="D1" s="27" t="s">
        <v>86</v>
      </c>
      <c r="E1" s="3"/>
      <c r="H1" s="27" t="s">
        <v>87</v>
      </c>
      <c r="I1" s="3"/>
      <c r="J1" s="28"/>
      <c r="K1" s="27" t="s">
        <v>88</v>
      </c>
      <c r="L1" s="3"/>
      <c r="N1" s="29"/>
      <c r="O1" s="29"/>
    </row>
    <row r="2" ht="33.75" customHeight="1">
      <c r="A2" s="30"/>
      <c r="B2" s="31"/>
      <c r="C2" s="15"/>
      <c r="D2" s="30"/>
      <c r="E2" s="31"/>
      <c r="H2" s="32"/>
      <c r="I2" s="33"/>
      <c r="J2" s="28"/>
      <c r="K2" s="32"/>
      <c r="L2" s="33"/>
      <c r="N2" s="29"/>
      <c r="O2" s="29"/>
    </row>
    <row r="3">
      <c r="A3" s="34" t="s">
        <v>56</v>
      </c>
      <c r="B3" s="24">
        <f>SUM('data-1206-1806'!B3, 'data-1206-1806'!D3, 'data-1206-1806'!F3, 'data-1206-1806'!H3, 'data-1206-1806'!J3, 'data-1206-1806'!L3, 'data-1206-1806'!N3, 'data-1206-1806'!P3  )</f>
        <v>125</v>
      </c>
      <c r="C3" s="15"/>
      <c r="D3" s="34" t="s">
        <v>56</v>
      </c>
      <c r="E3" s="24">
        <f>SUM('data-1206-1806'!C3,'data-1206-1806'!E3,'data-1206-1806'!G3,'data-1206-1806'!I3,'data-1206-1806'!K3,'data-1206-1806'!M3,'data-1206-1806'!O3,'data-1206-1806'!Q3)</f>
        <v>8</v>
      </c>
      <c r="J3" s="15"/>
      <c r="L3" s="55"/>
    </row>
    <row r="4">
      <c r="A4" s="34" t="s">
        <v>57</v>
      </c>
      <c r="B4" s="24">
        <f>SUM('data-1206-1806'!B4, 'data-1206-1806'!D4, 'data-1206-1806'!F4, 'data-1206-1806'!H4, 'data-1206-1806'!J4, 'data-1206-1806'!L4, 'data-1206-1806'!N4, 'data-1206-1806'!P4  )</f>
        <v>26</v>
      </c>
      <c r="C4" s="15"/>
      <c r="D4" s="34" t="s">
        <v>57</v>
      </c>
      <c r="E4" s="24">
        <f>SUM('data-1206-1806'!C4,'data-1206-1806'!E4,'data-1206-1806'!G4,'data-1206-1806'!I4,'data-1206-1806'!K4,'data-1206-1806'!M4,'data-1206-1806'!O4,'data-1206-1806'!Q4)</f>
        <v>5</v>
      </c>
      <c r="H4" s="35" t="s">
        <v>58</v>
      </c>
      <c r="I4" s="36"/>
      <c r="J4" s="37"/>
      <c r="K4" s="35" t="s">
        <v>58</v>
      </c>
      <c r="L4" s="36"/>
    </row>
    <row r="5">
      <c r="C5" s="15"/>
      <c r="H5" s="32"/>
      <c r="I5" s="38"/>
      <c r="J5" s="37"/>
      <c r="K5" s="32"/>
      <c r="L5" s="38"/>
    </row>
    <row r="6">
      <c r="A6" s="34" t="s">
        <v>59</v>
      </c>
      <c r="B6" s="24">
        <f>SUM('data-1206-1806'!B7, 'data-1206-1806'!D7, 'data-1206-1806'!F7, 'data-1206-1806'!H7, 'data-1206-1806'!J7, 'data-1206-1806'!L7, 'data-1206-1806'!N7, 'data-1206-1806'!P7  )</f>
        <v>2364</v>
      </c>
      <c r="C6" s="15"/>
      <c r="D6" s="34" t="s">
        <v>59</v>
      </c>
      <c r="E6" s="24">
        <f>SUM('data-1206-1806'!C7,'data-1206-1806'!E7,'data-1206-1806'!G7,'data-1206-1806'!I7,'data-1206-1806'!K7,'data-1206-1806'!M7,'data-1206-1806'!O7,'data-1206-1806'!Q7)</f>
        <v>20</v>
      </c>
      <c r="H6" s="15"/>
      <c r="I6" s="15"/>
      <c r="J6" s="15"/>
    </row>
    <row r="7">
      <c r="A7" s="34" t="s">
        <v>60</v>
      </c>
      <c r="B7" s="24">
        <f>SUM('data-1206-1806'!B8, 'data-1206-1806'!D8, 'data-1206-1806'!F8, 'data-1206-1806'!H8, 'data-1206-1806'!J8, 'data-1206-1806'!L8, 'data-1206-1806'!N8, 'data-1206-1806'!P8  )</f>
        <v>201</v>
      </c>
      <c r="C7" s="15"/>
      <c r="D7" s="34" t="s">
        <v>60</v>
      </c>
      <c r="E7" s="24">
        <f>SUM('data-1206-1806'!C8,'data-1206-1806'!E8,'data-1206-1806'!G8,'data-1206-1806'!I8,'data-1206-1806'!K8,'data-1206-1806'!M8,'data-1206-1806'!O8,'data-1206-1806'!Q8)</f>
        <v>17</v>
      </c>
      <c r="H7" s="35" t="s">
        <v>58</v>
      </c>
      <c r="I7" s="39"/>
      <c r="J7" s="15"/>
      <c r="K7" s="35" t="s">
        <v>58</v>
      </c>
      <c r="L7" s="36"/>
    </row>
    <row r="8">
      <c r="C8" s="15"/>
      <c r="H8" s="32"/>
      <c r="I8" s="40"/>
      <c r="J8" s="37"/>
      <c r="K8" s="32"/>
      <c r="L8" s="38"/>
    </row>
    <row r="9">
      <c r="A9" s="55"/>
      <c r="C9" s="15"/>
      <c r="H9" s="15"/>
      <c r="I9" s="15"/>
      <c r="J9" s="37"/>
    </row>
    <row r="10">
      <c r="A10" s="15"/>
      <c r="B10" s="15"/>
      <c r="C10" s="15"/>
      <c r="H10" s="35" t="s">
        <v>58</v>
      </c>
      <c r="I10" s="39"/>
      <c r="J10" s="15"/>
      <c r="K10" s="35" t="s">
        <v>58</v>
      </c>
      <c r="L10" s="36"/>
    </row>
    <row r="11">
      <c r="A11" s="41" t="s">
        <v>89</v>
      </c>
      <c r="B11" s="31"/>
      <c r="C11" s="15"/>
      <c r="D11" s="41" t="s">
        <v>90</v>
      </c>
      <c r="E11" s="31"/>
      <c r="H11" s="32"/>
      <c r="I11" s="40"/>
      <c r="J11" s="15"/>
      <c r="K11" s="32"/>
      <c r="L11" s="38"/>
    </row>
    <row r="12" ht="72.0" customHeight="1">
      <c r="A12" s="30"/>
      <c r="B12" s="31"/>
      <c r="C12" s="15"/>
      <c r="D12" s="30"/>
      <c r="E12" s="31"/>
      <c r="H12" s="15"/>
      <c r="I12" s="15"/>
      <c r="J12" s="15"/>
    </row>
    <row r="13">
      <c r="A13" s="42" t="s">
        <v>63</v>
      </c>
      <c r="B13" s="12">
        <f t="shared" ref="B13:B14" si="1">B3/8</f>
        <v>15.625</v>
      </c>
      <c r="C13" s="15"/>
      <c r="D13" s="34" t="s">
        <v>56</v>
      </c>
      <c r="E13" s="24">
        <f t="shared" ref="E13:E14" si="2">E3/8</f>
        <v>1</v>
      </c>
      <c r="H13" s="35" t="s">
        <v>58</v>
      </c>
      <c r="I13" s="39"/>
      <c r="J13" s="15"/>
      <c r="K13" s="35" t="s">
        <v>58</v>
      </c>
      <c r="L13" s="36"/>
    </row>
    <row r="14">
      <c r="A14" s="34" t="s">
        <v>64</v>
      </c>
      <c r="B14" s="24">
        <f t="shared" si="1"/>
        <v>3.25</v>
      </c>
      <c r="C14" s="43"/>
      <c r="D14" s="34" t="s">
        <v>57</v>
      </c>
      <c r="E14" s="24">
        <f t="shared" si="2"/>
        <v>0.625</v>
      </c>
      <c r="H14" s="32"/>
      <c r="I14" s="44"/>
      <c r="J14" s="28"/>
      <c r="K14" s="32"/>
      <c r="L14" s="38"/>
    </row>
    <row r="15" ht="20.25" customHeight="1">
      <c r="C15" s="15"/>
      <c r="D15" s="15"/>
      <c r="E15" s="37"/>
      <c r="H15" s="15"/>
      <c r="I15" s="28"/>
      <c r="J15" s="28"/>
    </row>
    <row r="16">
      <c r="A16" s="34" t="s">
        <v>59</v>
      </c>
      <c r="B16" s="45">
        <f t="shared" ref="B16:B17" si="3">B6/8</f>
        <v>295.5</v>
      </c>
      <c r="C16" s="15"/>
      <c r="D16" s="34" t="s">
        <v>59</v>
      </c>
      <c r="E16" s="24">
        <f t="shared" ref="E16:E17" si="4">E6/8</f>
        <v>2.5</v>
      </c>
      <c r="H16" s="35" t="s">
        <v>58</v>
      </c>
      <c r="I16" s="39"/>
      <c r="J16" s="15"/>
      <c r="K16" s="35" t="s">
        <v>58</v>
      </c>
      <c r="L16" s="36"/>
    </row>
    <row r="17">
      <c r="A17" s="34" t="s">
        <v>60</v>
      </c>
      <c r="B17" s="45">
        <f t="shared" si="3"/>
        <v>25.125</v>
      </c>
      <c r="C17" s="15"/>
      <c r="D17" s="34" t="s">
        <v>60</v>
      </c>
      <c r="E17" s="24">
        <f t="shared" si="4"/>
        <v>2.125</v>
      </c>
      <c r="H17" s="32"/>
      <c r="I17" s="40"/>
      <c r="J17" s="37"/>
      <c r="K17" s="32"/>
      <c r="L17" s="38"/>
    </row>
    <row r="18">
      <c r="C18" s="15"/>
      <c r="D18" s="15"/>
      <c r="E18" s="37"/>
      <c r="H18" s="15"/>
      <c r="I18" s="15"/>
      <c r="J18" s="37"/>
    </row>
    <row r="19">
      <c r="C19" s="15"/>
      <c r="D19" s="15"/>
      <c r="E19" s="15"/>
      <c r="H19" s="35" t="s">
        <v>58</v>
      </c>
      <c r="I19" s="39"/>
      <c r="J19" s="15"/>
      <c r="K19" s="35" t="s">
        <v>58</v>
      </c>
      <c r="L19" s="36"/>
    </row>
    <row r="20">
      <c r="C20" s="15"/>
      <c r="D20" s="15"/>
      <c r="E20" s="15"/>
      <c r="H20" s="32"/>
      <c r="I20" s="40"/>
      <c r="J20" s="15"/>
      <c r="K20" s="32"/>
      <c r="L20" s="38"/>
    </row>
    <row r="21">
      <c r="A21" s="41" t="s">
        <v>91</v>
      </c>
      <c r="B21" s="31"/>
      <c r="C21" s="15"/>
      <c r="D21" s="29"/>
      <c r="E21" s="29"/>
      <c r="H21" s="15"/>
      <c r="I21" s="15"/>
      <c r="J21" s="37"/>
    </row>
    <row r="22" ht="79.5" customHeight="1">
      <c r="A22" s="30"/>
      <c r="B22" s="31"/>
      <c r="C22" s="15"/>
      <c r="D22" s="46"/>
      <c r="E22" s="46"/>
      <c r="H22" s="35" t="s">
        <v>58</v>
      </c>
      <c r="I22" s="39"/>
      <c r="J22" s="37"/>
      <c r="K22" s="35" t="s">
        <v>58</v>
      </c>
      <c r="L22" s="36"/>
    </row>
    <row r="23">
      <c r="A23" s="42" t="s">
        <v>63</v>
      </c>
      <c r="B23" s="56">
        <f t="shared" ref="B23:B24" si="5">E3/B3</f>
        <v>0.064</v>
      </c>
      <c r="C23" s="15"/>
      <c r="D23" s="47"/>
      <c r="E23" s="29"/>
      <c r="H23" s="32"/>
      <c r="I23" s="40"/>
      <c r="J23" s="15"/>
      <c r="K23" s="32"/>
      <c r="L23" s="38"/>
    </row>
    <row r="24">
      <c r="A24" s="34" t="s">
        <v>64</v>
      </c>
      <c r="B24" s="48">
        <f t="shared" si="5"/>
        <v>0.1923076923</v>
      </c>
      <c r="C24" s="43"/>
      <c r="D24" s="29"/>
      <c r="E24" s="29"/>
    </row>
    <row r="25">
      <c r="C25" s="15"/>
      <c r="D25" s="29"/>
      <c r="E25" s="29"/>
      <c r="H25" s="35" t="s">
        <v>58</v>
      </c>
      <c r="I25" s="36"/>
      <c r="K25" s="35" t="s">
        <v>58</v>
      </c>
      <c r="L25" s="36"/>
    </row>
    <row r="26">
      <c r="A26" s="34" t="s">
        <v>59</v>
      </c>
      <c r="B26" s="49">
        <f t="shared" ref="B26:B27" si="6">E6/B6</f>
        <v>0.008460236887</v>
      </c>
      <c r="C26" s="15"/>
      <c r="D26" s="29"/>
      <c r="E26" s="29"/>
      <c r="H26" s="32"/>
      <c r="I26" s="50"/>
      <c r="K26" s="32"/>
      <c r="L26" s="38"/>
    </row>
    <row r="27">
      <c r="A27" s="34" t="s">
        <v>60</v>
      </c>
      <c r="B27" s="51">
        <f t="shared" si="6"/>
        <v>0.08457711443</v>
      </c>
      <c r="C27" s="15"/>
      <c r="D27" s="29"/>
      <c r="E27" s="29"/>
    </row>
    <row r="28">
      <c r="D28" s="52"/>
    </row>
    <row r="31">
      <c r="A31" s="53" t="s">
        <v>66</v>
      </c>
    </row>
    <row r="32">
      <c r="A32" s="53" t="s">
        <v>67</v>
      </c>
      <c r="B32" s="53" t="s">
        <v>92</v>
      </c>
    </row>
  </sheetData>
  <mergeCells count="23">
    <mergeCell ref="A1:B2"/>
    <mergeCell ref="D1:E2"/>
    <mergeCell ref="H1:I2"/>
    <mergeCell ref="K1:L2"/>
    <mergeCell ref="H4:H5"/>
    <mergeCell ref="K4:K5"/>
    <mergeCell ref="K7:K8"/>
    <mergeCell ref="K13:K14"/>
    <mergeCell ref="K16:K17"/>
    <mergeCell ref="H19:H20"/>
    <mergeCell ref="K19:K20"/>
    <mergeCell ref="K25:K26"/>
    <mergeCell ref="H16:H17"/>
    <mergeCell ref="H22:H23"/>
    <mergeCell ref="H25:H26"/>
    <mergeCell ref="H7:H8"/>
    <mergeCell ref="H10:H11"/>
    <mergeCell ref="K10:K11"/>
    <mergeCell ref="A11:B12"/>
    <mergeCell ref="D11:E12"/>
    <mergeCell ref="H13:H14"/>
    <mergeCell ref="A21:B22"/>
    <mergeCell ref="K22:K2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23.13"/>
    <col customWidth="1" min="3" max="3" width="21.38"/>
    <col customWidth="1" min="5" max="5" width="27.38"/>
  </cols>
  <sheetData>
    <row r="1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  <c r="N1" s="4" t="s">
        <v>6</v>
      </c>
      <c r="P1" s="2" t="s">
        <v>7</v>
      </c>
      <c r="Q1" s="3"/>
    </row>
    <row r="2">
      <c r="A2" s="1"/>
      <c r="B2" s="5" t="s">
        <v>8</v>
      </c>
      <c r="C2" s="6" t="s">
        <v>9</v>
      </c>
      <c r="D2" s="6" t="s">
        <v>8</v>
      </c>
      <c r="E2" s="6" t="s">
        <v>9</v>
      </c>
      <c r="F2" s="6" t="s">
        <v>8</v>
      </c>
      <c r="G2" s="6" t="s">
        <v>9</v>
      </c>
      <c r="H2" s="6" t="s">
        <v>8</v>
      </c>
      <c r="I2" s="6" t="s">
        <v>9</v>
      </c>
      <c r="J2" s="6" t="s">
        <v>8</v>
      </c>
      <c r="K2" s="6" t="s">
        <v>9</v>
      </c>
      <c r="L2" s="6" t="s">
        <v>8</v>
      </c>
      <c r="M2" s="6" t="s">
        <v>9</v>
      </c>
      <c r="N2" s="6" t="s">
        <v>8</v>
      </c>
      <c r="O2" s="6" t="s">
        <v>9</v>
      </c>
      <c r="P2" s="6" t="s">
        <v>8</v>
      </c>
      <c r="Q2" s="6" t="s">
        <v>9</v>
      </c>
    </row>
    <row r="3">
      <c r="A3" s="7" t="s">
        <v>10</v>
      </c>
      <c r="B3" s="24">
        <v>6.0</v>
      </c>
      <c r="C3" s="9">
        <v>4.0</v>
      </c>
      <c r="D3" s="9">
        <v>3.0</v>
      </c>
      <c r="E3" s="9">
        <v>0.0</v>
      </c>
      <c r="F3" s="9">
        <v>22.0</v>
      </c>
      <c r="G3" s="9">
        <v>0.0</v>
      </c>
      <c r="H3" s="9">
        <v>16.0</v>
      </c>
      <c r="I3" s="9">
        <v>2.0</v>
      </c>
      <c r="J3" s="9">
        <v>164.0</v>
      </c>
      <c r="K3" s="9">
        <v>0.0</v>
      </c>
      <c r="L3" s="10">
        <v>0.0</v>
      </c>
      <c r="M3" s="10">
        <v>0.0</v>
      </c>
      <c r="N3" s="10">
        <v>0.0</v>
      </c>
      <c r="O3" s="11">
        <v>0.0</v>
      </c>
      <c r="P3" s="11">
        <v>0.0</v>
      </c>
      <c r="Q3" s="11">
        <v>0.0</v>
      </c>
    </row>
    <row r="4">
      <c r="A4" s="7" t="s">
        <v>11</v>
      </c>
      <c r="B4" s="12">
        <v>17.0</v>
      </c>
      <c r="C4" s="13">
        <v>1.0</v>
      </c>
      <c r="D4" s="13">
        <v>0.0</v>
      </c>
      <c r="E4" s="13">
        <v>0.0</v>
      </c>
      <c r="F4" s="13">
        <v>2.0</v>
      </c>
      <c r="G4" s="13">
        <v>0.0</v>
      </c>
      <c r="H4" s="13">
        <v>19.0</v>
      </c>
      <c r="I4" s="13">
        <v>0.0</v>
      </c>
      <c r="J4" s="13">
        <v>60.0</v>
      </c>
      <c r="K4" s="13">
        <v>23.0</v>
      </c>
      <c r="L4" s="14">
        <v>3.0</v>
      </c>
      <c r="M4" s="14">
        <v>0.0</v>
      </c>
      <c r="N4" s="14">
        <v>0.0</v>
      </c>
      <c r="O4" s="14">
        <v>0.0</v>
      </c>
      <c r="P4" s="14">
        <v>1.0</v>
      </c>
      <c r="Q4" s="14">
        <v>0.0</v>
      </c>
    </row>
    <row r="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5"/>
    </row>
    <row r="6">
      <c r="A6" s="15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</row>
    <row r="7">
      <c r="A7" s="19" t="s">
        <v>12</v>
      </c>
      <c r="B7" s="24">
        <v>93.0</v>
      </c>
      <c r="C7" s="8">
        <v>5.0</v>
      </c>
      <c r="D7" s="8">
        <v>12.0</v>
      </c>
      <c r="E7" s="8">
        <v>1.0</v>
      </c>
      <c r="F7" s="8">
        <v>44.0</v>
      </c>
      <c r="G7" s="8">
        <v>0.0</v>
      </c>
      <c r="H7" s="8">
        <v>28.0</v>
      </c>
      <c r="I7" s="8">
        <v>7.0</v>
      </c>
      <c r="J7" s="8">
        <v>2427.0</v>
      </c>
      <c r="K7" s="8">
        <v>0.0</v>
      </c>
      <c r="L7" s="57">
        <v>0.0</v>
      </c>
      <c r="M7" s="57">
        <v>0.0</v>
      </c>
      <c r="N7" s="57">
        <v>0.0</v>
      </c>
      <c r="O7" s="24">
        <v>0.0</v>
      </c>
      <c r="P7" s="57">
        <v>0.0</v>
      </c>
      <c r="Q7" s="24">
        <v>0.0</v>
      </c>
    </row>
    <row r="8">
      <c r="A8" s="19" t="s">
        <v>13</v>
      </c>
      <c r="B8" s="24">
        <f>73+76</f>
        <v>149</v>
      </c>
      <c r="C8" s="24">
        <f>5+1</f>
        <v>6</v>
      </c>
      <c r="D8" s="24">
        <f>47+51</f>
        <v>98</v>
      </c>
      <c r="E8" s="24">
        <f>0+2</f>
        <v>2</v>
      </c>
      <c r="F8" s="24">
        <f>2+0</f>
        <v>2</v>
      </c>
      <c r="G8" s="24">
        <f>0+0</f>
        <v>0</v>
      </c>
      <c r="H8" s="24">
        <f>12+12</f>
        <v>24</v>
      </c>
      <c r="I8" s="24">
        <f>1+0</f>
        <v>1</v>
      </c>
      <c r="J8" s="24">
        <f>20+1</f>
        <v>21</v>
      </c>
      <c r="K8" s="24">
        <f>18+1</f>
        <v>19</v>
      </c>
      <c r="L8" s="24">
        <f>1+4</f>
        <v>5</v>
      </c>
      <c r="M8" s="24">
        <f t="shared" ref="M8:O8" si="1">0+0</f>
        <v>0</v>
      </c>
      <c r="N8" s="24">
        <f t="shared" si="1"/>
        <v>0</v>
      </c>
      <c r="O8" s="24">
        <f t="shared" si="1"/>
        <v>0</v>
      </c>
      <c r="P8" s="24">
        <f>8+17</f>
        <v>25</v>
      </c>
      <c r="Q8" s="24">
        <f>0+0</f>
        <v>0</v>
      </c>
    </row>
    <row r="11">
      <c r="A11" s="21" t="s">
        <v>14</v>
      </c>
      <c r="B11" s="8">
        <v>5.0</v>
      </c>
      <c r="C11" s="9">
        <v>0.0</v>
      </c>
      <c r="D11" s="9"/>
      <c r="E11" s="9"/>
    </row>
    <row r="12">
      <c r="A12" s="21" t="s">
        <v>15</v>
      </c>
      <c r="B12" s="23">
        <f>1+0</f>
        <v>1</v>
      </c>
      <c r="C12" s="13">
        <f>0+0</f>
        <v>0</v>
      </c>
      <c r="D12" s="13"/>
      <c r="E12" s="13"/>
    </row>
    <row r="13">
      <c r="A13" s="16"/>
      <c r="B13" s="17"/>
      <c r="C13" s="17"/>
      <c r="D13" s="17"/>
      <c r="E13" s="17"/>
    </row>
    <row r="14">
      <c r="A14" s="21">
        <v>9.9021922E7</v>
      </c>
      <c r="B14" s="23">
        <v>0.0</v>
      </c>
      <c r="C14" s="13">
        <v>0.0</v>
      </c>
      <c r="D14" s="13"/>
      <c r="E14" s="13"/>
    </row>
    <row r="15">
      <c r="A15" s="21" t="s">
        <v>16</v>
      </c>
      <c r="B15" s="23">
        <f t="shared" ref="B15:C15" si="2">0+0</f>
        <v>0</v>
      </c>
      <c r="C15" s="13">
        <f t="shared" si="2"/>
        <v>0</v>
      </c>
      <c r="D15" s="13"/>
      <c r="E15" s="13"/>
    </row>
    <row r="16">
      <c r="A16" s="16"/>
      <c r="B16" s="17"/>
      <c r="C16" s="17"/>
      <c r="D16" s="17"/>
      <c r="E16" s="17"/>
    </row>
    <row r="17">
      <c r="A17" s="21" t="s">
        <v>17</v>
      </c>
      <c r="B17" s="23">
        <v>62.0</v>
      </c>
      <c r="C17" s="13">
        <v>0.0</v>
      </c>
      <c r="D17" s="13"/>
      <c r="E17" s="13"/>
    </row>
    <row r="18">
      <c r="A18" s="21" t="s">
        <v>18</v>
      </c>
      <c r="B18" s="23">
        <f>0+1</f>
        <v>1</v>
      </c>
      <c r="C18" s="13">
        <f>0+0</f>
        <v>0</v>
      </c>
      <c r="D18" s="13"/>
      <c r="E18" s="13"/>
    </row>
    <row r="19">
      <c r="A19" s="16"/>
      <c r="B19" s="17"/>
      <c r="C19" s="17"/>
      <c r="D19" s="17"/>
      <c r="E19" s="17"/>
    </row>
    <row r="20">
      <c r="A20" s="22">
        <v>9.9020562E7</v>
      </c>
      <c r="B20" s="23">
        <v>0.0</v>
      </c>
      <c r="C20" s="13">
        <v>0.0</v>
      </c>
      <c r="D20" s="13"/>
      <c r="E20" s="13"/>
    </row>
    <row r="21">
      <c r="A21" s="21" t="s">
        <v>19</v>
      </c>
      <c r="B21" s="23">
        <f>9+0</f>
        <v>9</v>
      </c>
      <c r="C21" s="13">
        <f>0+0</f>
        <v>0</v>
      </c>
      <c r="D21" s="13"/>
      <c r="E21" s="13"/>
    </row>
    <row r="22">
      <c r="A22" s="16"/>
      <c r="B22" s="17"/>
      <c r="C22" s="17"/>
      <c r="D22" s="17"/>
      <c r="E22" s="17"/>
    </row>
    <row r="23">
      <c r="A23" s="21" t="s">
        <v>20</v>
      </c>
      <c r="B23" s="23">
        <v>1.0</v>
      </c>
      <c r="C23" s="13">
        <v>0.0</v>
      </c>
      <c r="D23" s="13"/>
      <c r="E23" s="13"/>
    </row>
    <row r="24">
      <c r="A24" s="21" t="s">
        <v>21</v>
      </c>
      <c r="B24" s="23">
        <f>0+13</f>
        <v>13</v>
      </c>
      <c r="C24" s="13">
        <f>0+1</f>
        <v>1</v>
      </c>
      <c r="D24" s="13"/>
      <c r="E24" s="13"/>
    </row>
    <row r="25">
      <c r="A25" s="16"/>
      <c r="B25" s="17"/>
      <c r="C25" s="17"/>
      <c r="D25" s="17"/>
      <c r="E25" s="17"/>
    </row>
    <row r="26">
      <c r="A26" s="21" t="s">
        <v>22</v>
      </c>
      <c r="B26" s="23">
        <v>0.0</v>
      </c>
      <c r="C26" s="13">
        <v>0.0</v>
      </c>
      <c r="D26" s="13"/>
      <c r="E26" s="13"/>
    </row>
    <row r="27">
      <c r="A27" s="21" t="s">
        <v>23</v>
      </c>
      <c r="B27" s="23">
        <f>0+1</f>
        <v>1</v>
      </c>
      <c r="C27" s="13">
        <f>0+0</f>
        <v>0</v>
      </c>
      <c r="D27" s="13"/>
      <c r="E27" s="13"/>
    </row>
    <row r="28">
      <c r="A28" s="16"/>
      <c r="B28" s="17"/>
      <c r="C28" s="17"/>
      <c r="D28" s="17"/>
      <c r="E28" s="17"/>
    </row>
    <row r="29">
      <c r="A29" s="21">
        <v>9.9020887E7</v>
      </c>
      <c r="B29" s="23">
        <v>1.0</v>
      </c>
      <c r="C29" s="13">
        <v>0.0</v>
      </c>
      <c r="D29" s="13"/>
      <c r="E29" s="13"/>
    </row>
    <row r="30">
      <c r="A30" s="21" t="s">
        <v>24</v>
      </c>
      <c r="B30" s="23">
        <f>1+0</f>
        <v>1</v>
      </c>
      <c r="C30" s="13">
        <f>0+0</f>
        <v>0</v>
      </c>
      <c r="D30" s="13"/>
      <c r="E30" s="13"/>
    </row>
    <row r="31">
      <c r="A31" s="15"/>
      <c r="B31" s="17"/>
      <c r="C31" s="17"/>
      <c r="D31" s="17"/>
      <c r="E31" s="17"/>
    </row>
    <row r="32">
      <c r="A32" s="7" t="s">
        <v>25</v>
      </c>
      <c r="B32" s="23">
        <v>0.0</v>
      </c>
      <c r="C32" s="13">
        <v>0.0</v>
      </c>
      <c r="D32" s="13"/>
      <c r="E32" s="13"/>
    </row>
    <row r="33">
      <c r="A33" s="7" t="s">
        <v>26</v>
      </c>
      <c r="B33" s="23">
        <f>1+0</f>
        <v>1</v>
      </c>
      <c r="C33" s="13">
        <f>0+0</f>
        <v>0</v>
      </c>
      <c r="D33" s="13"/>
      <c r="E33" s="13"/>
    </row>
    <row r="34">
      <c r="A34" s="15"/>
      <c r="B34" s="17"/>
      <c r="C34" s="17"/>
      <c r="D34" s="17"/>
      <c r="E34" s="17"/>
    </row>
    <row r="35">
      <c r="A35" s="7">
        <v>9.9021403E7</v>
      </c>
      <c r="B35" s="23">
        <v>3.0</v>
      </c>
      <c r="C35" s="13">
        <v>0.0</v>
      </c>
      <c r="D35" s="13"/>
      <c r="E35" s="13"/>
    </row>
    <row r="36">
      <c r="A36" s="7" t="s">
        <v>27</v>
      </c>
      <c r="B36" s="25">
        <f>0+6</f>
        <v>6</v>
      </c>
      <c r="C36" s="13">
        <f>0+0</f>
        <v>0</v>
      </c>
      <c r="D36" s="13"/>
      <c r="E36" s="13"/>
    </row>
    <row r="37">
      <c r="A37" s="15"/>
      <c r="B37" s="17"/>
      <c r="C37" s="17"/>
      <c r="D37" s="17"/>
      <c r="E37" s="17"/>
    </row>
    <row r="38">
      <c r="A38" s="7">
        <v>9.9021333E7</v>
      </c>
      <c r="B38" s="23">
        <v>0.0</v>
      </c>
      <c r="C38" s="13">
        <v>0.0</v>
      </c>
      <c r="D38" s="13"/>
      <c r="E38" s="13"/>
    </row>
    <row r="39">
      <c r="A39" s="7" t="s">
        <v>28</v>
      </c>
      <c r="B39" s="23">
        <f t="shared" ref="B39:C39" si="3">0+0</f>
        <v>0</v>
      </c>
      <c r="C39" s="13">
        <f t="shared" si="3"/>
        <v>0</v>
      </c>
      <c r="D39" s="13"/>
      <c r="E39" s="13"/>
    </row>
    <row r="40">
      <c r="A40" s="16"/>
      <c r="B40" s="17"/>
      <c r="C40" s="17"/>
      <c r="D40" s="17"/>
      <c r="E40" s="17"/>
    </row>
    <row r="41">
      <c r="A41" s="21" t="s">
        <v>29</v>
      </c>
      <c r="B41" s="23">
        <v>1.0</v>
      </c>
      <c r="C41" s="13">
        <v>1.0</v>
      </c>
      <c r="D41" s="13"/>
      <c r="E41" s="13"/>
    </row>
    <row r="42">
      <c r="A42" s="21" t="s">
        <v>30</v>
      </c>
      <c r="B42" s="23">
        <f t="shared" ref="B42:C42" si="4">5+0</f>
        <v>5</v>
      </c>
      <c r="C42" s="13">
        <f t="shared" si="4"/>
        <v>5</v>
      </c>
      <c r="D42" s="13"/>
      <c r="E42" s="13"/>
    </row>
    <row r="43">
      <c r="A43" s="16"/>
      <c r="B43" s="17"/>
      <c r="C43" s="17"/>
      <c r="D43" s="17"/>
      <c r="E43" s="17"/>
    </row>
    <row r="44">
      <c r="A44" s="21" t="s">
        <v>31</v>
      </c>
      <c r="B44" s="23">
        <v>0.0</v>
      </c>
      <c r="C44" s="13">
        <v>0.0</v>
      </c>
      <c r="D44" s="13"/>
      <c r="E44" s="13"/>
    </row>
    <row r="45">
      <c r="A45" s="21" t="s">
        <v>32</v>
      </c>
      <c r="B45" s="12">
        <f>1+0</f>
        <v>1</v>
      </c>
      <c r="C45" s="13">
        <f>0+0</f>
        <v>0</v>
      </c>
      <c r="D45" s="13"/>
      <c r="E45" s="13"/>
    </row>
    <row r="46">
      <c r="A46" s="16"/>
      <c r="B46" s="17"/>
      <c r="C46" s="17"/>
      <c r="D46" s="17"/>
      <c r="E46" s="17"/>
    </row>
    <row r="47">
      <c r="A47" s="21" t="s">
        <v>33</v>
      </c>
      <c r="B47" s="23">
        <v>0.0</v>
      </c>
      <c r="C47" s="13">
        <v>0.0</v>
      </c>
      <c r="D47" s="13"/>
      <c r="E47" s="13"/>
    </row>
    <row r="48">
      <c r="A48" s="21" t="s">
        <v>34</v>
      </c>
      <c r="B48" s="23">
        <f>50+0</f>
        <v>50</v>
      </c>
      <c r="C48" s="13">
        <f>0+0</f>
        <v>0</v>
      </c>
      <c r="D48" s="13"/>
      <c r="E48" s="13"/>
    </row>
    <row r="49">
      <c r="A49" s="16"/>
      <c r="B49" s="17"/>
      <c r="C49" s="17"/>
      <c r="D49" s="17"/>
      <c r="E49" s="17"/>
    </row>
    <row r="50">
      <c r="A50" s="21" t="s">
        <v>35</v>
      </c>
      <c r="B50" s="23">
        <v>0.0</v>
      </c>
      <c r="C50" s="13">
        <v>0.0</v>
      </c>
      <c r="D50" s="13"/>
      <c r="E50" s="13"/>
    </row>
    <row r="51">
      <c r="A51" s="21" t="s">
        <v>36</v>
      </c>
      <c r="B51" s="23">
        <f t="shared" ref="B51:C51" si="5">0+0</f>
        <v>0</v>
      </c>
      <c r="C51" s="13">
        <f t="shared" si="5"/>
        <v>0</v>
      </c>
      <c r="D51" s="13"/>
      <c r="E51" s="13"/>
    </row>
    <row r="52">
      <c r="A52" s="16"/>
      <c r="B52" s="17"/>
      <c r="C52" s="17"/>
      <c r="D52" s="17"/>
      <c r="E52" s="17"/>
    </row>
    <row r="53">
      <c r="A53" s="21" t="s">
        <v>37</v>
      </c>
      <c r="B53" s="23">
        <v>0.0</v>
      </c>
      <c r="C53" s="13">
        <v>0.0</v>
      </c>
      <c r="D53" s="13"/>
      <c r="E53" s="13"/>
    </row>
    <row r="54">
      <c r="A54" s="21" t="s">
        <v>38</v>
      </c>
      <c r="B54" s="23">
        <f t="shared" ref="B54:C54" si="6">0+0</f>
        <v>0</v>
      </c>
      <c r="C54" s="13">
        <f t="shared" si="6"/>
        <v>0</v>
      </c>
      <c r="D54" s="13"/>
      <c r="E54" s="13"/>
    </row>
    <row r="55">
      <c r="A55" s="16"/>
      <c r="B55" s="17"/>
      <c r="C55" s="17"/>
      <c r="D55" s="17"/>
      <c r="E55" s="17"/>
    </row>
    <row r="56">
      <c r="A56" s="21" t="s">
        <v>39</v>
      </c>
      <c r="B56" s="23">
        <v>12.0</v>
      </c>
      <c r="C56" s="13">
        <v>0.0</v>
      </c>
      <c r="D56" s="13"/>
      <c r="E56" s="13"/>
    </row>
    <row r="57">
      <c r="A57" s="21" t="s">
        <v>40</v>
      </c>
      <c r="B57" s="23">
        <f t="shared" ref="B57:C57" si="7">0+0</f>
        <v>0</v>
      </c>
      <c r="C57" s="13">
        <f t="shared" si="7"/>
        <v>0</v>
      </c>
      <c r="D57" s="13"/>
      <c r="E57" s="13"/>
    </row>
    <row r="58">
      <c r="A58" s="16"/>
      <c r="B58" s="17"/>
      <c r="C58" s="17"/>
      <c r="D58" s="17"/>
      <c r="E58" s="17"/>
    </row>
    <row r="59">
      <c r="A59" s="21">
        <v>9.9021264E7</v>
      </c>
      <c r="B59" s="23">
        <v>0.0</v>
      </c>
      <c r="C59" s="13">
        <v>0.0</v>
      </c>
      <c r="D59" s="13"/>
      <c r="E59" s="13"/>
    </row>
    <row r="60">
      <c r="A60" s="21" t="s">
        <v>41</v>
      </c>
      <c r="B60" s="23">
        <f>0+42</f>
        <v>42</v>
      </c>
      <c r="C60" s="13">
        <f>0+0</f>
        <v>0</v>
      </c>
      <c r="D60" s="13"/>
      <c r="E60" s="13"/>
    </row>
    <row r="61">
      <c r="A61" s="16"/>
      <c r="B61" s="17"/>
      <c r="C61" s="17"/>
      <c r="D61" s="17"/>
      <c r="E61" s="17"/>
    </row>
    <row r="62">
      <c r="A62" s="21">
        <v>9.902125E7</v>
      </c>
      <c r="B62" s="23">
        <v>8.0</v>
      </c>
      <c r="C62" s="13">
        <v>4.0</v>
      </c>
      <c r="D62" s="13"/>
      <c r="E62" s="13"/>
    </row>
    <row r="63">
      <c r="A63" s="21" t="s">
        <v>42</v>
      </c>
      <c r="B63" s="23">
        <f>0+6</f>
        <v>6</v>
      </c>
      <c r="C63" s="13">
        <f>0+0</f>
        <v>0</v>
      </c>
      <c r="D63" s="13"/>
      <c r="E63" s="13"/>
    </row>
    <row r="64">
      <c r="A64" s="16"/>
      <c r="B64" s="17"/>
      <c r="C64" s="17"/>
      <c r="D64" s="17"/>
      <c r="E64" s="17"/>
    </row>
    <row r="65">
      <c r="A65" s="26">
        <v>9.9021853E7</v>
      </c>
      <c r="B65" s="23">
        <v>0.0</v>
      </c>
      <c r="C65" s="13">
        <v>0.0</v>
      </c>
      <c r="D65" s="13"/>
      <c r="E65" s="13"/>
    </row>
    <row r="66">
      <c r="A66" s="26">
        <v>4.623682E7</v>
      </c>
      <c r="B66" s="23">
        <f t="shared" ref="B66:C66" si="8">0+0</f>
        <v>0</v>
      </c>
      <c r="C66" s="13">
        <f t="shared" si="8"/>
        <v>0</v>
      </c>
      <c r="D66" s="13"/>
      <c r="E66" s="13"/>
    </row>
    <row r="67">
      <c r="A67" s="16"/>
      <c r="B67" s="17"/>
      <c r="C67" s="17"/>
      <c r="D67" s="17"/>
      <c r="E67" s="17"/>
    </row>
    <row r="68">
      <c r="A68" s="26" t="s">
        <v>43</v>
      </c>
      <c r="B68" s="23">
        <v>0.0</v>
      </c>
      <c r="C68" s="13">
        <v>0.0</v>
      </c>
      <c r="D68" s="13"/>
      <c r="E68" s="13"/>
    </row>
    <row r="69">
      <c r="A69" s="26" t="s">
        <v>44</v>
      </c>
      <c r="B69" s="23">
        <f t="shared" ref="B69:C69" si="9">0+0</f>
        <v>0</v>
      </c>
      <c r="C69" s="13">
        <f t="shared" si="9"/>
        <v>0</v>
      </c>
      <c r="D69" s="13"/>
      <c r="E69" s="13"/>
    </row>
    <row r="70">
      <c r="A70" s="15"/>
      <c r="B70" s="17"/>
      <c r="C70" s="17"/>
      <c r="D70" s="17"/>
      <c r="E70" s="17"/>
    </row>
    <row r="71">
      <c r="A71" s="21" t="s">
        <v>45</v>
      </c>
      <c r="B71" s="23">
        <v>0.0</v>
      </c>
      <c r="C71" s="13">
        <v>0.0</v>
      </c>
      <c r="D71" s="13"/>
      <c r="E71" s="13"/>
    </row>
    <row r="72">
      <c r="A72" s="21" t="s">
        <v>46</v>
      </c>
      <c r="B72" s="23">
        <f t="shared" ref="B72:C72" si="10">0+0</f>
        <v>0</v>
      </c>
      <c r="C72" s="13">
        <f t="shared" si="10"/>
        <v>0</v>
      </c>
      <c r="D72" s="13"/>
      <c r="E72" s="13"/>
    </row>
    <row r="73">
      <c r="A73" s="16"/>
      <c r="B73" s="17"/>
      <c r="C73" s="17"/>
      <c r="D73" s="17"/>
      <c r="E73" s="17"/>
    </row>
    <row r="74">
      <c r="A74" s="21" t="s">
        <v>47</v>
      </c>
      <c r="B74" s="23">
        <v>0.0</v>
      </c>
      <c r="C74" s="13">
        <v>0.0</v>
      </c>
      <c r="D74" s="13"/>
      <c r="E74" s="13"/>
    </row>
    <row r="75">
      <c r="A75" s="21" t="s">
        <v>48</v>
      </c>
      <c r="B75" s="23">
        <f>0+6</f>
        <v>6</v>
      </c>
      <c r="C75" s="13">
        <f>0+0</f>
        <v>0</v>
      </c>
      <c r="D75" s="13"/>
      <c r="E75" s="13"/>
    </row>
    <row r="76">
      <c r="A76" s="16"/>
      <c r="B76" s="17"/>
      <c r="C76" s="17"/>
      <c r="D76" s="17"/>
      <c r="E76" s="17"/>
    </row>
    <row r="77">
      <c r="A77" s="21">
        <v>9.9021401E7</v>
      </c>
      <c r="B77" s="23">
        <v>0.0</v>
      </c>
      <c r="C77" s="13">
        <v>0.0</v>
      </c>
      <c r="D77" s="13"/>
      <c r="E77" s="13"/>
    </row>
    <row r="78">
      <c r="A78" s="21" t="s">
        <v>49</v>
      </c>
      <c r="B78" s="23">
        <f t="shared" ref="B78:C78" si="11">0+0</f>
        <v>0</v>
      </c>
      <c r="C78" s="13">
        <f t="shared" si="11"/>
        <v>0</v>
      </c>
      <c r="D78" s="13"/>
      <c r="E78" s="13"/>
    </row>
    <row r="79">
      <c r="A79" s="16"/>
      <c r="B79" s="17"/>
      <c r="C79" s="17"/>
      <c r="D79" s="17"/>
      <c r="E79" s="17"/>
    </row>
    <row r="80">
      <c r="A80" s="21" t="s">
        <v>50</v>
      </c>
      <c r="B80" s="23">
        <v>0.0</v>
      </c>
      <c r="C80" s="13">
        <v>0.0</v>
      </c>
      <c r="D80" s="13"/>
      <c r="E80" s="13"/>
    </row>
    <row r="81">
      <c r="A81" s="21" t="s">
        <v>51</v>
      </c>
      <c r="B81" s="23">
        <f>0+1</f>
        <v>1</v>
      </c>
      <c r="C81" s="13">
        <f>0+0</f>
        <v>0</v>
      </c>
      <c r="D81" s="13"/>
      <c r="E81" s="13"/>
    </row>
  </sheetData>
  <mergeCells count="8">
    <mergeCell ref="B1:C1"/>
    <mergeCell ref="D1:E1"/>
    <mergeCell ref="F1:G1"/>
    <mergeCell ref="H1:I1"/>
    <mergeCell ref="J1:K1"/>
    <mergeCell ref="L1:M1"/>
    <mergeCell ref="N1:O1"/>
    <mergeCell ref="P1:Q1"/>
  </mergeCells>
  <drawing r:id="rId1"/>
</worksheet>
</file>