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name\Downloads\123\for_stats\stats-automation\"/>
    </mc:Choice>
  </mc:AlternateContent>
  <bookViews>
    <workbookView xWindow="0" yWindow="0" windowWidth="28800" windowHeight="12300" activeTab="8"/>
  </bookViews>
  <sheets>
    <sheet name="data-2205-2805" sheetId="1" r:id="rId1"/>
    <sheet name="stats-2205-2805" sheetId="2" r:id="rId2"/>
    <sheet name="data-2805-0406" sheetId="3" r:id="rId3"/>
    <sheet name="stats-2805-0406" sheetId="4" r:id="rId4"/>
    <sheet name="data-0506-1106" sheetId="5" r:id="rId5"/>
    <sheet name="stats-0506-1106" sheetId="6" r:id="rId6"/>
    <sheet name="data-1206-1806" sheetId="7" r:id="rId7"/>
    <sheet name="stats-1206-1806" sheetId="8" r:id="rId8"/>
    <sheet name="data-1906-2506" sheetId="9" r:id="rId9"/>
    <sheet name="stats-1906-2506" sheetId="10" r:id="rId10"/>
    <sheet name="diagrams" sheetId="11" r:id="rId11"/>
  </sheets>
  <calcPr calcId="162913"/>
</workbook>
</file>

<file path=xl/calcChain.xml><?xml version="1.0" encoding="utf-8"?>
<calcChain xmlns="http://schemas.openxmlformats.org/spreadsheetml/2006/main">
  <c r="E6" i="10" l="1"/>
  <c r="B26" i="10" s="1"/>
  <c r="B6" i="10"/>
  <c r="B16" i="10" s="1"/>
  <c r="E4" i="10"/>
  <c r="B24" i="10" s="1"/>
  <c r="B4" i="10"/>
  <c r="B14" i="10" s="1"/>
  <c r="E3" i="10"/>
  <c r="B23" i="10" s="1"/>
  <c r="B3" i="10"/>
  <c r="B13" i="10" s="1"/>
  <c r="C81" i="9"/>
  <c r="B81" i="9"/>
  <c r="C78" i="9"/>
  <c r="B78" i="9"/>
  <c r="C75" i="9"/>
  <c r="B75" i="9"/>
  <c r="C72" i="9"/>
  <c r="B72" i="9"/>
  <c r="C69" i="9"/>
  <c r="B69" i="9"/>
  <c r="C66" i="9"/>
  <c r="B66" i="9"/>
  <c r="C63" i="9"/>
  <c r="B63" i="9"/>
  <c r="C60" i="9"/>
  <c r="B60" i="9"/>
  <c r="C57" i="9"/>
  <c r="B57" i="9"/>
  <c r="C54" i="9"/>
  <c r="B54" i="9"/>
  <c r="C51" i="9"/>
  <c r="B51" i="9"/>
  <c r="C48" i="9"/>
  <c r="B48" i="9"/>
  <c r="C45" i="9"/>
  <c r="B45" i="9"/>
  <c r="C42" i="9"/>
  <c r="B42" i="9"/>
  <c r="C39" i="9"/>
  <c r="B39" i="9"/>
  <c r="C36" i="9"/>
  <c r="B36" i="9"/>
  <c r="C33" i="9"/>
  <c r="B33" i="9"/>
  <c r="C30" i="9"/>
  <c r="B30" i="9"/>
  <c r="C27" i="9"/>
  <c r="B27" i="9"/>
  <c r="C24" i="9"/>
  <c r="B24" i="9"/>
  <c r="C21" i="9"/>
  <c r="B21" i="9"/>
  <c r="C18" i="9"/>
  <c r="B18" i="9"/>
  <c r="C15" i="9"/>
  <c r="B15" i="9"/>
  <c r="C12" i="9"/>
  <c r="B12" i="9"/>
  <c r="Q8" i="9"/>
  <c r="P8" i="9"/>
  <c r="O8" i="9"/>
  <c r="N8" i="9"/>
  <c r="M8" i="9"/>
  <c r="L8" i="9"/>
  <c r="K8" i="9"/>
  <c r="J8" i="9"/>
  <c r="I8" i="9"/>
  <c r="H8" i="9"/>
  <c r="G8" i="9"/>
  <c r="E7" i="10" s="1"/>
  <c r="F8" i="9"/>
  <c r="B7" i="10" s="1"/>
  <c r="B17" i="10" s="1"/>
  <c r="E8" i="9"/>
  <c r="D8" i="9"/>
  <c r="C8" i="9"/>
  <c r="B8" i="9"/>
  <c r="B24" i="8"/>
  <c r="B23" i="8"/>
  <c r="E14" i="8"/>
  <c r="B14" i="8"/>
  <c r="E13" i="8"/>
  <c r="B13" i="8"/>
  <c r="E7" i="8"/>
  <c r="E6" i="8"/>
  <c r="E16" i="8" s="1"/>
  <c r="B6" i="8"/>
  <c r="B16" i="8" s="1"/>
  <c r="E4" i="8"/>
  <c r="B4" i="8"/>
  <c r="E3" i="8"/>
  <c r="B3" i="8"/>
  <c r="C81" i="7"/>
  <c r="B81" i="7"/>
  <c r="C78" i="7"/>
  <c r="B78" i="7"/>
  <c r="C75" i="7"/>
  <c r="B75" i="7"/>
  <c r="C72" i="7"/>
  <c r="B72" i="7"/>
  <c r="C69" i="7"/>
  <c r="B69" i="7"/>
  <c r="C66" i="7"/>
  <c r="B66" i="7"/>
  <c r="C63" i="7"/>
  <c r="B63" i="7"/>
  <c r="C60" i="7"/>
  <c r="B60" i="7"/>
  <c r="C57" i="7"/>
  <c r="B57" i="7"/>
  <c r="C54" i="7"/>
  <c r="B54" i="7"/>
  <c r="C51" i="7"/>
  <c r="B51" i="7"/>
  <c r="C48" i="7"/>
  <c r="B48" i="7"/>
  <c r="C45" i="7"/>
  <c r="B45" i="7"/>
  <c r="C42" i="7"/>
  <c r="B42" i="7"/>
  <c r="C39" i="7"/>
  <c r="B39" i="7"/>
  <c r="C36" i="7"/>
  <c r="B36" i="7"/>
  <c r="C33" i="7"/>
  <c r="B33" i="7"/>
  <c r="C30" i="7"/>
  <c r="B30" i="7"/>
  <c r="C27" i="7"/>
  <c r="B27" i="7"/>
  <c r="C24" i="7"/>
  <c r="B24" i="7"/>
  <c r="C21" i="7"/>
  <c r="B21" i="7"/>
  <c r="C18" i="7"/>
  <c r="B18" i="7"/>
  <c r="C15" i="7"/>
  <c r="B15" i="7"/>
  <c r="Q8" i="7"/>
  <c r="P8" i="7"/>
  <c r="O8" i="7"/>
  <c r="N8" i="7"/>
  <c r="M8" i="7"/>
  <c r="L8" i="7"/>
  <c r="K8" i="7"/>
  <c r="J8" i="7"/>
  <c r="H8" i="7"/>
  <c r="F8" i="7"/>
  <c r="B7" i="8" s="1"/>
  <c r="B17" i="8" s="1"/>
  <c r="D8" i="7"/>
  <c r="C8" i="7"/>
  <c r="B8" i="7"/>
  <c r="B23" i="6"/>
  <c r="B14" i="6"/>
  <c r="E13" i="6"/>
  <c r="B13" i="6"/>
  <c r="B7" i="6"/>
  <c r="B17" i="6" s="1"/>
  <c r="E6" i="6"/>
  <c r="E16" i="6" s="1"/>
  <c r="B6" i="6"/>
  <c r="B16" i="6" s="1"/>
  <c r="E4" i="6"/>
  <c r="B24" i="6" s="1"/>
  <c r="B4" i="6"/>
  <c r="E3" i="6"/>
  <c r="B3" i="6"/>
  <c r="E81" i="5"/>
  <c r="D81" i="5"/>
  <c r="C81" i="5"/>
  <c r="B81" i="5"/>
  <c r="E78" i="5"/>
  <c r="D78" i="5"/>
  <c r="C78" i="5"/>
  <c r="B78" i="5"/>
  <c r="E75" i="5"/>
  <c r="D75" i="5"/>
  <c r="C75" i="5"/>
  <c r="B75" i="5"/>
  <c r="E72" i="5"/>
  <c r="D72" i="5"/>
  <c r="C72" i="5"/>
  <c r="B72" i="5"/>
  <c r="E69" i="5"/>
  <c r="D69" i="5"/>
  <c r="C69" i="5"/>
  <c r="B69" i="5"/>
  <c r="E66" i="5"/>
  <c r="D66" i="5"/>
  <c r="C66" i="5"/>
  <c r="B66" i="5"/>
  <c r="E63" i="5"/>
  <c r="D63" i="5"/>
  <c r="C63" i="5"/>
  <c r="B63" i="5"/>
  <c r="E60" i="5"/>
  <c r="D60" i="5"/>
  <c r="C60" i="5"/>
  <c r="B60" i="5"/>
  <c r="E57" i="5"/>
  <c r="D57" i="5"/>
  <c r="C57" i="5"/>
  <c r="B57" i="5"/>
  <c r="E54" i="5"/>
  <c r="D54" i="5"/>
  <c r="C54" i="5"/>
  <c r="B54" i="5"/>
  <c r="E51" i="5"/>
  <c r="D51" i="5"/>
  <c r="C51" i="5"/>
  <c r="B51" i="5"/>
  <c r="E48" i="5"/>
  <c r="D48" i="5"/>
  <c r="C48" i="5"/>
  <c r="B48" i="5"/>
  <c r="E45" i="5"/>
  <c r="D45" i="5"/>
  <c r="C45" i="5"/>
  <c r="B45" i="5"/>
  <c r="E42" i="5"/>
  <c r="D42" i="5"/>
  <c r="C42" i="5"/>
  <c r="B42" i="5"/>
  <c r="E39" i="5"/>
  <c r="D39" i="5"/>
  <c r="C39" i="5"/>
  <c r="B39" i="5"/>
  <c r="E36" i="5"/>
  <c r="D36" i="5"/>
  <c r="C36" i="5"/>
  <c r="B36" i="5"/>
  <c r="E33" i="5"/>
  <c r="D33" i="5"/>
  <c r="C33" i="5"/>
  <c r="B33" i="5"/>
  <c r="E30" i="5"/>
  <c r="D30" i="5"/>
  <c r="C30" i="5"/>
  <c r="B30" i="5"/>
  <c r="E27" i="5"/>
  <c r="D27" i="5"/>
  <c r="C27" i="5"/>
  <c r="B27" i="5"/>
  <c r="E24" i="5"/>
  <c r="D24" i="5"/>
  <c r="C24" i="5"/>
  <c r="B24" i="5"/>
  <c r="E21" i="5"/>
  <c r="D21" i="5"/>
  <c r="C21" i="5"/>
  <c r="B21" i="5"/>
  <c r="E18" i="5"/>
  <c r="D18" i="5"/>
  <c r="C18" i="5"/>
  <c r="B18" i="5"/>
  <c r="E15" i="5"/>
  <c r="D15" i="5"/>
  <c r="C15" i="5"/>
  <c r="B15" i="5"/>
  <c r="E12" i="5"/>
  <c r="D12" i="5"/>
  <c r="C12" i="5"/>
  <c r="B12" i="5"/>
  <c r="Q8" i="5"/>
  <c r="E7" i="6" s="1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B26" i="4"/>
  <c r="B24" i="4"/>
  <c r="B23" i="4"/>
  <c r="E6" i="4"/>
  <c r="E16" i="4" s="1"/>
  <c r="B6" i="4"/>
  <c r="B16" i="4" s="1"/>
  <c r="E4" i="4"/>
  <c r="E14" i="4" s="1"/>
  <c r="B4" i="4"/>
  <c r="B14" i="4" s="1"/>
  <c r="E3" i="4"/>
  <c r="E13" i="4" s="1"/>
  <c r="B3" i="4"/>
  <c r="B13" i="4" s="1"/>
  <c r="C81" i="3"/>
  <c r="B81" i="3"/>
  <c r="C78" i="3"/>
  <c r="B78" i="3"/>
  <c r="C75" i="3"/>
  <c r="B75" i="3"/>
  <c r="C72" i="3"/>
  <c r="B72" i="3"/>
  <c r="C69" i="3"/>
  <c r="B69" i="3"/>
  <c r="C66" i="3"/>
  <c r="B66" i="3"/>
  <c r="C63" i="3"/>
  <c r="B63" i="3"/>
  <c r="C60" i="3"/>
  <c r="B60" i="3"/>
  <c r="C57" i="3"/>
  <c r="B57" i="3"/>
  <c r="C54" i="3"/>
  <c r="B54" i="3"/>
  <c r="C51" i="3"/>
  <c r="B51" i="3"/>
  <c r="C48" i="3"/>
  <c r="B48" i="3"/>
  <c r="C45" i="3"/>
  <c r="B45" i="3"/>
  <c r="C42" i="3"/>
  <c r="B42" i="3"/>
  <c r="C39" i="3"/>
  <c r="B39" i="3"/>
  <c r="C36" i="3"/>
  <c r="B36" i="3"/>
  <c r="C33" i="3"/>
  <c r="B33" i="3"/>
  <c r="C30" i="3"/>
  <c r="B30" i="3"/>
  <c r="C27" i="3"/>
  <c r="B27" i="3"/>
  <c r="C24" i="3"/>
  <c r="B24" i="3"/>
  <c r="C21" i="3"/>
  <c r="B21" i="3"/>
  <c r="C18" i="3"/>
  <c r="B18" i="3"/>
  <c r="C15" i="3"/>
  <c r="B15" i="3"/>
  <c r="C12" i="3"/>
  <c r="B12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E7" i="4" s="1"/>
  <c r="B8" i="3"/>
  <c r="B7" i="4" s="1"/>
  <c r="B17" i="4" s="1"/>
  <c r="E6" i="2"/>
  <c r="B26" i="2" s="1"/>
  <c r="B6" i="2"/>
  <c r="B16" i="2" s="1"/>
  <c r="E4" i="2"/>
  <c r="B24" i="2" s="1"/>
  <c r="B4" i="2"/>
  <c r="B14" i="2" s="1"/>
  <c r="E3" i="2"/>
  <c r="B23" i="2" s="1"/>
  <c r="B3" i="2"/>
  <c r="B13" i="2" s="1"/>
  <c r="C81" i="1"/>
  <c r="B81" i="1"/>
  <c r="C78" i="1"/>
  <c r="B78" i="1"/>
  <c r="C75" i="1"/>
  <c r="B75" i="1"/>
  <c r="C72" i="1"/>
  <c r="B72" i="1"/>
  <c r="C69" i="1"/>
  <c r="B69" i="1"/>
  <c r="C66" i="1"/>
  <c r="B66" i="1"/>
  <c r="C63" i="1"/>
  <c r="B63" i="1"/>
  <c r="C60" i="1"/>
  <c r="B60" i="1"/>
  <c r="C57" i="1"/>
  <c r="B57" i="1"/>
  <c r="C54" i="1"/>
  <c r="B54" i="1"/>
  <c r="C51" i="1"/>
  <c r="B51" i="1"/>
  <c r="C48" i="1"/>
  <c r="B48" i="1"/>
  <c r="C45" i="1"/>
  <c r="B45" i="1"/>
  <c r="C42" i="1"/>
  <c r="B42" i="1"/>
  <c r="C39" i="1"/>
  <c r="B39" i="1"/>
  <c r="C36" i="1"/>
  <c r="B36" i="1"/>
  <c r="C33" i="1"/>
  <c r="B33" i="1"/>
  <c r="C30" i="1"/>
  <c r="B30" i="1"/>
  <c r="C27" i="1"/>
  <c r="B27" i="1"/>
  <c r="C24" i="1"/>
  <c r="B24" i="1"/>
  <c r="C21" i="1"/>
  <c r="B21" i="1"/>
  <c r="C18" i="1"/>
  <c r="B18" i="1"/>
  <c r="C15" i="1"/>
  <c r="B15" i="1"/>
  <c r="C12" i="1"/>
  <c r="B12" i="1"/>
  <c r="Q8" i="1"/>
  <c r="P8" i="1"/>
  <c r="O8" i="1"/>
  <c r="N8" i="1"/>
  <c r="M8" i="1"/>
  <c r="L8" i="1"/>
  <c r="K8" i="1"/>
  <c r="J8" i="1"/>
  <c r="I8" i="1"/>
  <c r="H8" i="1"/>
  <c r="G8" i="1"/>
  <c r="F8" i="1"/>
  <c r="B7" i="2" s="1"/>
  <c r="B17" i="2" s="1"/>
  <c r="E8" i="1"/>
  <c r="E7" i="2" s="1"/>
  <c r="D8" i="1"/>
  <c r="C8" i="1"/>
  <c r="B8" i="1"/>
  <c r="E17" i="4" l="1"/>
  <c r="B27" i="4"/>
  <c r="E17" i="6"/>
  <c r="B27" i="6"/>
  <c r="B27" i="8"/>
  <c r="B27" i="10"/>
  <c r="E17" i="10"/>
  <c r="E17" i="2"/>
  <c r="B27" i="2"/>
  <c r="E14" i="6"/>
  <c r="E13" i="10"/>
  <c r="E14" i="10"/>
  <c r="E13" i="2"/>
  <c r="E17" i="8"/>
  <c r="E14" i="2"/>
  <c r="B26" i="6"/>
  <c r="E16" i="10"/>
  <c r="B26" i="8"/>
  <c r="E16" i="2"/>
</calcChain>
</file>

<file path=xl/sharedStrings.xml><?xml version="1.0" encoding="utf-8"?>
<sst xmlns="http://schemas.openxmlformats.org/spreadsheetml/2006/main" count="586" uniqueCount="111">
  <si>
    <t>Засыпание</t>
  </si>
  <si>
    <t>Телефон ( использование телефона )</t>
  </si>
  <si>
    <t>Курение</t>
  </si>
  <si>
    <t>Взгляд в стор.</t>
  </si>
  <si>
    <t>Ремень</t>
  </si>
  <si>
    <t>Еда</t>
  </si>
  <si>
    <t>Водит. нет в кадре</t>
  </si>
  <si>
    <t>Заслон камеры (игнор)</t>
  </si>
  <si>
    <t>Всего</t>
  </si>
  <si>
    <t>Подтверждено</t>
  </si>
  <si>
    <t>Айрат (2.5)</t>
  </si>
  <si>
    <t xml:space="preserve"> Айрат (3.5)</t>
  </si>
  <si>
    <t xml:space="preserve"> стартранс 2.5</t>
  </si>
  <si>
    <t xml:space="preserve"> стартранс 3.5</t>
  </si>
  <si>
    <t>00990084A9</t>
  </si>
  <si>
    <t>7BD5E634</t>
  </si>
  <si>
    <t>24B0324B</t>
  </si>
  <si>
    <t>009901FF47</t>
  </si>
  <si>
    <t>DC9799A3</t>
  </si>
  <si>
    <t>E34C9DE9</t>
  </si>
  <si>
    <t>00990212A5</t>
  </si>
  <si>
    <t>16AC9065</t>
  </si>
  <si>
    <t>0099020D27</t>
  </si>
  <si>
    <t>DC314877</t>
  </si>
  <si>
    <t>3B405D84</t>
  </si>
  <si>
    <t>00990218EB</t>
  </si>
  <si>
    <t>F3E6904E</t>
  </si>
  <si>
    <t>0FF409BF</t>
  </si>
  <si>
    <t>F3CAF18B</t>
  </si>
  <si>
    <t>00990214BA</t>
  </si>
  <si>
    <t>F448F28E</t>
  </si>
  <si>
    <t>009901FDE5</t>
  </si>
  <si>
    <t>C2EA030C</t>
  </si>
  <si>
    <t>009901FF38</t>
  </si>
  <si>
    <t>B0DCEB1C</t>
  </si>
  <si>
    <t>009901FDE6</t>
  </si>
  <si>
    <t>54CCF027</t>
  </si>
  <si>
    <t>009902118A</t>
  </si>
  <si>
    <t>AEF99175</t>
  </si>
  <si>
    <t>00990202B9</t>
  </si>
  <si>
    <t>2D3CB852</t>
  </si>
  <si>
    <t>77E9C362</t>
  </si>
  <si>
    <t>F2358DB7</t>
  </si>
  <si>
    <t>009902063C</t>
  </si>
  <si>
    <t>666C1476</t>
  </si>
  <si>
    <t>00990216C0</t>
  </si>
  <si>
    <t>81DA03CC</t>
  </si>
  <si>
    <t>00990217CD</t>
  </si>
  <si>
    <t>43E4E89B</t>
  </si>
  <si>
    <t>7CCA7702</t>
  </si>
  <si>
    <t>009902067D</t>
  </si>
  <si>
    <t>3884DE73</t>
  </si>
  <si>
    <t>22.05.24 - 28.05.24
Общее колличество 
собранных событий (всего)</t>
  </si>
  <si>
    <t>22.05.24 - 28.05.24
Общее колличество 
собранных событий (подтверждено)</t>
  </si>
  <si>
    <r>
      <rPr>
        <b/>
        <sz val="14"/>
        <color rgb="FFFFFFFF"/>
        <rFont val="Arial"/>
      </rPr>
      <t xml:space="preserve">22.05.24 - 28.05.24
Категория с наименьшим
показателем точности
(по возрастанию)
</t>
    </r>
    <r>
      <rPr>
        <b/>
        <sz val="14"/>
        <color rgb="FFCC0000"/>
        <rFont val="Arial"/>
      </rPr>
      <t>айрат 2.5</t>
    </r>
  </si>
  <si>
    <r>
      <rPr>
        <b/>
        <sz val="14"/>
        <color rgb="FFFFFFFF"/>
        <rFont val="Arial"/>
      </rPr>
      <t xml:space="preserve">22.05.24 - 28.05.24
Категория с наименьшим
показателем точности
(по возрастанию)
</t>
    </r>
    <r>
      <rPr>
        <b/>
        <sz val="14"/>
        <color rgb="FFCC0000"/>
        <rFont val="Arial"/>
      </rPr>
      <t>айрат 3.5</t>
    </r>
  </si>
  <si>
    <t>Айрат 2.5</t>
  </si>
  <si>
    <t>Айрат 3.5</t>
  </si>
  <si>
    <t>Категория</t>
  </si>
  <si>
    <t>Стар транс 2.5 total</t>
  </si>
  <si>
    <t>Стар транс 3.5 total</t>
  </si>
  <si>
    <t>22.05.24 - 28.05.24
Среднее значение 
собранных (всего) событий</t>
  </si>
  <si>
    <t xml:space="preserve">22.05.24 - 28.05.24
Среднее значение 
собранных событий (подтверждено) </t>
  </si>
  <si>
    <t>Айрат 2.5 total</t>
  </si>
  <si>
    <t xml:space="preserve">Айрат 3.5 total </t>
  </si>
  <si>
    <t>22.05.24 - 28.05.24
Коффециент засыпания
(все события)</t>
  </si>
  <si>
    <t>Pyinfo</t>
  </si>
  <si>
    <t>date</t>
  </si>
  <si>
    <t>22.05.2024-28.05.2024</t>
  </si>
  <si>
    <t>28.05.24 - 04.06.24
Общее колличество 
собранных событий (всего)</t>
  </si>
  <si>
    <t>28.05.24 - 04.06.24
Общее колличество 
собранных событий (подтверждено)</t>
  </si>
  <si>
    <r>
      <rPr>
        <b/>
        <sz val="14"/>
        <color rgb="FFFFFFFF"/>
        <rFont val="Arial"/>
      </rPr>
      <t xml:space="preserve">28.05.24 - 04.06.24
Категория с наименьшим
показателем точности
(по возрастанию)
</t>
    </r>
    <r>
      <rPr>
        <b/>
        <sz val="14"/>
        <color rgb="FFCC0000"/>
        <rFont val="Arial"/>
      </rPr>
      <t>айрат 2.5</t>
    </r>
  </si>
  <si>
    <r>
      <rPr>
        <b/>
        <sz val="14"/>
        <color rgb="FFFFFFFF"/>
        <rFont val="Arial"/>
      </rPr>
      <t xml:space="preserve">28.05.24 - 04.06.24
Категория с наименьшим
показателем точности
(по возрастанию)
</t>
    </r>
    <r>
      <rPr>
        <b/>
        <sz val="14"/>
        <color rgb="FFCC0000"/>
        <rFont val="Arial"/>
      </rPr>
      <t>айрат 3.5</t>
    </r>
  </si>
  <si>
    <t>28.05.24 - 04.06.24
Среднее значение 
собранных (всего) событий</t>
  </si>
  <si>
    <t xml:space="preserve">28.05.24 - 04.06.24
Среднее значение 
собранных событий (подтверждено) </t>
  </si>
  <si>
    <t>28.05.24 - 04.06.24
Коффециент засыпания
(все события)</t>
  </si>
  <si>
    <t>28.05.2024-04.06.2024</t>
  </si>
  <si>
    <t>05.06.24 - 11.06.24
Общее колличество 
собранных событий (всего)</t>
  </si>
  <si>
    <t>05.06.24 - 11.06.24
Общее колличество 
собранных событий (подтверждено)</t>
  </si>
  <si>
    <r>
      <rPr>
        <b/>
        <sz val="14"/>
        <color rgb="FFFFFFFF"/>
        <rFont val="Arial"/>
      </rPr>
      <t xml:space="preserve">05.06.24 - 11.06.24
Категория с наименьшим
показателем точности
(по возрастанию)
</t>
    </r>
    <r>
      <rPr>
        <b/>
        <sz val="14"/>
        <color rgb="FFCC0000"/>
        <rFont val="Arial"/>
      </rPr>
      <t>айрат 2.5</t>
    </r>
  </si>
  <si>
    <r>
      <rPr>
        <b/>
        <sz val="14"/>
        <color rgb="FFFFFFFF"/>
        <rFont val="Arial"/>
      </rPr>
      <t xml:space="preserve">05.06.24 - 11.06.24
Категория с наименьшим
показателем точности
(по возрастанию)
</t>
    </r>
    <r>
      <rPr>
        <b/>
        <sz val="14"/>
        <color rgb="FFCC0000"/>
        <rFont val="Arial"/>
      </rPr>
      <t>айрат 3.5</t>
    </r>
  </si>
  <si>
    <t>05.06.24 - 11.06.24
Среднее значение 
собранных (всего) событий</t>
  </si>
  <si>
    <t xml:space="preserve">05.06.24 - 11.06.24
Среднее значение 
собранных событий (подтверждено) </t>
  </si>
  <si>
    <t>05.06.24 - 11.06.24
Коффециент засыпания
(все события)</t>
  </si>
  <si>
    <t>05.06.2024-11.06.2024</t>
  </si>
  <si>
    <t>12.06.24 - 18.06.24
Общее колличество 
собранных событий (всего)</t>
  </si>
  <si>
    <t>12.06.24 - 18.06.24
Общее колличество 
собранных событий (подтверждено)</t>
  </si>
  <si>
    <r>
      <rPr>
        <b/>
        <sz val="14"/>
        <color rgb="FFFFFFFF"/>
        <rFont val="Arial"/>
      </rPr>
      <t xml:space="preserve">12.06.24 - 18.06.24
Категория с наименьшим
показателем точности
(по возрастанию)
</t>
    </r>
    <r>
      <rPr>
        <b/>
        <sz val="14"/>
        <color rgb="FFCC0000"/>
        <rFont val="Arial"/>
      </rPr>
      <t>айрат 2.5</t>
    </r>
  </si>
  <si>
    <r>
      <rPr>
        <b/>
        <sz val="14"/>
        <color rgb="FFFFFFFF"/>
        <rFont val="Arial"/>
      </rPr>
      <t xml:space="preserve">12.06.24 - 18.06.24
Категория с наименьшим
показателем точности
(по возрастанию)
</t>
    </r>
    <r>
      <rPr>
        <b/>
        <sz val="14"/>
        <color rgb="FFCC0000"/>
        <rFont val="Arial"/>
      </rPr>
      <t>айрат 3.5</t>
    </r>
  </si>
  <si>
    <t>12.06.24 - 18.06.24
Среднее значение 
собранных (всего) событий</t>
  </si>
  <si>
    <t xml:space="preserve">12.06.24 - 18.06.24
Среднее значение 
собранных событий (подтверждено) </t>
  </si>
  <si>
    <t>12.06.24 - 18.06.24
Коффециент засыпания
(все события)</t>
  </si>
  <si>
    <t>12.06.2024-18.06.2024</t>
  </si>
  <si>
    <t>19.06.24 - 25.06.24
Общее колличество 
собранных событий (всего)</t>
  </si>
  <si>
    <t>19.06.24 - 25.06.24
Общее колличество 
собранных событий (подтверждено)</t>
  </si>
  <si>
    <r>
      <rPr>
        <b/>
        <sz val="14"/>
        <color rgb="FFFFFFFF"/>
        <rFont val="Arial"/>
      </rPr>
      <t xml:space="preserve">19.06.24 - 25.06.24
Категория с наименьшим
показателем точности
(по возрастанию)
</t>
    </r>
    <r>
      <rPr>
        <b/>
        <sz val="14"/>
        <color rgb="FFCC0000"/>
        <rFont val="Arial"/>
      </rPr>
      <t>айрат 2.5</t>
    </r>
  </si>
  <si>
    <r>
      <rPr>
        <b/>
        <sz val="14"/>
        <color rgb="FFFFFFFF"/>
        <rFont val="Arial"/>
      </rPr>
      <t xml:space="preserve">19.06.24 - 25.06.24
Категория с наименьшим
показателем точности
(по возрастанию)
</t>
    </r>
    <r>
      <rPr>
        <b/>
        <sz val="14"/>
        <color rgb="FFCC0000"/>
        <rFont val="Arial"/>
      </rPr>
      <t>айрат 3.5</t>
    </r>
  </si>
  <si>
    <t>Взгляд в сторону</t>
  </si>
  <si>
    <t>19.06.24 - 25.06.24
Среднее значение 
собранных (всего) событий</t>
  </si>
  <si>
    <t xml:space="preserve">19.06.24 - 25.06.24
Среднее значение 
собранных событий (подтверждено) </t>
  </si>
  <si>
    <t>Телефон</t>
  </si>
  <si>
    <t>Заслон камеры</t>
  </si>
  <si>
    <t>19.06.24 - 25.06.24
Коффециент засыпания
(все события)</t>
  </si>
  <si>
    <t>Водитля нет в кадре</t>
  </si>
  <si>
    <t>19.06.2024-25.06.2024</t>
  </si>
  <si>
    <t xml:space="preserve">Коффециент </t>
  </si>
  <si>
    <t>Общее колличество собранных событий</t>
  </si>
  <si>
    <t>айрат 2.5</t>
  </si>
  <si>
    <t>айрат 3.5</t>
  </si>
  <si>
    <t>стартранс 2.5</t>
  </si>
  <si>
    <t>стартранс 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</si>
</sst>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00"/>
    <numFmt numFmtId="165" formatCode="#,##0.00000000000"/>
  </numFmts>
  <fonts count="17" x14ac:knownFonts="1">
    <font>
      <sz val="10"/>
      <color rgb="FF000000"/>
      <name val="Arial"/>
      <scheme val="minor"/>
    </font>
    <font>
      <sz val="10"/>
      <color theme="1"/>
      <name val="Arial"/>
    </font>
    <font>
      <sz val="11"/>
      <color theme="1"/>
      <name val="Calibri"/>
    </font>
    <font>
      <sz val="10"/>
      <name val="Arial"/>
    </font>
    <font>
      <b/>
      <sz val="14"/>
      <color rgb="FFFFFFFF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b/>
      <sz val="14"/>
      <color rgb="FF000000"/>
      <name val="Arial"/>
    </font>
    <font>
      <b/>
      <sz val="14"/>
      <color theme="1"/>
      <name val="Arial"/>
    </font>
    <font>
      <sz val="14"/>
      <color theme="1"/>
      <name val="Arial"/>
    </font>
    <font>
      <b/>
      <sz val="12"/>
      <color rgb="FFFFFFFF"/>
      <name val="Arial"/>
    </font>
    <font>
      <b/>
      <sz val="12"/>
      <color rgb="FFFFFFFF"/>
      <name val="Arial"/>
      <scheme val="minor"/>
    </font>
    <font>
      <sz val="10"/>
      <color rgb="FFFFFFFF"/>
      <name val="Arial"/>
    </font>
    <font>
      <sz val="10"/>
      <color theme="1"/>
      <name val="Arial"/>
      <scheme val="minor"/>
    </font>
    <font>
      <b/>
      <sz val="13"/>
      <color theme="1"/>
      <name val="Arial"/>
      <scheme val="minor"/>
    </font>
    <font>
      <b/>
      <sz val="14"/>
      <color rgb="FFCC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3C78D8"/>
        <bgColor rgb="FF3C78D8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1" xfId="0" applyFont="1" applyBorder="1" applyAlignment="1"/>
    <xf numFmtId="0" fontId="2" fillId="0" borderId="4" xfId="0" applyFont="1" applyBorder="1" applyAlignment="1"/>
    <xf numFmtId="0" fontId="2" fillId="0" borderId="4" xfId="0" applyFont="1" applyBorder="1" applyAlignment="1"/>
    <xf numFmtId="0" fontId="2" fillId="0" borderId="1" xfId="0" applyFont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2" fillId="2" borderId="7" xfId="0" applyFont="1" applyFill="1" applyBorder="1" applyAlignment="1">
      <alignment horizontal="right"/>
    </xf>
    <xf numFmtId="0" fontId="1" fillId="2" borderId="7" xfId="0" applyFont="1" applyFill="1" applyBorder="1" applyAlignment="1">
      <alignment horizontal="right"/>
    </xf>
    <xf numFmtId="0" fontId="1" fillId="0" borderId="0" xfId="0" applyFont="1" applyAlignment="1"/>
    <xf numFmtId="0" fontId="1" fillId="2" borderId="0" xfId="0" applyFont="1" applyFill="1" applyAlignment="1"/>
    <xf numFmtId="0" fontId="1" fillId="2" borderId="8" xfId="0" applyFont="1" applyFill="1" applyBorder="1" applyAlignment="1"/>
    <xf numFmtId="0" fontId="1" fillId="0" borderId="8" xfId="0" applyFont="1" applyBorder="1" applyAlignment="1"/>
    <xf numFmtId="0" fontId="2" fillId="0" borderId="1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6" xfId="0" applyFont="1" applyFill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4" xfId="0" applyFont="1" applyBorder="1" applyAlignment="1"/>
    <xf numFmtId="0" fontId="6" fillId="0" borderId="3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6" fillId="0" borderId="7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7" xfId="0" applyFont="1" applyBorder="1" applyAlignment="1"/>
    <xf numFmtId="0" fontId="1" fillId="0" borderId="6" xfId="0" applyFont="1" applyBorder="1" applyAlignment="1"/>
    <xf numFmtId="0" fontId="1" fillId="0" borderId="0" xfId="0" applyFont="1"/>
    <xf numFmtId="0" fontId="7" fillId="0" borderId="7" xfId="0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1" fillId="0" borderId="4" xfId="0" applyNumberFormat="1" applyFont="1" applyBorder="1" applyAlignment="1">
      <alignment horizontal="right"/>
    </xf>
    <xf numFmtId="165" fontId="6" fillId="0" borderId="4" xfId="0" applyNumberFormat="1" applyFont="1" applyBorder="1"/>
    <xf numFmtId="0" fontId="6" fillId="0" borderId="7" xfId="0" applyFont="1" applyBorder="1" applyAlignment="1"/>
    <xf numFmtId="165" fontId="1" fillId="0" borderId="4" xfId="0" applyNumberFormat="1" applyFont="1" applyBorder="1" applyAlignment="1">
      <alignment horizontal="right"/>
    </xf>
    <xf numFmtId="0" fontId="10" fillId="0" borderId="0" xfId="0" applyFont="1" applyAlignment="1"/>
    <xf numFmtId="0" fontId="6" fillId="0" borderId="0" xfId="0" applyFont="1" applyAlignment="1"/>
    <xf numFmtId="0" fontId="2" fillId="0" borderId="4" xfId="0" applyFont="1" applyBorder="1" applyAlignment="1">
      <alignment horizontal="right"/>
    </xf>
    <xf numFmtId="0" fontId="1" fillId="0" borderId="0" xfId="0" applyFont="1" applyAlignment="1">
      <alignment horizontal="right"/>
    </xf>
    <xf numFmtId="164" fontId="1" fillId="0" borderId="6" xfId="0" applyNumberFormat="1" applyFont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7" fillId="0" borderId="10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6" fillId="0" borderId="10" xfId="0" applyFont="1" applyBorder="1" applyAlignment="1"/>
    <xf numFmtId="0" fontId="6" fillId="0" borderId="1" xfId="0" applyFont="1" applyBorder="1" applyAlignment="1"/>
    <xf numFmtId="0" fontId="0" fillId="0" borderId="1" xfId="0" applyFont="1" applyBorder="1" applyAlignment="1"/>
    <xf numFmtId="0" fontId="0" fillId="0" borderId="10" xfId="0" applyFont="1" applyBorder="1" applyAlignment="1"/>
    <xf numFmtId="0" fontId="14" fillId="0" borderId="10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6" fillId="0" borderId="10" xfId="0" applyFont="1" applyBorder="1"/>
    <xf numFmtId="0" fontId="6" fillId="0" borderId="1" xfId="0" applyFont="1" applyBorder="1"/>
    <xf numFmtId="0" fontId="15" fillId="0" borderId="10" xfId="0" applyFont="1" applyBorder="1" applyAlignment="1"/>
    <xf numFmtId="0" fontId="6" fillId="0" borderId="11" xfId="0" applyFont="1" applyBorder="1"/>
    <xf numFmtId="0" fontId="6" fillId="0" borderId="7" xfId="0" applyFont="1" applyBorder="1"/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4" fillId="3" borderId="9" xfId="0" applyFont="1" applyFill="1" applyBorder="1" applyAlignment="1">
      <alignment horizontal="center" vertical="center"/>
    </xf>
    <xf numFmtId="0" fontId="3" fillId="0" borderId="10" xfId="0" applyFont="1" applyBorder="1"/>
    <xf numFmtId="0" fontId="3" fillId="0" borderId="1" xfId="0" applyFont="1" applyBorder="1"/>
    <xf numFmtId="0" fontId="3" fillId="0" borderId="11" xfId="0" applyFont="1" applyBorder="1"/>
    <xf numFmtId="0" fontId="3" fillId="0" borderId="7" xfId="0" applyFont="1" applyBorder="1"/>
    <xf numFmtId="0" fontId="5" fillId="0" borderId="9" xfId="0" applyFont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3" fillId="0" borderId="13" xfId="0" applyFont="1" applyBorder="1"/>
    <xf numFmtId="0" fontId="3" fillId="0" borderId="5" xfId="0" applyFont="1" applyBorder="1"/>
    <xf numFmtId="0" fontId="12" fillId="4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81"/>
  <sheetViews>
    <sheetView workbookViewId="0"/>
  </sheetViews>
  <sheetFormatPr defaultColWidth="12.5703125" defaultRowHeight="15.75" customHeight="1" x14ac:dyDescent="0.2"/>
  <cols>
    <col min="1" max="1" width="26.5703125" customWidth="1"/>
    <col min="2" max="2" width="23.140625" customWidth="1"/>
    <col min="3" max="3" width="21.42578125" customWidth="1"/>
    <col min="5" max="5" width="27.42578125" customWidth="1"/>
  </cols>
  <sheetData>
    <row r="1" spans="1:17" ht="15.75" customHeight="1" x14ac:dyDescent="0.25">
      <c r="A1" s="1"/>
      <c r="B1" s="62" t="s">
        <v>0</v>
      </c>
      <c r="C1" s="63"/>
      <c r="D1" s="62" t="s">
        <v>1</v>
      </c>
      <c r="E1" s="63"/>
      <c r="F1" s="62" t="s">
        <v>2</v>
      </c>
      <c r="G1" s="63"/>
      <c r="H1" s="62" t="s">
        <v>3</v>
      </c>
      <c r="I1" s="63"/>
      <c r="J1" s="62" t="s">
        <v>4</v>
      </c>
      <c r="K1" s="63"/>
      <c r="L1" s="62" t="s">
        <v>5</v>
      </c>
      <c r="M1" s="63"/>
      <c r="N1" s="64" t="s">
        <v>6</v>
      </c>
      <c r="O1" s="65"/>
      <c r="P1" s="62" t="s">
        <v>7</v>
      </c>
      <c r="Q1" s="63"/>
    </row>
    <row r="2" spans="1:17" ht="15.75" customHeight="1" x14ac:dyDescent="0.25">
      <c r="A2" s="1"/>
      <c r="B2" s="2" t="s">
        <v>8</v>
      </c>
      <c r="C2" s="3" t="s">
        <v>9</v>
      </c>
      <c r="D2" s="3" t="s">
        <v>8</v>
      </c>
      <c r="E2" s="3" t="s">
        <v>9</v>
      </c>
      <c r="F2" s="3" t="s">
        <v>8</v>
      </c>
      <c r="G2" s="3" t="s">
        <v>9</v>
      </c>
      <c r="H2" s="3" t="s">
        <v>8</v>
      </c>
      <c r="I2" s="3" t="s">
        <v>9</v>
      </c>
      <c r="J2" s="3" t="s">
        <v>8</v>
      </c>
      <c r="K2" s="3" t="s">
        <v>9</v>
      </c>
      <c r="L2" s="3" t="s">
        <v>8</v>
      </c>
      <c r="M2" s="3" t="s">
        <v>9</v>
      </c>
      <c r="N2" s="3" t="s">
        <v>8</v>
      </c>
      <c r="O2" s="3" t="s">
        <v>9</v>
      </c>
      <c r="P2" s="3" t="s">
        <v>8</v>
      </c>
      <c r="Q2" s="3" t="s">
        <v>9</v>
      </c>
    </row>
    <row r="3" spans="1:17" ht="15.75" customHeight="1" x14ac:dyDescent="0.25">
      <c r="A3" s="4" t="s">
        <v>10</v>
      </c>
      <c r="B3" s="5">
        <v>4</v>
      </c>
      <c r="C3" s="6">
        <v>2</v>
      </c>
      <c r="D3" s="6">
        <v>1</v>
      </c>
      <c r="E3" s="6">
        <v>0</v>
      </c>
      <c r="F3" s="6">
        <v>32</v>
      </c>
      <c r="G3" s="6">
        <v>0</v>
      </c>
      <c r="H3" s="6">
        <v>1</v>
      </c>
      <c r="I3" s="6">
        <v>1</v>
      </c>
      <c r="J3" s="6">
        <v>0</v>
      </c>
      <c r="K3" s="6">
        <v>0</v>
      </c>
      <c r="L3" s="7">
        <v>0</v>
      </c>
      <c r="M3" s="7">
        <v>0</v>
      </c>
      <c r="N3" s="7">
        <v>0</v>
      </c>
      <c r="O3" s="8">
        <v>0</v>
      </c>
      <c r="P3" s="8">
        <v>0</v>
      </c>
      <c r="Q3" s="8">
        <v>0</v>
      </c>
    </row>
    <row r="4" spans="1:17" ht="15.75" customHeight="1" x14ac:dyDescent="0.25">
      <c r="A4" s="4" t="s">
        <v>11</v>
      </c>
      <c r="B4" s="9">
        <v>10</v>
      </c>
      <c r="C4" s="10">
        <v>2</v>
      </c>
      <c r="D4" s="10">
        <v>0</v>
      </c>
      <c r="E4" s="10">
        <v>0</v>
      </c>
      <c r="F4" s="10">
        <v>0</v>
      </c>
      <c r="G4" s="10">
        <v>0</v>
      </c>
      <c r="H4" s="10">
        <v>4</v>
      </c>
      <c r="I4" s="10">
        <v>0</v>
      </c>
      <c r="J4" s="10">
        <v>1</v>
      </c>
      <c r="K4" s="10">
        <v>1</v>
      </c>
      <c r="L4" s="11">
        <v>0</v>
      </c>
      <c r="M4" s="11">
        <v>0</v>
      </c>
      <c r="N4" s="11">
        <v>0</v>
      </c>
      <c r="O4" s="11">
        <v>0</v>
      </c>
      <c r="P4" s="11">
        <v>5</v>
      </c>
      <c r="Q4" s="11">
        <v>0</v>
      </c>
    </row>
    <row r="5" spans="1:17" x14ac:dyDescent="0.2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2"/>
    </row>
    <row r="6" spans="1:17" x14ac:dyDescent="0.2">
      <c r="A6" s="12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5"/>
    </row>
    <row r="7" spans="1:17" ht="15.75" customHeight="1" x14ac:dyDescent="0.25">
      <c r="A7" s="16" t="s">
        <v>12</v>
      </c>
      <c r="B7" s="9">
        <v>246</v>
      </c>
      <c r="C7" s="10">
        <v>7</v>
      </c>
      <c r="D7" s="10">
        <v>16</v>
      </c>
      <c r="E7" s="10">
        <v>2</v>
      </c>
      <c r="F7" s="10">
        <v>35</v>
      </c>
      <c r="G7" s="10">
        <v>0</v>
      </c>
      <c r="H7" s="10">
        <v>53</v>
      </c>
      <c r="I7" s="10">
        <v>14</v>
      </c>
      <c r="J7" s="10">
        <v>0</v>
      </c>
      <c r="K7" s="10">
        <v>0</v>
      </c>
      <c r="L7" s="10">
        <v>0</v>
      </c>
      <c r="M7" s="10">
        <v>0</v>
      </c>
      <c r="N7" s="10">
        <v>2</v>
      </c>
      <c r="O7" s="10">
        <v>0</v>
      </c>
      <c r="P7" s="10">
        <v>0</v>
      </c>
      <c r="Q7" s="10">
        <v>0</v>
      </c>
    </row>
    <row r="8" spans="1:17" ht="15.75" customHeight="1" x14ac:dyDescent="0.25">
      <c r="A8" s="16" t="s">
        <v>13</v>
      </c>
      <c r="B8" s="9">
        <f>72+82</f>
        <v>154</v>
      </c>
      <c r="C8" s="10">
        <f t="shared" ref="C8:E8" si="0">0+0</f>
        <v>0</v>
      </c>
      <c r="D8" s="10">
        <f t="shared" si="0"/>
        <v>0</v>
      </c>
      <c r="E8" s="10">
        <f t="shared" si="0"/>
        <v>0</v>
      </c>
      <c r="F8" s="10">
        <f>1+23</f>
        <v>24</v>
      </c>
      <c r="G8" s="10">
        <f>0+0</f>
        <v>0</v>
      </c>
      <c r="H8" s="10">
        <f>2+20</f>
        <v>22</v>
      </c>
      <c r="I8" s="10">
        <f>0+1</f>
        <v>1</v>
      </c>
      <c r="J8" s="10">
        <f>14+5</f>
        <v>19</v>
      </c>
      <c r="K8" s="10">
        <f>13+3</f>
        <v>16</v>
      </c>
      <c r="L8" s="11">
        <f>33+18</f>
        <v>51</v>
      </c>
      <c r="M8" s="11">
        <f>0+0</f>
        <v>0</v>
      </c>
      <c r="N8" s="11">
        <f>3+1</f>
        <v>4</v>
      </c>
      <c r="O8" s="17">
        <f>0+0</f>
        <v>0</v>
      </c>
      <c r="P8" s="11">
        <f>13+25</f>
        <v>38</v>
      </c>
      <c r="Q8" s="17">
        <f>0+0</f>
        <v>0</v>
      </c>
    </row>
    <row r="11" spans="1:17" ht="15.75" customHeight="1" x14ac:dyDescent="0.25">
      <c r="A11" s="18" t="s">
        <v>14</v>
      </c>
      <c r="B11" s="5">
        <v>0</v>
      </c>
      <c r="C11" s="6">
        <v>0</v>
      </c>
      <c r="D11" s="19"/>
      <c r="E11" s="19"/>
    </row>
    <row r="12" spans="1:17" ht="15.75" customHeight="1" x14ac:dyDescent="0.25">
      <c r="A12" s="18" t="s">
        <v>15</v>
      </c>
      <c r="B12" s="20">
        <f>1+0</f>
        <v>1</v>
      </c>
      <c r="C12" s="10">
        <f>0+0</f>
        <v>0</v>
      </c>
      <c r="D12" s="19"/>
      <c r="E12" s="19"/>
    </row>
    <row r="13" spans="1:17" x14ac:dyDescent="0.2">
      <c r="A13" s="13"/>
      <c r="B13" s="14"/>
      <c r="C13" s="14"/>
      <c r="D13" s="13"/>
      <c r="E13" s="13"/>
    </row>
    <row r="14" spans="1:17" ht="15.75" customHeight="1" x14ac:dyDescent="0.25">
      <c r="A14" s="18">
        <v>99021922</v>
      </c>
      <c r="B14" s="20">
        <v>0</v>
      </c>
      <c r="C14" s="10">
        <v>0</v>
      </c>
      <c r="D14" s="19"/>
      <c r="E14" s="19"/>
    </row>
    <row r="15" spans="1:17" ht="15.75" customHeight="1" x14ac:dyDescent="0.25">
      <c r="A15" s="18" t="s">
        <v>16</v>
      </c>
      <c r="B15" s="20">
        <f>1+0</f>
        <v>1</v>
      </c>
      <c r="C15" s="10">
        <f>0+0</f>
        <v>0</v>
      </c>
      <c r="D15" s="19"/>
      <c r="E15" s="19"/>
    </row>
    <row r="16" spans="1:17" x14ac:dyDescent="0.2">
      <c r="A16" s="13"/>
      <c r="B16" s="14"/>
      <c r="C16" s="14"/>
      <c r="D16" s="13"/>
      <c r="E16" s="13"/>
    </row>
    <row r="17" spans="1:5" ht="15.75" customHeight="1" x14ac:dyDescent="0.25">
      <c r="A17" s="18" t="s">
        <v>17</v>
      </c>
      <c r="B17" s="20">
        <v>234</v>
      </c>
      <c r="C17" s="10">
        <v>6</v>
      </c>
      <c r="D17" s="19"/>
      <c r="E17" s="19"/>
    </row>
    <row r="18" spans="1:5" ht="15.75" customHeight="1" x14ac:dyDescent="0.25">
      <c r="A18" s="18" t="s">
        <v>18</v>
      </c>
      <c r="B18" s="20">
        <f>0+50</f>
        <v>50</v>
      </c>
      <c r="C18" s="10">
        <f>0+0</f>
        <v>0</v>
      </c>
      <c r="D18" s="19"/>
      <c r="E18" s="19"/>
    </row>
    <row r="19" spans="1:5" x14ac:dyDescent="0.2">
      <c r="A19" s="13"/>
      <c r="B19" s="13"/>
      <c r="C19" s="13"/>
      <c r="D19" s="13"/>
      <c r="E19" s="13"/>
    </row>
    <row r="20" spans="1:5" ht="15.75" customHeight="1" x14ac:dyDescent="0.25">
      <c r="A20" s="19">
        <v>99020562</v>
      </c>
      <c r="B20" s="21">
        <v>1</v>
      </c>
      <c r="C20" s="21">
        <v>1</v>
      </c>
      <c r="D20" s="19"/>
      <c r="E20" s="19"/>
    </row>
    <row r="21" spans="1:5" ht="15.75" customHeight="1" x14ac:dyDescent="0.25">
      <c r="A21" s="18" t="s">
        <v>19</v>
      </c>
      <c r="B21" s="20">
        <f t="shared" ref="B21:C21" si="1">0+0</f>
        <v>0</v>
      </c>
      <c r="C21" s="10">
        <f t="shared" si="1"/>
        <v>0</v>
      </c>
      <c r="D21" s="19"/>
      <c r="E21" s="19"/>
    </row>
    <row r="22" spans="1:5" x14ac:dyDescent="0.2">
      <c r="A22" s="13"/>
      <c r="B22" s="14"/>
      <c r="C22" s="14"/>
      <c r="D22" s="13"/>
      <c r="E22" s="13"/>
    </row>
    <row r="23" spans="1:5" ht="15.75" customHeight="1" x14ac:dyDescent="0.25">
      <c r="A23" s="18" t="s">
        <v>20</v>
      </c>
      <c r="B23" s="20">
        <v>0</v>
      </c>
      <c r="C23" s="10">
        <v>0</v>
      </c>
      <c r="D23" s="19"/>
      <c r="E23" s="19"/>
    </row>
    <row r="24" spans="1:5" ht="15.75" customHeight="1" x14ac:dyDescent="0.25">
      <c r="A24" s="18" t="s">
        <v>21</v>
      </c>
      <c r="B24" s="20">
        <f>0+7</f>
        <v>7</v>
      </c>
      <c r="C24" s="10">
        <f>0+0</f>
        <v>0</v>
      </c>
      <c r="D24" s="19"/>
      <c r="E24" s="19"/>
    </row>
    <row r="25" spans="1:5" x14ac:dyDescent="0.2">
      <c r="A25" s="13"/>
      <c r="B25" s="14"/>
      <c r="C25" s="14"/>
      <c r="D25" s="13"/>
      <c r="E25" s="13"/>
    </row>
    <row r="26" spans="1:5" ht="15.75" customHeight="1" x14ac:dyDescent="0.25">
      <c r="A26" s="18" t="s">
        <v>22</v>
      </c>
      <c r="B26" s="20">
        <v>0</v>
      </c>
      <c r="C26" s="10">
        <v>0</v>
      </c>
      <c r="D26" s="19"/>
      <c r="E26" s="19"/>
    </row>
    <row r="27" spans="1:5" ht="15.75" customHeight="1" x14ac:dyDescent="0.25">
      <c r="A27" s="18" t="s">
        <v>23</v>
      </c>
      <c r="B27" s="20">
        <f t="shared" ref="B27:C27" si="2">0+0</f>
        <v>0</v>
      </c>
      <c r="C27" s="10">
        <f t="shared" si="2"/>
        <v>0</v>
      </c>
      <c r="D27" s="19"/>
      <c r="E27" s="19"/>
    </row>
    <row r="28" spans="1:5" x14ac:dyDescent="0.2">
      <c r="A28" s="13"/>
      <c r="B28" s="14"/>
      <c r="C28" s="14"/>
      <c r="D28" s="13"/>
      <c r="E28" s="13"/>
    </row>
    <row r="29" spans="1:5" ht="15.75" customHeight="1" x14ac:dyDescent="0.25">
      <c r="A29" s="18">
        <v>99020887</v>
      </c>
      <c r="B29" s="20">
        <v>1</v>
      </c>
      <c r="C29" s="10">
        <v>0</v>
      </c>
      <c r="D29" s="19"/>
      <c r="E29" s="19"/>
    </row>
    <row r="30" spans="1:5" ht="15.75" customHeight="1" x14ac:dyDescent="0.25">
      <c r="A30" s="18" t="s">
        <v>24</v>
      </c>
      <c r="B30" s="20">
        <f>2+0</f>
        <v>2</v>
      </c>
      <c r="C30" s="10">
        <f>0+0</f>
        <v>0</v>
      </c>
      <c r="D30" s="19"/>
      <c r="E30" s="19"/>
    </row>
    <row r="31" spans="1:5" x14ac:dyDescent="0.2">
      <c r="A31" s="12"/>
      <c r="B31" s="14"/>
      <c r="C31" s="14"/>
      <c r="D31" s="13"/>
      <c r="E31" s="13"/>
    </row>
    <row r="32" spans="1:5" ht="15.75" customHeight="1" x14ac:dyDescent="0.25">
      <c r="A32" s="4" t="s">
        <v>25</v>
      </c>
      <c r="B32" s="20">
        <v>0</v>
      </c>
      <c r="C32" s="10">
        <v>0</v>
      </c>
      <c r="D32" s="19"/>
      <c r="E32" s="19"/>
    </row>
    <row r="33" spans="1:5" ht="15.75" customHeight="1" x14ac:dyDescent="0.25">
      <c r="A33" s="4" t="s">
        <v>26</v>
      </c>
      <c r="B33" s="20">
        <f>1+0</f>
        <v>1</v>
      </c>
      <c r="C33" s="10">
        <f>0+0</f>
        <v>0</v>
      </c>
      <c r="D33" s="19"/>
      <c r="E33" s="19"/>
    </row>
    <row r="34" spans="1:5" x14ac:dyDescent="0.2">
      <c r="A34" s="12"/>
      <c r="B34" s="14"/>
      <c r="C34" s="14"/>
      <c r="D34" s="13"/>
      <c r="E34" s="13"/>
    </row>
    <row r="35" spans="1:5" ht="15.75" customHeight="1" x14ac:dyDescent="0.25">
      <c r="A35" s="4">
        <v>99021403</v>
      </c>
      <c r="B35" s="20">
        <v>1</v>
      </c>
      <c r="C35" s="10">
        <v>0</v>
      </c>
      <c r="D35" s="19"/>
      <c r="E35" s="19"/>
    </row>
    <row r="36" spans="1:5" ht="15.75" customHeight="1" x14ac:dyDescent="0.25">
      <c r="A36" s="4" t="s">
        <v>27</v>
      </c>
      <c r="B36" s="22">
        <f>0+3</f>
        <v>3</v>
      </c>
      <c r="C36" s="10">
        <f>0+0</f>
        <v>0</v>
      </c>
      <c r="D36" s="19"/>
      <c r="E36" s="19"/>
    </row>
    <row r="37" spans="1:5" x14ac:dyDescent="0.2">
      <c r="A37" s="12"/>
      <c r="B37" s="14"/>
      <c r="C37" s="14"/>
      <c r="D37" s="13"/>
      <c r="E37" s="13"/>
    </row>
    <row r="38" spans="1:5" ht="15" x14ac:dyDescent="0.25">
      <c r="A38" s="4">
        <v>99021333</v>
      </c>
      <c r="B38" s="20">
        <v>0</v>
      </c>
      <c r="C38" s="10">
        <v>0</v>
      </c>
      <c r="D38" s="19"/>
      <c r="E38" s="19"/>
    </row>
    <row r="39" spans="1:5" ht="15" x14ac:dyDescent="0.25">
      <c r="A39" s="4" t="s">
        <v>28</v>
      </c>
      <c r="B39" s="20">
        <f t="shared" ref="B39:C39" si="3">0+0</f>
        <v>0</v>
      </c>
      <c r="C39" s="10">
        <f t="shared" si="3"/>
        <v>0</v>
      </c>
      <c r="D39" s="19"/>
      <c r="E39" s="19"/>
    </row>
    <row r="40" spans="1:5" ht="12.75" x14ac:dyDescent="0.2">
      <c r="A40" s="13"/>
      <c r="B40" s="14"/>
      <c r="C40" s="14"/>
      <c r="D40" s="13"/>
      <c r="E40" s="13"/>
    </row>
    <row r="41" spans="1:5" ht="15" x14ac:dyDescent="0.25">
      <c r="A41" s="18" t="s">
        <v>29</v>
      </c>
      <c r="B41" s="20">
        <v>0</v>
      </c>
      <c r="C41" s="10">
        <v>0</v>
      </c>
      <c r="D41" s="19"/>
      <c r="E41" s="19"/>
    </row>
    <row r="42" spans="1:5" ht="15" x14ac:dyDescent="0.25">
      <c r="A42" s="18" t="s">
        <v>30</v>
      </c>
      <c r="B42" s="20">
        <f t="shared" ref="B42:C42" si="4">0+0</f>
        <v>0</v>
      </c>
      <c r="C42" s="10">
        <f t="shared" si="4"/>
        <v>0</v>
      </c>
      <c r="D42" s="19"/>
      <c r="E42" s="19"/>
    </row>
    <row r="43" spans="1:5" ht="12.75" x14ac:dyDescent="0.2">
      <c r="A43" s="13"/>
      <c r="B43" s="14"/>
      <c r="C43" s="14"/>
      <c r="D43" s="13"/>
      <c r="E43" s="13"/>
    </row>
    <row r="44" spans="1:5" ht="15" x14ac:dyDescent="0.25">
      <c r="A44" s="18" t="s">
        <v>31</v>
      </c>
      <c r="B44" s="20">
        <v>0</v>
      </c>
      <c r="C44" s="10">
        <v>0</v>
      </c>
      <c r="D44" s="19"/>
      <c r="E44" s="19"/>
    </row>
    <row r="45" spans="1:5" ht="15" x14ac:dyDescent="0.25">
      <c r="A45" s="18" t="s">
        <v>32</v>
      </c>
      <c r="B45" s="9">
        <f t="shared" ref="B45:C45" si="5">0+0</f>
        <v>0</v>
      </c>
      <c r="C45" s="10">
        <f t="shared" si="5"/>
        <v>0</v>
      </c>
      <c r="D45" s="19"/>
      <c r="E45" s="19"/>
    </row>
    <row r="46" spans="1:5" ht="12.75" x14ac:dyDescent="0.2">
      <c r="A46" s="13"/>
      <c r="B46" s="14"/>
      <c r="C46" s="14"/>
      <c r="D46" s="13"/>
      <c r="E46" s="13"/>
    </row>
    <row r="47" spans="1:5" ht="15" x14ac:dyDescent="0.25">
      <c r="A47" s="18" t="s">
        <v>33</v>
      </c>
      <c r="B47" s="20">
        <v>0</v>
      </c>
      <c r="C47" s="10">
        <v>0</v>
      </c>
      <c r="D47" s="19"/>
      <c r="E47" s="19"/>
    </row>
    <row r="48" spans="1:5" ht="15" x14ac:dyDescent="0.25">
      <c r="A48" s="18" t="s">
        <v>34</v>
      </c>
      <c r="B48" s="20">
        <f>27+0</f>
        <v>27</v>
      </c>
      <c r="C48" s="10">
        <f>0+0</f>
        <v>0</v>
      </c>
      <c r="D48" s="19"/>
      <c r="E48" s="19"/>
    </row>
    <row r="49" spans="1:5" ht="12.75" x14ac:dyDescent="0.2">
      <c r="A49" s="13"/>
      <c r="B49" s="14"/>
      <c r="C49" s="14"/>
      <c r="D49" s="13"/>
      <c r="E49" s="13"/>
    </row>
    <row r="50" spans="1:5" ht="15" x14ac:dyDescent="0.25">
      <c r="A50" s="18" t="s">
        <v>35</v>
      </c>
      <c r="B50" s="20">
        <v>0</v>
      </c>
      <c r="C50" s="10">
        <v>0</v>
      </c>
      <c r="D50" s="19"/>
      <c r="E50" s="19"/>
    </row>
    <row r="51" spans="1:5" ht="15" x14ac:dyDescent="0.25">
      <c r="A51" s="18" t="s">
        <v>36</v>
      </c>
      <c r="B51" s="20">
        <f t="shared" ref="B51:C51" si="6">0+0</f>
        <v>0</v>
      </c>
      <c r="C51" s="10">
        <f t="shared" si="6"/>
        <v>0</v>
      </c>
      <c r="D51" s="19"/>
      <c r="E51" s="19"/>
    </row>
    <row r="52" spans="1:5" ht="12.75" x14ac:dyDescent="0.2">
      <c r="A52" s="13"/>
      <c r="B52" s="14"/>
      <c r="C52" s="14"/>
      <c r="D52" s="13"/>
      <c r="E52" s="13"/>
    </row>
    <row r="53" spans="1:5" ht="15" x14ac:dyDescent="0.25">
      <c r="A53" s="18" t="s">
        <v>37</v>
      </c>
      <c r="B53" s="20">
        <v>0</v>
      </c>
      <c r="C53" s="10">
        <v>0</v>
      </c>
      <c r="D53" s="19"/>
      <c r="E53" s="19"/>
    </row>
    <row r="54" spans="1:5" ht="15" x14ac:dyDescent="0.25">
      <c r="A54" s="18" t="s">
        <v>38</v>
      </c>
      <c r="B54" s="20">
        <f t="shared" ref="B54:C54" si="7">0+0</f>
        <v>0</v>
      </c>
      <c r="C54" s="10">
        <f t="shared" si="7"/>
        <v>0</v>
      </c>
      <c r="D54" s="19"/>
      <c r="E54" s="19"/>
    </row>
    <row r="55" spans="1:5" ht="12.75" x14ac:dyDescent="0.2">
      <c r="A55" s="13"/>
      <c r="B55" s="14"/>
      <c r="C55" s="14"/>
      <c r="D55" s="13"/>
      <c r="E55" s="13"/>
    </row>
    <row r="56" spans="1:5" ht="15" x14ac:dyDescent="0.25">
      <c r="A56" s="18" t="s">
        <v>39</v>
      </c>
      <c r="B56" s="20">
        <v>6</v>
      </c>
      <c r="C56" s="10">
        <v>0</v>
      </c>
      <c r="D56" s="19"/>
      <c r="E56" s="19"/>
    </row>
    <row r="57" spans="1:5" ht="15" x14ac:dyDescent="0.25">
      <c r="A57" s="18" t="s">
        <v>40</v>
      </c>
      <c r="B57" s="20">
        <f>17+0</f>
        <v>17</v>
      </c>
      <c r="C57" s="10">
        <f>0+0</f>
        <v>0</v>
      </c>
      <c r="D57" s="19"/>
      <c r="E57" s="19"/>
    </row>
    <row r="58" spans="1:5" ht="12.75" x14ac:dyDescent="0.2">
      <c r="A58" s="13"/>
      <c r="B58" s="14"/>
      <c r="C58" s="14"/>
      <c r="D58" s="13"/>
      <c r="E58" s="13"/>
    </row>
    <row r="59" spans="1:5" ht="15" x14ac:dyDescent="0.25">
      <c r="A59" s="18">
        <v>99021264</v>
      </c>
      <c r="B59" s="5">
        <v>0</v>
      </c>
      <c r="C59" s="5">
        <v>0</v>
      </c>
      <c r="D59" s="19"/>
      <c r="E59" s="19"/>
    </row>
    <row r="60" spans="1:5" ht="15" x14ac:dyDescent="0.25">
      <c r="A60" s="18" t="s">
        <v>41</v>
      </c>
      <c r="B60" s="5">
        <f>0+2</f>
        <v>2</v>
      </c>
      <c r="C60" s="5">
        <f>0+0</f>
        <v>0</v>
      </c>
      <c r="D60" s="19"/>
      <c r="E60" s="19"/>
    </row>
    <row r="61" spans="1:5" ht="12.75" x14ac:dyDescent="0.2">
      <c r="A61" s="13"/>
      <c r="B61" s="14"/>
      <c r="C61" s="14"/>
      <c r="D61" s="13"/>
      <c r="E61" s="13"/>
    </row>
    <row r="62" spans="1:5" ht="15" x14ac:dyDescent="0.25">
      <c r="A62" s="18">
        <v>99021250</v>
      </c>
      <c r="B62" s="20">
        <v>1</v>
      </c>
      <c r="C62" s="10">
        <v>0</v>
      </c>
      <c r="D62" s="19"/>
      <c r="E62" s="19"/>
    </row>
    <row r="63" spans="1:5" ht="15" x14ac:dyDescent="0.25">
      <c r="A63" s="18" t="s">
        <v>42</v>
      </c>
      <c r="B63" s="20">
        <f>0+8</f>
        <v>8</v>
      </c>
      <c r="C63" s="10">
        <f>0+0</f>
        <v>0</v>
      </c>
      <c r="D63" s="19"/>
      <c r="E63" s="19"/>
    </row>
    <row r="64" spans="1:5" ht="12.75" x14ac:dyDescent="0.2">
      <c r="A64" s="13"/>
      <c r="B64" s="14"/>
      <c r="C64" s="14"/>
      <c r="D64" s="13"/>
      <c r="E64" s="13"/>
    </row>
    <row r="65" spans="1:5" ht="15" x14ac:dyDescent="0.25">
      <c r="A65" s="23">
        <v>99021853</v>
      </c>
      <c r="B65" s="20">
        <v>0</v>
      </c>
      <c r="C65" s="10">
        <v>0</v>
      </c>
      <c r="D65" s="19"/>
      <c r="E65" s="19"/>
    </row>
    <row r="66" spans="1:5" ht="15" x14ac:dyDescent="0.25">
      <c r="A66" s="23">
        <v>46236820</v>
      </c>
      <c r="B66" s="20">
        <f>0+5</f>
        <v>5</v>
      </c>
      <c r="C66" s="10">
        <f>0+0</f>
        <v>0</v>
      </c>
      <c r="D66" s="19"/>
      <c r="E66" s="19"/>
    </row>
    <row r="67" spans="1:5" ht="12.75" x14ac:dyDescent="0.2">
      <c r="A67" s="13"/>
      <c r="B67" s="14"/>
      <c r="C67" s="14"/>
      <c r="D67" s="13"/>
      <c r="E67" s="13"/>
    </row>
    <row r="68" spans="1:5" ht="15" x14ac:dyDescent="0.25">
      <c r="A68" s="23" t="s">
        <v>43</v>
      </c>
      <c r="B68" s="20">
        <v>1</v>
      </c>
      <c r="C68" s="10">
        <v>0</v>
      </c>
      <c r="D68" s="19"/>
      <c r="E68" s="19"/>
    </row>
    <row r="69" spans="1:5" ht="15" x14ac:dyDescent="0.25">
      <c r="A69" s="23" t="s">
        <v>44</v>
      </c>
      <c r="B69" s="5">
        <f>0+4</f>
        <v>4</v>
      </c>
      <c r="C69" s="5">
        <f>0+0</f>
        <v>0</v>
      </c>
      <c r="D69" s="19"/>
      <c r="E69" s="19"/>
    </row>
    <row r="70" spans="1:5" ht="12.75" x14ac:dyDescent="0.2">
      <c r="A70" s="12"/>
      <c r="B70" s="14"/>
      <c r="C70" s="14"/>
      <c r="D70" s="13"/>
      <c r="E70" s="13"/>
    </row>
    <row r="71" spans="1:5" ht="15" x14ac:dyDescent="0.25">
      <c r="A71" s="18" t="s">
        <v>45</v>
      </c>
      <c r="B71" s="20">
        <v>1</v>
      </c>
      <c r="C71" s="10">
        <v>0</v>
      </c>
      <c r="D71" s="19"/>
      <c r="E71" s="19"/>
    </row>
    <row r="72" spans="1:5" ht="15" x14ac:dyDescent="0.25">
      <c r="A72" s="18" t="s">
        <v>46</v>
      </c>
      <c r="B72" s="20">
        <f>19+0</f>
        <v>19</v>
      </c>
      <c r="C72" s="10">
        <f>0+0</f>
        <v>0</v>
      </c>
      <c r="D72" s="19"/>
      <c r="E72" s="19"/>
    </row>
    <row r="73" spans="1:5" ht="12.75" x14ac:dyDescent="0.2">
      <c r="A73" s="13"/>
      <c r="B73" s="14"/>
      <c r="C73" s="14"/>
      <c r="D73" s="13"/>
      <c r="E73" s="13"/>
    </row>
    <row r="74" spans="1:5" ht="15" x14ac:dyDescent="0.25">
      <c r="A74" s="18" t="s">
        <v>47</v>
      </c>
      <c r="B74" s="20">
        <v>0</v>
      </c>
      <c r="C74" s="10">
        <v>0</v>
      </c>
      <c r="D74" s="19"/>
      <c r="E74" s="19"/>
    </row>
    <row r="75" spans="1:5" ht="15" x14ac:dyDescent="0.25">
      <c r="A75" s="18" t="s">
        <v>48</v>
      </c>
      <c r="B75" s="20">
        <f>0+3</f>
        <v>3</v>
      </c>
      <c r="C75" s="10">
        <f>0+0</f>
        <v>0</v>
      </c>
      <c r="D75" s="19"/>
      <c r="E75" s="19"/>
    </row>
    <row r="76" spans="1:5" ht="12.75" x14ac:dyDescent="0.2">
      <c r="A76" s="13"/>
      <c r="B76" s="14"/>
      <c r="C76" s="14"/>
      <c r="D76" s="13"/>
      <c r="E76" s="13"/>
    </row>
    <row r="77" spans="1:5" ht="15" x14ac:dyDescent="0.25">
      <c r="A77" s="18">
        <v>99021401</v>
      </c>
      <c r="B77" s="20">
        <v>0</v>
      </c>
      <c r="C77" s="10">
        <v>0</v>
      </c>
      <c r="D77" s="19"/>
      <c r="E77" s="19"/>
    </row>
    <row r="78" spans="1:5" ht="15" x14ac:dyDescent="0.25">
      <c r="A78" s="18" t="s">
        <v>49</v>
      </c>
      <c r="B78" s="20">
        <f t="shared" ref="B78:C78" si="8">0+0</f>
        <v>0</v>
      </c>
      <c r="C78" s="10">
        <f t="shared" si="8"/>
        <v>0</v>
      </c>
      <c r="D78" s="19"/>
      <c r="E78" s="19"/>
    </row>
    <row r="79" spans="1:5" ht="12.75" x14ac:dyDescent="0.2">
      <c r="A79" s="13"/>
      <c r="B79" s="14"/>
      <c r="C79" s="14"/>
      <c r="D79" s="13"/>
      <c r="E79" s="13"/>
    </row>
    <row r="80" spans="1:5" ht="15" x14ac:dyDescent="0.25">
      <c r="A80" s="18" t="s">
        <v>50</v>
      </c>
      <c r="B80" s="20">
        <v>0</v>
      </c>
      <c r="C80" s="10">
        <v>0</v>
      </c>
      <c r="D80" s="19"/>
      <c r="E80" s="19"/>
    </row>
    <row r="81" spans="1:5" ht="15" x14ac:dyDescent="0.25">
      <c r="A81" s="18" t="s">
        <v>51</v>
      </c>
      <c r="B81" s="20">
        <f t="shared" ref="B81:C81" si="9">0+0</f>
        <v>0</v>
      </c>
      <c r="C81" s="10">
        <f t="shared" si="9"/>
        <v>0</v>
      </c>
      <c r="D81" s="19"/>
      <c r="E81" s="19"/>
    </row>
  </sheetData>
  <mergeCells count="8">
    <mergeCell ref="L1:M1"/>
    <mergeCell ref="N1:O1"/>
    <mergeCell ref="P1:Q1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32"/>
  <sheetViews>
    <sheetView workbookViewId="0"/>
  </sheetViews>
  <sheetFormatPr defaultColWidth="12.5703125" defaultRowHeight="15.75" customHeight="1" x14ac:dyDescent="0.2"/>
  <cols>
    <col min="1" max="1" width="40.85546875" customWidth="1"/>
    <col min="2" max="2" width="42" customWidth="1"/>
    <col min="4" max="4" width="45.42578125" customWidth="1"/>
    <col min="5" max="5" width="45.85546875" customWidth="1"/>
    <col min="6" max="6" width="9.140625" customWidth="1"/>
    <col min="8" max="8" width="35.42578125" customWidth="1"/>
    <col min="9" max="9" width="25.140625" customWidth="1"/>
    <col min="11" max="11" width="23" customWidth="1"/>
    <col min="12" max="12" width="33.7109375" customWidth="1"/>
    <col min="14" max="14" width="26.42578125" customWidth="1"/>
    <col min="15" max="15" width="33.42578125" customWidth="1"/>
  </cols>
  <sheetData>
    <row r="1" spans="1:15" ht="64.5" customHeight="1" x14ac:dyDescent="0.25">
      <c r="A1" s="66" t="s">
        <v>93</v>
      </c>
      <c r="B1" s="63"/>
      <c r="C1" s="12"/>
      <c r="D1" s="66" t="s">
        <v>94</v>
      </c>
      <c r="E1" s="63"/>
      <c r="H1" s="66" t="s">
        <v>95</v>
      </c>
      <c r="I1" s="63"/>
      <c r="J1" s="24"/>
      <c r="K1" s="66" t="s">
        <v>96</v>
      </c>
      <c r="L1" s="63"/>
      <c r="N1" s="25"/>
      <c r="O1" s="25"/>
    </row>
    <row r="2" spans="1:15" ht="33.75" customHeight="1" x14ac:dyDescent="0.25">
      <c r="A2" s="67"/>
      <c r="B2" s="68"/>
      <c r="C2" s="12"/>
      <c r="D2" s="67"/>
      <c r="E2" s="68"/>
      <c r="H2" s="69"/>
      <c r="I2" s="70"/>
      <c r="J2" s="24"/>
      <c r="K2" s="69"/>
      <c r="L2" s="70"/>
      <c r="N2" s="25"/>
      <c r="O2" s="25"/>
    </row>
    <row r="3" spans="1:15" ht="12.75" x14ac:dyDescent="0.2">
      <c r="A3" s="26" t="s">
        <v>56</v>
      </c>
      <c r="B3" s="21">
        <f>SUM('data-1906-2506'!B3, 'data-1906-2506'!D3, 'data-1906-2506'!F3, 'data-1906-2506'!H3, 'data-1906-2506'!J3, 'data-1906-2506'!L3, 'data-1906-2506'!N3, 'data-1906-2506'!P3  )</f>
        <v>211</v>
      </c>
      <c r="C3" s="12"/>
      <c r="D3" s="26" t="s">
        <v>56</v>
      </c>
      <c r="E3" s="21">
        <f>SUM('data-1906-2506'!C3,'data-1906-2506'!E3,'data-1906-2506'!G3,'data-1906-2506'!I3,'data-1906-2506'!K3,'data-1906-2506'!M3,'data-1906-2506'!O3,'data-1906-2506'!Q3)</f>
        <v>6</v>
      </c>
      <c r="J3" s="12"/>
      <c r="L3" s="45"/>
    </row>
    <row r="4" spans="1:15" ht="12.75" x14ac:dyDescent="0.2">
      <c r="A4" s="26" t="s">
        <v>57</v>
      </c>
      <c r="B4" s="21">
        <f>SUM('data-1906-2506'!B4, 'data-1906-2506'!D4, 'data-1906-2506'!F4, 'data-1906-2506'!H4, 'data-1906-2506'!J4, 'data-1906-2506'!L4, 'data-1906-2506'!N4, 'data-1906-2506'!P4  )</f>
        <v>102</v>
      </c>
      <c r="C4" s="12"/>
      <c r="D4" s="26" t="s">
        <v>57</v>
      </c>
      <c r="E4" s="21">
        <f>SUM('data-1906-2506'!C4,'data-1906-2506'!E4,'data-1906-2506'!G4,'data-1906-2506'!I4,'data-1906-2506'!K4,'data-1906-2506'!M4,'data-1906-2506'!O4,'data-1906-2506'!Q4)</f>
        <v>24</v>
      </c>
      <c r="H4" s="71" t="s">
        <v>58</v>
      </c>
      <c r="I4" s="27" t="s">
        <v>4</v>
      </c>
      <c r="J4" s="28"/>
      <c r="K4" s="71" t="s">
        <v>58</v>
      </c>
      <c r="L4" s="27" t="s">
        <v>4</v>
      </c>
    </row>
    <row r="5" spans="1:15" ht="12.75" x14ac:dyDescent="0.2">
      <c r="C5" s="12"/>
      <c r="H5" s="69"/>
      <c r="I5" s="29">
        <v>164</v>
      </c>
      <c r="J5" s="28"/>
      <c r="K5" s="69"/>
      <c r="L5" s="29">
        <v>37</v>
      </c>
    </row>
    <row r="6" spans="1:15" ht="12.75" x14ac:dyDescent="0.2">
      <c r="A6" s="26" t="s">
        <v>59</v>
      </c>
      <c r="B6" s="21">
        <f>SUM('data-1906-2506'!B7, 'data-1906-2506'!D7, 'data-1906-2506'!F7, 'data-1906-2506'!H7, 'data-1906-2506'!J7, 'data-1906-2506'!L7, 'data-1906-2506'!N7, 'data-1906-2506'!P7  )</f>
        <v>2604</v>
      </c>
      <c r="C6" s="12"/>
      <c r="D6" s="26" t="s">
        <v>59</v>
      </c>
      <c r="E6" s="21">
        <f>SUM('data-1906-2506'!C7,'data-1906-2506'!E7,'data-1906-2506'!G7,'data-1906-2506'!I7,'data-1906-2506'!K7,'data-1906-2506'!M7,'data-1906-2506'!O7,'data-1906-2506'!Q7)</f>
        <v>13</v>
      </c>
      <c r="H6" s="12"/>
      <c r="I6" s="12"/>
      <c r="J6" s="12"/>
    </row>
    <row r="7" spans="1:15" ht="12.75" x14ac:dyDescent="0.2">
      <c r="A7" s="26" t="s">
        <v>60</v>
      </c>
      <c r="B7" s="21">
        <f>SUM('data-1906-2506'!B8, 'data-1906-2506'!D8, 'data-1906-2506'!F8, 'data-1906-2506'!H8, 'data-1906-2506'!J8, 'data-1906-2506'!L8, 'data-1906-2506'!N8, 'data-1906-2506'!P8  )</f>
        <v>324</v>
      </c>
      <c r="C7" s="12"/>
      <c r="D7" s="26" t="s">
        <v>60</v>
      </c>
      <c r="E7" s="21">
        <f>SUM('data-1906-2506'!C8,'data-1906-2506'!E8,'data-1906-2506'!G8,'data-1906-2506'!I8,'data-1906-2506'!K8,'data-1906-2506'!M8,'data-1906-2506'!O8,'data-1906-2506'!Q8)</f>
        <v>28</v>
      </c>
      <c r="H7" s="71" t="s">
        <v>58</v>
      </c>
      <c r="I7" s="30" t="s">
        <v>2</v>
      </c>
      <c r="J7" s="12"/>
      <c r="K7" s="71" t="s">
        <v>58</v>
      </c>
      <c r="L7" s="27" t="s">
        <v>97</v>
      </c>
    </row>
    <row r="8" spans="1:15" ht="12.75" x14ac:dyDescent="0.2">
      <c r="C8" s="12"/>
      <c r="H8" s="69"/>
      <c r="I8" s="31">
        <v>22</v>
      </c>
      <c r="J8" s="28"/>
      <c r="K8" s="69"/>
      <c r="L8" s="29">
        <v>19</v>
      </c>
    </row>
    <row r="9" spans="1:15" ht="12.75" x14ac:dyDescent="0.2">
      <c r="A9" s="45"/>
      <c r="C9" s="12"/>
      <c r="H9" s="12"/>
      <c r="I9" s="12"/>
      <c r="J9" s="28"/>
    </row>
    <row r="10" spans="1:15" ht="12.75" x14ac:dyDescent="0.2">
      <c r="A10" s="12"/>
      <c r="B10" s="12"/>
      <c r="C10" s="12"/>
      <c r="H10" s="71" t="s">
        <v>58</v>
      </c>
      <c r="I10" s="30" t="s">
        <v>97</v>
      </c>
      <c r="J10" s="12"/>
      <c r="K10" s="71" t="s">
        <v>58</v>
      </c>
      <c r="L10" s="27" t="s">
        <v>0</v>
      </c>
    </row>
    <row r="11" spans="1:15" ht="12.75" x14ac:dyDescent="0.2">
      <c r="A11" s="72" t="s">
        <v>98</v>
      </c>
      <c r="B11" s="68"/>
      <c r="C11" s="12"/>
      <c r="D11" s="72" t="s">
        <v>99</v>
      </c>
      <c r="E11" s="68"/>
      <c r="H11" s="69"/>
      <c r="I11" s="31">
        <v>14</v>
      </c>
      <c r="J11" s="12"/>
      <c r="K11" s="69"/>
      <c r="L11" s="29">
        <v>16</v>
      </c>
    </row>
    <row r="12" spans="1:15" ht="72" customHeight="1" x14ac:dyDescent="0.2">
      <c r="A12" s="67"/>
      <c r="B12" s="68"/>
      <c r="C12" s="12"/>
      <c r="D12" s="67"/>
      <c r="E12" s="68"/>
      <c r="H12" s="12"/>
      <c r="I12" s="12"/>
      <c r="J12" s="12"/>
    </row>
    <row r="13" spans="1:15" ht="12.75" x14ac:dyDescent="0.2">
      <c r="A13" s="32" t="s">
        <v>63</v>
      </c>
      <c r="B13" s="9">
        <f t="shared" ref="B13:B14" si="0">B3/8</f>
        <v>26.375</v>
      </c>
      <c r="C13" s="12"/>
      <c r="D13" s="26" t="s">
        <v>56</v>
      </c>
      <c r="E13" s="21">
        <f t="shared" ref="E13:E14" si="1">E3/8</f>
        <v>0.75</v>
      </c>
      <c r="H13" s="71" t="s">
        <v>58</v>
      </c>
      <c r="I13" s="30" t="s">
        <v>100</v>
      </c>
      <c r="J13" s="12"/>
      <c r="K13" s="71" t="s">
        <v>58</v>
      </c>
      <c r="L13" s="27" t="s">
        <v>5</v>
      </c>
    </row>
    <row r="14" spans="1:15" ht="18" x14ac:dyDescent="0.25">
      <c r="A14" s="26" t="s">
        <v>64</v>
      </c>
      <c r="B14" s="21">
        <f t="shared" si="0"/>
        <v>12.75</v>
      </c>
      <c r="C14" s="33"/>
      <c r="D14" s="26" t="s">
        <v>57</v>
      </c>
      <c r="E14" s="21">
        <f t="shared" si="1"/>
        <v>3</v>
      </c>
      <c r="H14" s="69"/>
      <c r="I14" s="34">
        <v>3</v>
      </c>
      <c r="J14" s="24"/>
      <c r="K14" s="69"/>
      <c r="L14" s="29">
        <v>3</v>
      </c>
    </row>
    <row r="15" spans="1:15" ht="20.25" customHeight="1" x14ac:dyDescent="0.25">
      <c r="C15" s="12"/>
      <c r="D15" s="12"/>
      <c r="E15" s="28"/>
      <c r="H15" s="12"/>
      <c r="I15" s="24"/>
      <c r="J15" s="24"/>
    </row>
    <row r="16" spans="1:15" ht="12.75" x14ac:dyDescent="0.2">
      <c r="A16" s="26" t="s">
        <v>59</v>
      </c>
      <c r="B16" s="35">
        <f t="shared" ref="B16:B17" si="2">B6/8</f>
        <v>325.5</v>
      </c>
      <c r="C16" s="12"/>
      <c r="D16" s="26" t="s">
        <v>59</v>
      </c>
      <c r="E16" s="21">
        <f t="shared" ref="E16:E17" si="3">E6/8</f>
        <v>1.625</v>
      </c>
      <c r="H16" s="71" t="s">
        <v>58</v>
      </c>
      <c r="I16" s="30" t="s">
        <v>0</v>
      </c>
      <c r="J16" s="12"/>
      <c r="K16" s="71" t="s">
        <v>58</v>
      </c>
      <c r="L16" s="27" t="s">
        <v>2</v>
      </c>
    </row>
    <row r="17" spans="1:12" ht="12.75" x14ac:dyDescent="0.2">
      <c r="A17" s="26" t="s">
        <v>60</v>
      </c>
      <c r="B17" s="35">
        <f t="shared" si="2"/>
        <v>40.5</v>
      </c>
      <c r="C17" s="12"/>
      <c r="D17" s="26" t="s">
        <v>60</v>
      </c>
      <c r="E17" s="21">
        <f t="shared" si="3"/>
        <v>3.5</v>
      </c>
      <c r="H17" s="69"/>
      <c r="I17" s="31">
        <v>2</v>
      </c>
      <c r="J17" s="28"/>
      <c r="K17" s="69"/>
      <c r="L17" s="29">
        <v>2</v>
      </c>
    </row>
    <row r="18" spans="1:12" ht="12.75" x14ac:dyDescent="0.2">
      <c r="C18" s="12"/>
      <c r="D18" s="12"/>
      <c r="E18" s="28"/>
      <c r="H18" s="12"/>
      <c r="I18" s="12"/>
      <c r="J18" s="28"/>
    </row>
    <row r="19" spans="1:12" ht="12.75" x14ac:dyDescent="0.2">
      <c r="C19" s="12"/>
      <c r="D19" s="12"/>
      <c r="E19" s="12"/>
      <c r="H19" s="71" t="s">
        <v>58</v>
      </c>
      <c r="I19" s="30" t="s">
        <v>5</v>
      </c>
      <c r="J19" s="12"/>
      <c r="K19" s="71" t="s">
        <v>58</v>
      </c>
      <c r="L19" s="27" t="s">
        <v>101</v>
      </c>
    </row>
    <row r="20" spans="1:12" ht="12.75" x14ac:dyDescent="0.2">
      <c r="C20" s="12"/>
      <c r="D20" s="12"/>
      <c r="E20" s="12"/>
      <c r="H20" s="69"/>
      <c r="I20" s="31">
        <v>0</v>
      </c>
      <c r="J20" s="12"/>
      <c r="K20" s="69"/>
      <c r="L20" s="29">
        <v>1</v>
      </c>
    </row>
    <row r="21" spans="1:12" ht="18" x14ac:dyDescent="0.2">
      <c r="A21" s="72" t="s">
        <v>102</v>
      </c>
      <c r="B21" s="68"/>
      <c r="C21" s="12"/>
      <c r="D21" s="25"/>
      <c r="E21" s="25"/>
      <c r="H21" s="12"/>
      <c r="I21" s="12"/>
      <c r="J21" s="28"/>
    </row>
    <row r="22" spans="1:12" ht="79.5" customHeight="1" x14ac:dyDescent="0.2">
      <c r="A22" s="67"/>
      <c r="B22" s="68"/>
      <c r="C22" s="12"/>
      <c r="D22" s="36"/>
      <c r="E22" s="36"/>
      <c r="H22" s="71" t="s">
        <v>58</v>
      </c>
      <c r="I22" s="30" t="s">
        <v>103</v>
      </c>
      <c r="J22" s="28"/>
      <c r="K22" s="71" t="s">
        <v>58</v>
      </c>
      <c r="L22" s="27" t="s">
        <v>100</v>
      </c>
    </row>
    <row r="23" spans="1:12" ht="18" x14ac:dyDescent="0.2">
      <c r="A23" s="32" t="s">
        <v>63</v>
      </c>
      <c r="B23" s="46">
        <f t="shared" ref="B23:B24" si="4">E3/B3</f>
        <v>2.843601895734597E-2</v>
      </c>
      <c r="C23" s="12"/>
      <c r="D23" s="37"/>
      <c r="E23" s="25"/>
      <c r="H23" s="69"/>
      <c r="I23" s="31">
        <v>0</v>
      </c>
      <c r="J23" s="12"/>
      <c r="K23" s="69"/>
      <c r="L23" s="29">
        <v>0</v>
      </c>
    </row>
    <row r="24" spans="1:12" ht="18" x14ac:dyDescent="0.2">
      <c r="A24" s="26" t="s">
        <v>64</v>
      </c>
      <c r="B24" s="38">
        <f t="shared" si="4"/>
        <v>0.23529411764705882</v>
      </c>
      <c r="C24" s="33"/>
      <c r="D24" s="25"/>
      <c r="E24" s="25"/>
    </row>
    <row r="25" spans="1:12" ht="18" x14ac:dyDescent="0.2">
      <c r="C25" s="12"/>
      <c r="D25" s="25"/>
      <c r="E25" s="25"/>
      <c r="H25" s="71" t="s">
        <v>58</v>
      </c>
      <c r="I25" s="27" t="s">
        <v>101</v>
      </c>
      <c r="K25" s="71" t="s">
        <v>58</v>
      </c>
      <c r="L25" s="27" t="s">
        <v>103</v>
      </c>
    </row>
    <row r="26" spans="1:12" ht="18" x14ac:dyDescent="0.2">
      <c r="A26" s="26" t="s">
        <v>59</v>
      </c>
      <c r="B26" s="39">
        <f t="shared" ref="B26:B27" si="5">E6/B6</f>
        <v>4.9923195084485405E-3</v>
      </c>
      <c r="C26" s="12"/>
      <c r="D26" s="25"/>
      <c r="E26" s="25"/>
      <c r="H26" s="69"/>
      <c r="I26" s="40">
        <v>0</v>
      </c>
      <c r="K26" s="69"/>
      <c r="L26" s="29">
        <v>0</v>
      </c>
    </row>
    <row r="27" spans="1:12" ht="18" x14ac:dyDescent="0.2">
      <c r="A27" s="26" t="s">
        <v>60</v>
      </c>
      <c r="B27" s="41">
        <f t="shared" si="5"/>
        <v>8.6419753086419748E-2</v>
      </c>
      <c r="C27" s="12"/>
      <c r="D27" s="25"/>
      <c r="E27" s="25"/>
    </row>
    <row r="28" spans="1:12" ht="18" x14ac:dyDescent="0.25">
      <c r="D28" s="42"/>
    </row>
    <row r="31" spans="1:12" ht="12.75" x14ac:dyDescent="0.2">
      <c r="A31" s="43" t="s">
        <v>66</v>
      </c>
    </row>
    <row r="32" spans="1:12" ht="12.75" x14ac:dyDescent="0.2">
      <c r="A32" s="43" t="s">
        <v>67</v>
      </c>
      <c r="B32" s="43" t="s">
        <v>104</v>
      </c>
    </row>
  </sheetData>
  <mergeCells count="23">
    <mergeCell ref="A11:B12"/>
    <mergeCell ref="D11:E12"/>
    <mergeCell ref="H13:H14"/>
    <mergeCell ref="A21:B22"/>
    <mergeCell ref="K22:K23"/>
    <mergeCell ref="K25:K26"/>
    <mergeCell ref="H16:H17"/>
    <mergeCell ref="H22:H23"/>
    <mergeCell ref="H25:H26"/>
    <mergeCell ref="H7:H8"/>
    <mergeCell ref="H10:H11"/>
    <mergeCell ref="K10:K11"/>
    <mergeCell ref="K7:K8"/>
    <mergeCell ref="K13:K14"/>
    <mergeCell ref="K16:K17"/>
    <mergeCell ref="H19:H20"/>
    <mergeCell ref="K19:K20"/>
    <mergeCell ref="A1:B2"/>
    <mergeCell ref="D1:E2"/>
    <mergeCell ref="H1:I2"/>
    <mergeCell ref="K1:L2"/>
    <mergeCell ref="H4:H5"/>
    <mergeCell ref="K4:K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34"/>
  <sheetViews>
    <sheetView workbookViewId="0"/>
  </sheetViews>
  <sheetFormatPr defaultColWidth="12.5703125" defaultRowHeight="15.75" customHeight="1" x14ac:dyDescent="0.2"/>
  <cols>
    <col min="1" max="1" width="25.28515625" customWidth="1"/>
    <col min="2" max="2" width="17.42578125" customWidth="1"/>
    <col min="3" max="3" width="22.140625" customWidth="1"/>
    <col min="4" max="4" width="18.140625" customWidth="1"/>
    <col min="5" max="5" width="25.42578125" customWidth="1"/>
    <col min="6" max="6" width="20.28515625" customWidth="1"/>
    <col min="7" max="7" width="29.42578125" customWidth="1"/>
    <col min="8" max="8" width="27.5703125" customWidth="1"/>
    <col min="9" max="9" width="30.85546875" customWidth="1"/>
    <col min="11" max="11" width="26.28515625" customWidth="1"/>
    <col min="13" max="13" width="22.85546875" customWidth="1"/>
    <col min="15" max="15" width="20.42578125" customWidth="1"/>
  </cols>
  <sheetData>
    <row r="1" spans="1:16" x14ac:dyDescent="0.25">
      <c r="A1" s="74" t="s">
        <v>105</v>
      </c>
      <c r="B1" s="75"/>
      <c r="C1" s="75"/>
      <c r="D1" s="75"/>
      <c r="E1" s="75"/>
      <c r="F1" s="75"/>
      <c r="G1" s="75"/>
      <c r="H1" s="76"/>
      <c r="I1" s="77" t="s">
        <v>106</v>
      </c>
      <c r="J1" s="75"/>
      <c r="K1" s="75"/>
      <c r="L1" s="75"/>
      <c r="M1" s="75"/>
      <c r="N1" s="75"/>
      <c r="O1" s="75"/>
      <c r="P1" s="76"/>
    </row>
    <row r="2" spans="1:16" ht="12.75" x14ac:dyDescent="0.2">
      <c r="A2" s="73" t="s">
        <v>107</v>
      </c>
      <c r="B2" s="63"/>
      <c r="C2" s="73" t="s">
        <v>108</v>
      </c>
      <c r="D2" s="63"/>
      <c r="E2" s="73" t="s">
        <v>109</v>
      </c>
      <c r="F2" s="63"/>
      <c r="G2" s="73" t="s">
        <v>110</v>
      </c>
      <c r="H2" s="63"/>
      <c r="I2" s="73" t="s">
        <v>107</v>
      </c>
      <c r="J2" s="63"/>
      <c r="K2" s="73" t="s">
        <v>108</v>
      </c>
      <c r="L2" s="63"/>
      <c r="M2" s="73" t="s">
        <v>109</v>
      </c>
      <c r="N2" s="63"/>
      <c r="O2" s="73" t="s">
        <v>110</v>
      </c>
      <c r="P2" s="63"/>
    </row>
    <row r="3" spans="1:16" ht="18" customHeight="1" x14ac:dyDescent="0.2">
      <c r="A3" s="48"/>
      <c r="B3" s="49"/>
      <c r="C3" s="50"/>
      <c r="D3" s="51"/>
      <c r="E3" s="48"/>
      <c r="F3" s="52"/>
      <c r="G3" s="53"/>
      <c r="H3" s="52"/>
      <c r="I3" s="50"/>
      <c r="J3" s="51"/>
      <c r="K3" s="50"/>
      <c r="L3" s="51"/>
      <c r="M3" s="50"/>
      <c r="N3" s="51"/>
      <c r="O3" s="50"/>
      <c r="P3" s="51"/>
    </row>
    <row r="4" spans="1:16" ht="12.75" x14ac:dyDescent="0.2">
      <c r="A4" s="54"/>
      <c r="B4" s="55"/>
      <c r="C4" s="50"/>
      <c r="D4" s="51"/>
      <c r="E4" s="48"/>
      <c r="F4" s="52"/>
      <c r="G4" s="53"/>
      <c r="H4" s="52"/>
      <c r="I4" s="50"/>
      <c r="J4" s="51"/>
      <c r="K4" s="50"/>
      <c r="L4" s="51"/>
      <c r="M4" s="50"/>
      <c r="N4" s="51"/>
      <c r="O4" s="50"/>
      <c r="P4" s="51"/>
    </row>
    <row r="5" spans="1:16" ht="12.75" x14ac:dyDescent="0.2">
      <c r="A5" s="50"/>
      <c r="B5" s="51"/>
      <c r="C5" s="50"/>
      <c r="D5" s="51"/>
      <c r="E5" s="56"/>
      <c r="F5" s="52"/>
      <c r="G5" s="53"/>
      <c r="H5" s="52"/>
      <c r="I5" s="50"/>
      <c r="J5" s="51"/>
      <c r="K5" s="50"/>
      <c r="L5" s="51"/>
      <c r="M5" s="50"/>
      <c r="N5" s="51"/>
      <c r="O5" s="50"/>
      <c r="P5" s="51"/>
    </row>
    <row r="6" spans="1:16" ht="12.75" x14ac:dyDescent="0.2">
      <c r="A6" s="50"/>
      <c r="B6" s="51"/>
      <c r="C6" s="50"/>
      <c r="D6" s="51"/>
      <c r="E6" s="50"/>
      <c r="F6" s="51"/>
      <c r="G6" s="50"/>
      <c r="H6" s="51"/>
      <c r="I6" s="50"/>
      <c r="J6" s="51"/>
      <c r="K6" s="50"/>
      <c r="L6" s="51"/>
      <c r="M6" s="50"/>
      <c r="N6" s="51"/>
      <c r="O6" s="50"/>
      <c r="P6" s="51"/>
    </row>
    <row r="7" spans="1:16" ht="12.75" x14ac:dyDescent="0.2">
      <c r="A7" s="50"/>
      <c r="B7" s="51"/>
      <c r="C7" s="50"/>
      <c r="D7" s="51"/>
      <c r="E7" s="50"/>
      <c r="F7" s="51"/>
      <c r="G7" s="50"/>
      <c r="H7" s="51"/>
      <c r="I7" s="50"/>
      <c r="J7" s="51"/>
      <c r="K7" s="50"/>
      <c r="L7" s="51"/>
      <c r="M7" s="50"/>
      <c r="N7" s="51"/>
      <c r="O7" s="50"/>
      <c r="P7" s="51"/>
    </row>
    <row r="8" spans="1:16" ht="12.75" x14ac:dyDescent="0.2">
      <c r="A8" s="57"/>
      <c r="B8" s="58"/>
      <c r="C8" s="57"/>
      <c r="D8" s="58"/>
      <c r="E8" s="57"/>
      <c r="F8" s="58"/>
      <c r="G8" s="57"/>
      <c r="H8" s="58"/>
      <c r="I8" s="57"/>
      <c r="J8" s="58"/>
      <c r="K8" s="57"/>
      <c r="L8" s="58"/>
      <c r="M8" s="57"/>
      <c r="N8" s="58"/>
      <c r="O8" s="57"/>
      <c r="P8" s="58"/>
    </row>
    <row r="9" spans="1:16" ht="12.75" x14ac:dyDescent="0.2">
      <c r="A9" s="57"/>
      <c r="B9" s="58"/>
      <c r="C9" s="57"/>
      <c r="D9" s="58"/>
      <c r="E9" s="57"/>
      <c r="F9" s="58"/>
      <c r="G9" s="57"/>
      <c r="H9" s="58"/>
      <c r="I9" s="57"/>
      <c r="J9" s="58"/>
      <c r="K9" s="57"/>
      <c r="L9" s="58"/>
      <c r="M9" s="57"/>
      <c r="N9" s="58"/>
      <c r="O9" s="57"/>
      <c r="P9" s="58"/>
    </row>
    <row r="10" spans="1:16" ht="12.75" x14ac:dyDescent="0.2">
      <c r="A10" s="57"/>
      <c r="B10" s="58"/>
      <c r="C10" s="57"/>
      <c r="D10" s="58"/>
      <c r="E10" s="57"/>
      <c r="F10" s="58"/>
      <c r="G10" s="57"/>
      <c r="H10" s="58"/>
      <c r="I10" s="57"/>
      <c r="J10" s="58"/>
      <c r="K10" s="57"/>
      <c r="L10" s="58"/>
      <c r="M10" s="57"/>
      <c r="N10" s="58"/>
      <c r="O10" s="57"/>
      <c r="P10" s="58"/>
    </row>
    <row r="11" spans="1:16" ht="12.75" x14ac:dyDescent="0.2">
      <c r="A11" s="57"/>
      <c r="B11" s="58"/>
      <c r="C11" s="57"/>
      <c r="D11" s="58"/>
      <c r="E11" s="57"/>
      <c r="F11" s="58"/>
      <c r="G11" s="57"/>
      <c r="H11" s="58"/>
      <c r="I11" s="57"/>
      <c r="J11" s="58"/>
      <c r="K11" s="57"/>
      <c r="L11" s="58"/>
      <c r="M11" s="57"/>
      <c r="N11" s="58"/>
      <c r="O11" s="57"/>
      <c r="P11" s="58"/>
    </row>
    <row r="12" spans="1:16" ht="12.75" x14ac:dyDescent="0.2">
      <c r="A12" s="57"/>
      <c r="B12" s="58"/>
      <c r="C12" s="57"/>
      <c r="D12" s="58"/>
      <c r="E12" s="57"/>
      <c r="F12" s="58"/>
      <c r="G12" s="57"/>
      <c r="H12" s="58"/>
      <c r="I12" s="57"/>
      <c r="J12" s="58"/>
      <c r="K12" s="57"/>
      <c r="L12" s="58"/>
      <c r="M12" s="57"/>
      <c r="N12" s="58"/>
      <c r="O12" s="57"/>
      <c r="P12" s="58"/>
    </row>
    <row r="13" spans="1:16" ht="12.75" x14ac:dyDescent="0.2">
      <c r="A13" s="57"/>
      <c r="B13" s="58"/>
      <c r="C13" s="57"/>
      <c r="D13" s="58"/>
      <c r="E13" s="57"/>
      <c r="F13" s="58"/>
      <c r="G13" s="57"/>
      <c r="H13" s="58"/>
      <c r="I13" s="57"/>
      <c r="J13" s="58"/>
      <c r="K13" s="57"/>
      <c r="L13" s="58"/>
      <c r="M13" s="57"/>
      <c r="N13" s="58"/>
      <c r="O13" s="57"/>
      <c r="P13" s="58"/>
    </row>
    <row r="14" spans="1:16" ht="12.75" x14ac:dyDescent="0.2">
      <c r="A14" s="57"/>
      <c r="B14" s="58"/>
      <c r="C14" s="54"/>
      <c r="D14" s="49"/>
      <c r="E14" s="57"/>
      <c r="F14" s="58"/>
      <c r="G14" s="57"/>
      <c r="H14" s="58"/>
      <c r="I14" s="57"/>
      <c r="J14" s="58"/>
      <c r="K14" s="57"/>
      <c r="L14" s="58"/>
      <c r="M14" s="57"/>
      <c r="N14" s="58"/>
      <c r="O14" s="57"/>
      <c r="P14" s="58"/>
    </row>
    <row r="15" spans="1:16" ht="12.75" x14ac:dyDescent="0.2">
      <c r="A15" s="57"/>
      <c r="B15" s="58"/>
      <c r="C15" s="54"/>
      <c r="D15" s="49"/>
      <c r="E15" s="57"/>
      <c r="F15" s="58"/>
      <c r="G15" s="57"/>
      <c r="H15" s="58"/>
      <c r="I15" s="57"/>
      <c r="J15" s="58"/>
      <c r="K15" s="57"/>
      <c r="L15" s="58"/>
      <c r="M15" s="57"/>
      <c r="N15" s="58"/>
      <c r="O15" s="57"/>
      <c r="P15" s="58"/>
    </row>
    <row r="16" spans="1:16" ht="12.75" x14ac:dyDescent="0.2">
      <c r="A16" s="57"/>
      <c r="B16" s="58"/>
      <c r="C16" s="57"/>
      <c r="D16" s="55"/>
      <c r="E16" s="57"/>
      <c r="F16" s="58"/>
      <c r="G16" s="57"/>
      <c r="H16" s="58"/>
      <c r="I16" s="57"/>
      <c r="J16" s="58"/>
      <c r="K16" s="57"/>
      <c r="L16" s="58"/>
      <c r="M16" s="57"/>
      <c r="N16" s="58"/>
      <c r="O16" s="57"/>
      <c r="P16" s="58"/>
    </row>
    <row r="17" spans="1:16" ht="12.75" x14ac:dyDescent="0.2">
      <c r="A17" s="57"/>
      <c r="B17" s="58"/>
      <c r="C17" s="57"/>
      <c r="D17" s="58"/>
      <c r="E17" s="57"/>
      <c r="F17" s="58"/>
      <c r="G17" s="57"/>
      <c r="H17" s="58"/>
      <c r="I17" s="57"/>
      <c r="J17" s="58"/>
      <c r="K17" s="57"/>
      <c r="L17" s="58"/>
      <c r="M17" s="57"/>
      <c r="N17" s="58"/>
      <c r="O17" s="57"/>
      <c r="P17" s="58"/>
    </row>
    <row r="18" spans="1:16" ht="12.75" x14ac:dyDescent="0.2">
      <c r="A18" s="57"/>
      <c r="B18" s="58"/>
      <c r="C18" s="57"/>
      <c r="D18" s="58"/>
      <c r="E18" s="57"/>
      <c r="F18" s="58"/>
      <c r="G18" s="57"/>
      <c r="H18" s="58"/>
      <c r="I18" s="57"/>
      <c r="J18" s="58"/>
      <c r="K18" s="57"/>
      <c r="L18" s="58"/>
      <c r="M18" s="57"/>
      <c r="N18" s="58"/>
      <c r="O18" s="57"/>
      <c r="P18" s="58"/>
    </row>
    <row r="19" spans="1:16" ht="12.75" x14ac:dyDescent="0.2">
      <c r="A19" s="57"/>
      <c r="B19" s="58"/>
      <c r="C19" s="57"/>
      <c r="D19" s="58"/>
      <c r="E19" s="57"/>
      <c r="F19" s="58"/>
      <c r="G19" s="57"/>
      <c r="H19" s="58"/>
      <c r="I19" s="57"/>
      <c r="J19" s="58"/>
      <c r="K19" s="57"/>
      <c r="L19" s="58"/>
      <c r="M19" s="57"/>
      <c r="N19" s="58"/>
      <c r="O19" s="57"/>
      <c r="P19" s="58"/>
    </row>
    <row r="20" spans="1:16" ht="12.75" x14ac:dyDescent="0.2">
      <c r="A20" s="57"/>
      <c r="B20" s="58"/>
      <c r="C20" s="57"/>
      <c r="D20" s="58"/>
      <c r="E20" s="57"/>
      <c r="F20" s="58"/>
      <c r="G20" s="57"/>
      <c r="H20" s="58"/>
      <c r="I20" s="57"/>
      <c r="J20" s="58"/>
      <c r="K20" s="57"/>
      <c r="L20" s="58"/>
      <c r="M20" s="57"/>
      <c r="N20" s="58"/>
      <c r="O20" s="57"/>
      <c r="P20" s="58"/>
    </row>
    <row r="21" spans="1:16" ht="12.75" x14ac:dyDescent="0.2">
      <c r="A21" s="57"/>
      <c r="B21" s="58"/>
      <c r="C21" s="57"/>
      <c r="D21" s="58"/>
      <c r="E21" s="57"/>
      <c r="F21" s="58"/>
      <c r="G21" s="57"/>
      <c r="H21" s="58"/>
      <c r="I21" s="57"/>
      <c r="J21" s="58"/>
      <c r="K21" s="57"/>
      <c r="L21" s="58"/>
      <c r="M21" s="57"/>
      <c r="N21" s="58"/>
      <c r="O21" s="57"/>
      <c r="P21" s="58"/>
    </row>
    <row r="22" spans="1:16" ht="12.75" x14ac:dyDescent="0.2">
      <c r="A22" s="57"/>
      <c r="B22" s="58"/>
      <c r="C22" s="57"/>
      <c r="D22" s="58"/>
      <c r="E22" s="57"/>
      <c r="F22" s="58"/>
      <c r="G22" s="57"/>
      <c r="H22" s="58"/>
      <c r="I22" s="57"/>
      <c r="J22" s="58"/>
      <c r="K22" s="57"/>
      <c r="L22" s="58"/>
      <c r="M22" s="57"/>
      <c r="N22" s="58"/>
      <c r="O22" s="57"/>
      <c r="P22" s="58"/>
    </row>
    <row r="23" spans="1:16" ht="16.5" x14ac:dyDescent="0.25">
      <c r="A23" s="59"/>
      <c r="B23" s="58"/>
      <c r="C23" s="59"/>
      <c r="D23" s="58"/>
      <c r="E23" s="57"/>
      <c r="F23" s="58"/>
      <c r="G23" s="57"/>
      <c r="H23" s="58"/>
      <c r="I23" s="57"/>
      <c r="J23" s="58"/>
      <c r="K23" s="57"/>
      <c r="L23" s="58"/>
      <c r="M23" s="57"/>
      <c r="N23" s="58"/>
      <c r="O23" s="57"/>
      <c r="P23" s="58"/>
    </row>
    <row r="24" spans="1:16" ht="12.75" x14ac:dyDescent="0.2">
      <c r="A24" s="57"/>
      <c r="B24" s="58"/>
      <c r="C24" s="57"/>
      <c r="D24" s="58"/>
      <c r="E24" s="57"/>
      <c r="F24" s="58"/>
      <c r="G24" s="57"/>
      <c r="H24" s="58"/>
      <c r="I24" s="57"/>
      <c r="J24" s="58"/>
      <c r="K24" s="57"/>
      <c r="L24" s="58"/>
      <c r="M24" s="57"/>
      <c r="N24" s="58"/>
      <c r="O24" s="57"/>
      <c r="P24" s="58"/>
    </row>
    <row r="25" spans="1:16" ht="12.75" x14ac:dyDescent="0.2">
      <c r="A25" s="57"/>
      <c r="B25" s="58"/>
      <c r="C25" s="57"/>
      <c r="D25" s="58"/>
      <c r="E25" s="57"/>
      <c r="F25" s="58"/>
      <c r="G25" s="57"/>
      <c r="H25" s="58"/>
      <c r="I25" s="57"/>
      <c r="J25" s="58"/>
      <c r="K25" s="57"/>
      <c r="L25" s="58"/>
      <c r="M25" s="57"/>
      <c r="N25" s="58"/>
      <c r="O25" s="57"/>
      <c r="P25" s="58"/>
    </row>
    <row r="26" spans="1:16" ht="12.75" x14ac:dyDescent="0.2">
      <c r="A26" s="57"/>
      <c r="B26" s="58"/>
      <c r="C26" s="57"/>
      <c r="D26" s="58"/>
      <c r="E26" s="57"/>
      <c r="F26" s="58"/>
      <c r="G26" s="57"/>
      <c r="H26" s="58"/>
      <c r="I26" s="57"/>
      <c r="J26" s="58"/>
      <c r="K26" s="57"/>
      <c r="L26" s="58"/>
      <c r="M26" s="57"/>
      <c r="N26" s="58"/>
      <c r="O26" s="57"/>
      <c r="P26" s="58"/>
    </row>
    <row r="27" spans="1:16" ht="12.75" x14ac:dyDescent="0.2">
      <c r="A27" s="57"/>
      <c r="B27" s="58"/>
      <c r="C27" s="57"/>
      <c r="D27" s="58"/>
      <c r="E27" s="57"/>
      <c r="F27" s="58"/>
      <c r="G27" s="57"/>
      <c r="H27" s="58"/>
      <c r="I27" s="57"/>
      <c r="J27" s="58"/>
      <c r="K27" s="57"/>
      <c r="L27" s="58"/>
      <c r="M27" s="57"/>
      <c r="N27" s="58"/>
      <c r="O27" s="57"/>
      <c r="P27" s="58"/>
    </row>
    <row r="28" spans="1:16" ht="12.75" x14ac:dyDescent="0.2">
      <c r="A28" s="57"/>
      <c r="B28" s="58"/>
      <c r="C28" s="57"/>
      <c r="D28" s="58"/>
      <c r="E28" s="57"/>
      <c r="F28" s="58"/>
      <c r="G28" s="57"/>
      <c r="H28" s="58"/>
      <c r="I28" s="57"/>
      <c r="J28" s="58"/>
      <c r="K28" s="57"/>
      <c r="L28" s="58"/>
      <c r="M28" s="57"/>
      <c r="N28" s="58"/>
      <c r="O28" s="57"/>
      <c r="P28" s="58"/>
    </row>
    <row r="29" spans="1:16" ht="12.75" x14ac:dyDescent="0.2">
      <c r="A29" s="57"/>
      <c r="B29" s="58"/>
      <c r="C29" s="57"/>
      <c r="D29" s="58"/>
      <c r="E29" s="57"/>
      <c r="F29" s="58"/>
      <c r="G29" s="57"/>
      <c r="H29" s="58"/>
      <c r="I29" s="57"/>
      <c r="J29" s="58"/>
      <c r="K29" s="57"/>
      <c r="L29" s="58"/>
      <c r="M29" s="57"/>
      <c r="N29" s="58"/>
      <c r="O29" s="57"/>
      <c r="P29" s="58"/>
    </row>
    <row r="30" spans="1:16" ht="12.75" x14ac:dyDescent="0.2">
      <c r="A30" s="57"/>
      <c r="B30" s="58"/>
      <c r="C30" s="57"/>
      <c r="D30" s="58"/>
      <c r="E30" s="57"/>
      <c r="F30" s="58"/>
      <c r="G30" s="57"/>
      <c r="H30" s="58"/>
      <c r="I30" s="57"/>
      <c r="J30" s="58"/>
      <c r="K30" s="57"/>
      <c r="L30" s="58"/>
      <c r="M30" s="57"/>
      <c r="N30" s="58"/>
      <c r="O30" s="57"/>
      <c r="P30" s="58"/>
    </row>
    <row r="31" spans="1:16" ht="12.75" x14ac:dyDescent="0.2">
      <c r="A31" s="57"/>
      <c r="B31" s="58"/>
      <c r="C31" s="57"/>
      <c r="D31" s="58"/>
      <c r="E31" s="57"/>
      <c r="F31" s="58"/>
      <c r="G31" s="57"/>
      <c r="H31" s="58"/>
      <c r="I31" s="57"/>
      <c r="J31" s="58"/>
      <c r="K31" s="57"/>
      <c r="L31" s="58"/>
      <c r="M31" s="57"/>
      <c r="N31" s="58"/>
      <c r="O31" s="57"/>
      <c r="P31" s="58"/>
    </row>
    <row r="32" spans="1:16" ht="12.75" x14ac:dyDescent="0.2">
      <c r="A32" s="57"/>
      <c r="B32" s="58"/>
      <c r="C32" s="57"/>
      <c r="D32" s="58"/>
      <c r="E32" s="57"/>
      <c r="F32" s="58"/>
      <c r="G32" s="57"/>
      <c r="H32" s="58"/>
      <c r="I32" s="57"/>
      <c r="J32" s="58"/>
      <c r="K32" s="57"/>
      <c r="L32" s="58"/>
      <c r="M32" s="57"/>
      <c r="N32" s="58"/>
      <c r="O32" s="57"/>
      <c r="P32" s="58"/>
    </row>
    <row r="33" spans="1:16" ht="12.75" x14ac:dyDescent="0.2">
      <c r="A33" s="57"/>
      <c r="B33" s="58"/>
      <c r="C33" s="57"/>
      <c r="D33" s="58"/>
      <c r="E33" s="57"/>
      <c r="F33" s="58"/>
      <c r="G33" s="57"/>
      <c r="H33" s="58"/>
      <c r="I33" s="57"/>
      <c r="J33" s="58"/>
      <c r="K33" s="57"/>
      <c r="L33" s="58"/>
      <c r="M33" s="57"/>
      <c r="N33" s="58"/>
      <c r="O33" s="57"/>
      <c r="P33" s="58"/>
    </row>
    <row r="34" spans="1:16" ht="12.75" x14ac:dyDescent="0.2">
      <c r="A34" s="60"/>
      <c r="B34" s="61"/>
      <c r="C34" s="60"/>
      <c r="D34" s="61"/>
      <c r="E34" s="60"/>
      <c r="F34" s="61"/>
      <c r="G34" s="60"/>
      <c r="H34" s="61"/>
      <c r="I34" s="60"/>
      <c r="J34" s="61"/>
      <c r="K34" s="60"/>
      <c r="L34" s="61"/>
      <c r="M34" s="60"/>
      <c r="N34" s="61"/>
      <c r="O34" s="60"/>
      <c r="P34" s="61"/>
    </row>
  </sheetData>
  <mergeCells count="10">
    <mergeCell ref="K2:L2"/>
    <mergeCell ref="M2:N2"/>
    <mergeCell ref="A1:H1"/>
    <mergeCell ref="I1:P1"/>
    <mergeCell ref="A2:B2"/>
    <mergeCell ref="C2:D2"/>
    <mergeCell ref="E2:F2"/>
    <mergeCell ref="G2:H2"/>
    <mergeCell ref="I2:J2"/>
    <mergeCell ref="O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32"/>
  <sheetViews>
    <sheetView workbookViewId="0"/>
  </sheetViews>
  <sheetFormatPr defaultColWidth="12.5703125" defaultRowHeight="15.75" customHeight="1" x14ac:dyDescent="0.2"/>
  <cols>
    <col min="1" max="1" width="40.85546875" customWidth="1"/>
    <col min="2" max="2" width="42" customWidth="1"/>
    <col min="4" max="4" width="45.42578125" customWidth="1"/>
    <col min="5" max="5" width="45.85546875" customWidth="1"/>
    <col min="6" max="6" width="9.140625" customWidth="1"/>
    <col min="8" max="8" width="35.42578125" customWidth="1"/>
    <col min="9" max="9" width="25.140625" customWidth="1"/>
    <col min="11" max="11" width="23" customWidth="1"/>
    <col min="12" max="12" width="33.7109375" customWidth="1"/>
    <col min="14" max="14" width="26.42578125" customWidth="1"/>
    <col min="15" max="15" width="33.42578125" customWidth="1"/>
  </cols>
  <sheetData>
    <row r="1" spans="1:15" ht="64.5" customHeight="1" x14ac:dyDescent="0.25">
      <c r="A1" s="66" t="s">
        <v>52</v>
      </c>
      <c r="B1" s="63"/>
      <c r="C1" s="12"/>
      <c r="D1" s="66" t="s">
        <v>53</v>
      </c>
      <c r="E1" s="63"/>
      <c r="H1" s="66" t="s">
        <v>54</v>
      </c>
      <c r="I1" s="63"/>
      <c r="J1" s="24"/>
      <c r="K1" s="66" t="s">
        <v>55</v>
      </c>
      <c r="L1" s="63"/>
      <c r="N1" s="25"/>
      <c r="O1" s="25"/>
    </row>
    <row r="2" spans="1:15" ht="33.75" customHeight="1" x14ac:dyDescent="0.25">
      <c r="A2" s="67"/>
      <c r="B2" s="68"/>
      <c r="C2" s="12"/>
      <c r="D2" s="67"/>
      <c r="E2" s="68"/>
      <c r="H2" s="69"/>
      <c r="I2" s="70"/>
      <c r="J2" s="24"/>
      <c r="K2" s="69"/>
      <c r="L2" s="70"/>
      <c r="N2" s="25"/>
      <c r="O2" s="25"/>
    </row>
    <row r="3" spans="1:15" ht="12.75" x14ac:dyDescent="0.2">
      <c r="A3" s="26" t="s">
        <v>56</v>
      </c>
      <c r="B3" s="21">
        <f>SUM('data-2205-2805'!B3, 'data-2205-2805'!D3, 'data-2205-2805'!F3, 'data-2205-2805'!H3, 'data-2205-2805'!J3, 'data-2205-2805'!L3, 'data-2205-2805'!N3, 'data-2205-2805'!P3  )</f>
        <v>38</v>
      </c>
      <c r="C3" s="12"/>
      <c r="D3" s="26" t="s">
        <v>56</v>
      </c>
      <c r="E3" s="21">
        <f>SUM('data-2205-2805'!C3,'data-2205-2805'!E3,'data-2205-2805'!G3,'data-2205-2805'!I3,'data-2205-2805'!K3,'data-2205-2805'!M3,'data-2205-2805'!O3,'data-2205-2805'!Q3)</f>
        <v>3</v>
      </c>
      <c r="I3" s="12"/>
      <c r="J3" s="12"/>
    </row>
    <row r="4" spans="1:15" ht="12.75" x14ac:dyDescent="0.2">
      <c r="A4" s="26" t="s">
        <v>57</v>
      </c>
      <c r="B4" s="21">
        <f>SUM('data-2205-2805'!B4, 'data-2205-2805'!D4, 'data-2205-2805'!F4, 'data-2205-2805'!H4, 'data-2205-2805'!J4, 'data-2205-2805'!L4, 'data-2205-2805'!N4, 'data-2205-2805'!P4  )</f>
        <v>20</v>
      </c>
      <c r="C4" s="12"/>
      <c r="D4" s="26" t="s">
        <v>57</v>
      </c>
      <c r="E4" s="21">
        <f>SUM('data-2205-2805'!C4,'data-2205-2805'!E4,'data-2205-2805'!G4,'data-2205-2805'!I4,'data-2205-2805'!K4,'data-2205-2805'!M4,'data-2205-2805'!O4,'data-2205-2805'!Q4)</f>
        <v>3</v>
      </c>
      <c r="H4" s="71" t="s">
        <v>58</v>
      </c>
      <c r="I4" s="27"/>
      <c r="J4" s="28"/>
      <c r="K4" s="71" t="s">
        <v>58</v>
      </c>
      <c r="L4" s="27"/>
    </row>
    <row r="5" spans="1:15" ht="12.75" x14ac:dyDescent="0.2">
      <c r="C5" s="12"/>
      <c r="H5" s="69"/>
      <c r="I5" s="29"/>
      <c r="J5" s="28"/>
      <c r="K5" s="69"/>
      <c r="L5" s="29"/>
    </row>
    <row r="6" spans="1:15" ht="12.75" x14ac:dyDescent="0.2">
      <c r="A6" s="26" t="s">
        <v>59</v>
      </c>
      <c r="B6" s="21">
        <f>SUM('data-2205-2805'!B7, 'data-2205-2805'!D7, 'data-2205-2805'!F7, 'data-2205-2805'!H7, 'data-2205-2805'!J7, 'data-2205-2805'!L7, 'data-2205-2805'!N7, 'data-2205-2805'!P7  )</f>
        <v>352</v>
      </c>
      <c r="C6" s="12"/>
      <c r="D6" s="26" t="s">
        <v>59</v>
      </c>
      <c r="E6" s="21">
        <f>SUM('data-2205-2805'!C7,'data-2205-2805'!E7,'data-2205-2805'!G7,'data-2205-2805'!I7,'data-2205-2805'!K7,'data-2205-2805'!M7,'data-2205-2805'!O7,'data-2205-2805'!Q7)</f>
        <v>23</v>
      </c>
      <c r="H6" s="12"/>
      <c r="I6" s="12"/>
      <c r="J6" s="12"/>
    </row>
    <row r="7" spans="1:15" ht="12.75" x14ac:dyDescent="0.2">
      <c r="A7" s="26" t="s">
        <v>60</v>
      </c>
      <c r="B7" s="21">
        <f>SUM('data-2205-2805'!B8, 'data-2205-2805'!D8, 'data-2205-2805'!F8, 'data-2205-2805'!H8, 'data-2205-2805'!J8, 'data-2205-2805'!L8, 'data-2205-2805'!N8, 'data-2205-2805'!P8  )</f>
        <v>312</v>
      </c>
      <c r="C7" s="12"/>
      <c r="D7" s="26" t="s">
        <v>60</v>
      </c>
      <c r="E7" s="21">
        <f>SUM('data-2205-2805'!C8,'data-2205-2805'!E8,'data-2205-2805'!G8,'data-2205-2805'!I8,'data-2205-2805'!K8,'data-2205-2805'!M8,'data-2205-2805'!O8,'data-2205-2805'!Q8)</f>
        <v>17</v>
      </c>
      <c r="H7" s="71" t="s">
        <v>58</v>
      </c>
      <c r="I7" s="30"/>
      <c r="J7" s="12"/>
      <c r="K7" s="71" t="s">
        <v>58</v>
      </c>
      <c r="L7" s="27"/>
    </row>
    <row r="8" spans="1:15" ht="12.75" x14ac:dyDescent="0.2">
      <c r="C8" s="12"/>
      <c r="H8" s="69"/>
      <c r="I8" s="31"/>
      <c r="J8" s="28"/>
      <c r="K8" s="69"/>
      <c r="L8" s="29"/>
    </row>
    <row r="9" spans="1:15" ht="12.75" x14ac:dyDescent="0.2">
      <c r="C9" s="12"/>
      <c r="H9" s="12"/>
      <c r="I9" s="12"/>
      <c r="J9" s="28"/>
    </row>
    <row r="10" spans="1:15" ht="12.75" x14ac:dyDescent="0.2">
      <c r="A10" s="12"/>
      <c r="B10" s="12"/>
      <c r="C10" s="12"/>
      <c r="H10" s="71" t="s">
        <v>58</v>
      </c>
      <c r="I10" s="30"/>
      <c r="J10" s="12"/>
      <c r="K10" s="71" t="s">
        <v>58</v>
      </c>
      <c r="L10" s="27"/>
    </row>
    <row r="11" spans="1:15" ht="12.75" x14ac:dyDescent="0.2">
      <c r="A11" s="72" t="s">
        <v>61</v>
      </c>
      <c r="B11" s="68"/>
      <c r="C11" s="12"/>
      <c r="D11" s="72" t="s">
        <v>62</v>
      </c>
      <c r="E11" s="68"/>
      <c r="H11" s="69"/>
      <c r="I11" s="31"/>
      <c r="J11" s="12"/>
      <c r="K11" s="69"/>
      <c r="L11" s="29"/>
    </row>
    <row r="12" spans="1:15" ht="72" customHeight="1" x14ac:dyDescent="0.2">
      <c r="A12" s="67"/>
      <c r="B12" s="68"/>
      <c r="C12" s="12"/>
      <c r="D12" s="67"/>
      <c r="E12" s="68"/>
      <c r="H12" s="12"/>
      <c r="I12" s="12"/>
      <c r="J12" s="12"/>
    </row>
    <row r="13" spans="1:15" ht="12.75" x14ac:dyDescent="0.2">
      <c r="A13" s="32" t="s">
        <v>63</v>
      </c>
      <c r="B13" s="9">
        <f t="shared" ref="B13:B14" si="0">B3/8</f>
        <v>4.75</v>
      </c>
      <c r="C13" s="12"/>
      <c r="D13" s="26" t="s">
        <v>56</v>
      </c>
      <c r="E13" s="21">
        <f t="shared" ref="E13:E14" si="1">E3/8</f>
        <v>0.375</v>
      </c>
      <c r="H13" s="71" t="s">
        <v>58</v>
      </c>
      <c r="I13" s="30"/>
      <c r="J13" s="12"/>
      <c r="K13" s="71" t="s">
        <v>58</v>
      </c>
      <c r="L13" s="27"/>
    </row>
    <row r="14" spans="1:15" ht="18" x14ac:dyDescent="0.25">
      <c r="A14" s="26" t="s">
        <v>64</v>
      </c>
      <c r="B14" s="21">
        <f t="shared" si="0"/>
        <v>2.5</v>
      </c>
      <c r="C14" s="33"/>
      <c r="D14" s="26" t="s">
        <v>57</v>
      </c>
      <c r="E14" s="21">
        <f t="shared" si="1"/>
        <v>0.375</v>
      </c>
      <c r="H14" s="69"/>
      <c r="I14" s="34"/>
      <c r="J14" s="24"/>
      <c r="K14" s="69"/>
      <c r="L14" s="29"/>
    </row>
    <row r="15" spans="1:15" ht="20.25" customHeight="1" x14ac:dyDescent="0.25">
      <c r="C15" s="12"/>
      <c r="D15" s="12"/>
      <c r="E15" s="28"/>
      <c r="H15" s="12"/>
      <c r="I15" s="24"/>
      <c r="J15" s="24"/>
    </row>
    <row r="16" spans="1:15" ht="12.75" x14ac:dyDescent="0.2">
      <c r="A16" s="26" t="s">
        <v>59</v>
      </c>
      <c r="B16" s="35">
        <f t="shared" ref="B16:B17" si="2">B6/8</f>
        <v>44</v>
      </c>
      <c r="C16" s="12"/>
      <c r="D16" s="26" t="s">
        <v>59</v>
      </c>
      <c r="E16" s="21">
        <f t="shared" ref="E16:E17" si="3">E6/8</f>
        <v>2.875</v>
      </c>
      <c r="H16" s="71" t="s">
        <v>58</v>
      </c>
      <c r="I16" s="30"/>
      <c r="J16" s="12"/>
      <c r="K16" s="71" t="s">
        <v>58</v>
      </c>
      <c r="L16" s="27"/>
    </row>
    <row r="17" spans="1:12" ht="12.75" x14ac:dyDescent="0.2">
      <c r="A17" s="26" t="s">
        <v>60</v>
      </c>
      <c r="B17" s="35">
        <f t="shared" si="2"/>
        <v>39</v>
      </c>
      <c r="C17" s="12"/>
      <c r="D17" s="26" t="s">
        <v>60</v>
      </c>
      <c r="E17" s="21">
        <f t="shared" si="3"/>
        <v>2.125</v>
      </c>
      <c r="H17" s="69"/>
      <c r="I17" s="31"/>
      <c r="J17" s="28"/>
      <c r="K17" s="69"/>
      <c r="L17" s="29"/>
    </row>
    <row r="18" spans="1:12" ht="12.75" x14ac:dyDescent="0.2">
      <c r="C18" s="12"/>
      <c r="D18" s="12"/>
      <c r="E18" s="28"/>
      <c r="H18" s="12"/>
      <c r="I18" s="12"/>
      <c r="J18" s="28"/>
    </row>
    <row r="19" spans="1:12" ht="12.75" x14ac:dyDescent="0.2">
      <c r="C19" s="12"/>
      <c r="D19" s="12"/>
      <c r="E19" s="12"/>
      <c r="H19" s="71" t="s">
        <v>58</v>
      </c>
      <c r="I19" s="30"/>
      <c r="J19" s="12"/>
      <c r="K19" s="71" t="s">
        <v>58</v>
      </c>
      <c r="L19" s="27"/>
    </row>
    <row r="20" spans="1:12" ht="12.75" x14ac:dyDescent="0.2">
      <c r="C20" s="12"/>
      <c r="D20" s="12"/>
      <c r="E20" s="12"/>
      <c r="H20" s="69"/>
      <c r="I20" s="31"/>
      <c r="J20" s="12"/>
      <c r="K20" s="69"/>
      <c r="L20" s="29"/>
    </row>
    <row r="21" spans="1:12" ht="18" x14ac:dyDescent="0.2">
      <c r="A21" s="72" t="s">
        <v>65</v>
      </c>
      <c r="B21" s="68"/>
      <c r="C21" s="12"/>
      <c r="D21" s="25"/>
      <c r="E21" s="25"/>
      <c r="H21" s="12"/>
      <c r="I21" s="12"/>
      <c r="J21" s="28"/>
    </row>
    <row r="22" spans="1:12" ht="79.5" customHeight="1" x14ac:dyDescent="0.2">
      <c r="A22" s="67"/>
      <c r="B22" s="68"/>
      <c r="C22" s="12"/>
      <c r="D22" s="36"/>
      <c r="E22" s="36"/>
      <c r="H22" s="71" t="s">
        <v>58</v>
      </c>
      <c r="I22" s="30"/>
      <c r="J22" s="28"/>
      <c r="K22" s="71" t="s">
        <v>58</v>
      </c>
      <c r="L22" s="27"/>
    </row>
    <row r="23" spans="1:12" ht="18" x14ac:dyDescent="0.2">
      <c r="A23" s="32" t="s">
        <v>63</v>
      </c>
      <c r="B23" s="9">
        <f t="shared" ref="B23:B24" si="4">E3/B3</f>
        <v>7.8947368421052627E-2</v>
      </c>
      <c r="C23" s="12"/>
      <c r="D23" s="37"/>
      <c r="E23" s="25"/>
      <c r="H23" s="69"/>
      <c r="I23" s="31"/>
      <c r="J23" s="12"/>
      <c r="K23" s="69"/>
      <c r="L23" s="29"/>
    </row>
    <row r="24" spans="1:12" ht="18" x14ac:dyDescent="0.2">
      <c r="A24" s="26" t="s">
        <v>64</v>
      </c>
      <c r="B24" s="38">
        <f t="shared" si="4"/>
        <v>0.15</v>
      </c>
      <c r="C24" s="33"/>
      <c r="D24" s="25"/>
      <c r="E24" s="25"/>
    </row>
    <row r="25" spans="1:12" ht="18" x14ac:dyDescent="0.2">
      <c r="C25" s="12"/>
      <c r="D25" s="25"/>
      <c r="E25" s="25"/>
      <c r="H25" s="71" t="s">
        <v>58</v>
      </c>
      <c r="I25" s="27"/>
      <c r="K25" s="71" t="s">
        <v>58</v>
      </c>
      <c r="L25" s="27"/>
    </row>
    <row r="26" spans="1:12" ht="18" x14ac:dyDescent="0.2">
      <c r="A26" s="26" t="s">
        <v>59</v>
      </c>
      <c r="B26" s="39">
        <f t="shared" ref="B26:B27" si="5">E6/B6</f>
        <v>6.5340909090909088E-2</v>
      </c>
      <c r="C26" s="12"/>
      <c r="D26" s="25"/>
      <c r="E26" s="25"/>
      <c r="H26" s="69"/>
      <c r="I26" s="40"/>
      <c r="K26" s="69"/>
      <c r="L26" s="29"/>
    </row>
    <row r="27" spans="1:12" ht="18" x14ac:dyDescent="0.2">
      <c r="A27" s="26" t="s">
        <v>60</v>
      </c>
      <c r="B27" s="41">
        <f t="shared" si="5"/>
        <v>5.4487179487179488E-2</v>
      </c>
      <c r="C27" s="12"/>
      <c r="D27" s="25"/>
      <c r="E27" s="25"/>
    </row>
    <row r="28" spans="1:12" ht="18" x14ac:dyDescent="0.25">
      <c r="D28" s="42"/>
    </row>
    <row r="31" spans="1:12" ht="12.75" x14ac:dyDescent="0.2">
      <c r="A31" s="43" t="s">
        <v>66</v>
      </c>
    </row>
    <row r="32" spans="1:12" ht="12.75" x14ac:dyDescent="0.2">
      <c r="A32" s="43" t="s">
        <v>67</v>
      </c>
      <c r="B32" s="43" t="s">
        <v>68</v>
      </c>
    </row>
  </sheetData>
  <mergeCells count="23">
    <mergeCell ref="A11:B12"/>
    <mergeCell ref="D11:E12"/>
    <mergeCell ref="H13:H14"/>
    <mergeCell ref="A21:B22"/>
    <mergeCell ref="K22:K23"/>
    <mergeCell ref="K25:K26"/>
    <mergeCell ref="H16:H17"/>
    <mergeCell ref="H22:H23"/>
    <mergeCell ref="H25:H26"/>
    <mergeCell ref="H7:H8"/>
    <mergeCell ref="H10:H11"/>
    <mergeCell ref="K10:K11"/>
    <mergeCell ref="K7:K8"/>
    <mergeCell ref="K13:K14"/>
    <mergeCell ref="K16:K17"/>
    <mergeCell ref="H19:H20"/>
    <mergeCell ref="K19:K20"/>
    <mergeCell ref="A1:B2"/>
    <mergeCell ref="D1:E2"/>
    <mergeCell ref="H1:I2"/>
    <mergeCell ref="K1:L2"/>
    <mergeCell ref="H4:H5"/>
    <mergeCell ref="K4:K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81"/>
  <sheetViews>
    <sheetView workbookViewId="0"/>
  </sheetViews>
  <sheetFormatPr defaultColWidth="12.5703125" defaultRowHeight="15.75" customHeight="1" x14ac:dyDescent="0.2"/>
  <cols>
    <col min="1" max="1" width="26.5703125" customWidth="1"/>
    <col min="2" max="2" width="23.140625" customWidth="1"/>
    <col min="3" max="3" width="21.42578125" customWidth="1"/>
    <col min="5" max="5" width="27.42578125" customWidth="1"/>
  </cols>
  <sheetData>
    <row r="1" spans="1:17" ht="15.75" customHeight="1" x14ac:dyDescent="0.25">
      <c r="A1" s="1"/>
      <c r="B1" s="62" t="s">
        <v>0</v>
      </c>
      <c r="C1" s="63"/>
      <c r="D1" s="62" t="s">
        <v>1</v>
      </c>
      <c r="E1" s="63"/>
      <c r="F1" s="62" t="s">
        <v>2</v>
      </c>
      <c r="G1" s="63"/>
      <c r="H1" s="62" t="s">
        <v>3</v>
      </c>
      <c r="I1" s="63"/>
      <c r="J1" s="62" t="s">
        <v>4</v>
      </c>
      <c r="K1" s="63"/>
      <c r="L1" s="62" t="s">
        <v>5</v>
      </c>
      <c r="M1" s="63"/>
      <c r="N1" s="64" t="s">
        <v>6</v>
      </c>
      <c r="O1" s="65"/>
      <c r="P1" s="62" t="s">
        <v>7</v>
      </c>
      <c r="Q1" s="63"/>
    </row>
    <row r="2" spans="1:17" ht="15.75" customHeight="1" x14ac:dyDescent="0.25">
      <c r="A2" s="1"/>
      <c r="B2" s="2" t="s">
        <v>8</v>
      </c>
      <c r="C2" s="3" t="s">
        <v>9</v>
      </c>
      <c r="D2" s="3" t="s">
        <v>8</v>
      </c>
      <c r="E2" s="3" t="s">
        <v>9</v>
      </c>
      <c r="F2" s="3" t="s">
        <v>8</v>
      </c>
      <c r="G2" s="3" t="s">
        <v>9</v>
      </c>
      <c r="H2" s="3" t="s">
        <v>8</v>
      </c>
      <c r="I2" s="3" t="s">
        <v>9</v>
      </c>
      <c r="J2" s="3" t="s">
        <v>8</v>
      </c>
      <c r="K2" s="3" t="s">
        <v>9</v>
      </c>
      <c r="L2" s="3" t="s">
        <v>8</v>
      </c>
      <c r="M2" s="3" t="s">
        <v>9</v>
      </c>
      <c r="N2" s="3" t="s">
        <v>8</v>
      </c>
      <c r="O2" s="3" t="s">
        <v>9</v>
      </c>
      <c r="P2" s="3" t="s">
        <v>8</v>
      </c>
      <c r="Q2" s="3" t="s">
        <v>9</v>
      </c>
    </row>
    <row r="3" spans="1:17" ht="15.75" customHeight="1" x14ac:dyDescent="0.25">
      <c r="A3" s="4" t="s">
        <v>10</v>
      </c>
      <c r="B3" s="21">
        <v>6</v>
      </c>
      <c r="C3" s="6">
        <v>4</v>
      </c>
      <c r="D3" s="6">
        <v>3</v>
      </c>
      <c r="E3" s="6">
        <v>1</v>
      </c>
      <c r="F3" s="6">
        <v>46</v>
      </c>
      <c r="G3" s="6">
        <v>0</v>
      </c>
      <c r="H3" s="6">
        <v>2</v>
      </c>
      <c r="I3" s="6">
        <v>1</v>
      </c>
      <c r="J3" s="6">
        <v>5</v>
      </c>
      <c r="K3" s="6">
        <v>0</v>
      </c>
      <c r="L3" s="7">
        <v>0</v>
      </c>
      <c r="M3" s="7">
        <v>0</v>
      </c>
      <c r="N3" s="7">
        <v>0</v>
      </c>
      <c r="O3" s="8">
        <v>0</v>
      </c>
      <c r="P3" s="8">
        <v>0</v>
      </c>
      <c r="Q3" s="8">
        <v>0</v>
      </c>
    </row>
    <row r="4" spans="1:17" ht="15.75" customHeight="1" x14ac:dyDescent="0.25">
      <c r="A4" s="4" t="s">
        <v>11</v>
      </c>
      <c r="B4" s="9">
        <v>30</v>
      </c>
      <c r="C4" s="10">
        <v>7</v>
      </c>
      <c r="D4" s="10">
        <v>0</v>
      </c>
      <c r="E4" s="10">
        <v>0</v>
      </c>
      <c r="F4" s="10">
        <v>0</v>
      </c>
      <c r="G4" s="10">
        <v>0</v>
      </c>
      <c r="H4" s="10">
        <v>3</v>
      </c>
      <c r="I4" s="10">
        <v>0</v>
      </c>
      <c r="J4" s="10">
        <v>2</v>
      </c>
      <c r="K4" s="10">
        <v>2</v>
      </c>
      <c r="L4" s="11">
        <v>0</v>
      </c>
      <c r="M4" s="11">
        <v>0</v>
      </c>
      <c r="N4" s="11">
        <v>0</v>
      </c>
      <c r="O4" s="11">
        <v>0</v>
      </c>
      <c r="P4" s="11">
        <v>15</v>
      </c>
      <c r="Q4" s="11">
        <v>0</v>
      </c>
    </row>
    <row r="5" spans="1:17" x14ac:dyDescent="0.2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2"/>
    </row>
    <row r="6" spans="1:17" x14ac:dyDescent="0.2">
      <c r="A6" s="12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5"/>
    </row>
    <row r="7" spans="1:17" ht="15.75" customHeight="1" x14ac:dyDescent="0.25">
      <c r="A7" s="16" t="s">
        <v>12</v>
      </c>
      <c r="B7" s="21">
        <v>88</v>
      </c>
      <c r="C7" s="6">
        <v>6</v>
      </c>
      <c r="D7" s="6">
        <v>25</v>
      </c>
      <c r="E7" s="6">
        <v>3</v>
      </c>
      <c r="F7" s="6">
        <v>48</v>
      </c>
      <c r="G7" s="6">
        <v>1</v>
      </c>
      <c r="H7" s="6">
        <v>38</v>
      </c>
      <c r="I7" s="6">
        <v>15</v>
      </c>
      <c r="J7" s="6">
        <v>233</v>
      </c>
      <c r="K7" s="6">
        <v>0</v>
      </c>
      <c r="L7" s="6">
        <v>0</v>
      </c>
      <c r="M7" s="6">
        <v>0</v>
      </c>
      <c r="N7" s="6">
        <v>9</v>
      </c>
      <c r="O7" s="6">
        <v>0</v>
      </c>
      <c r="P7" s="6">
        <v>0</v>
      </c>
      <c r="Q7" s="6">
        <v>0</v>
      </c>
    </row>
    <row r="8" spans="1:17" ht="15.75" customHeight="1" x14ac:dyDescent="0.25">
      <c r="A8" s="16" t="s">
        <v>13</v>
      </c>
      <c r="B8" s="9">
        <f>97+66</f>
        <v>163</v>
      </c>
      <c r="C8" s="10">
        <f>0+2</f>
        <v>2</v>
      </c>
      <c r="D8" s="10">
        <f t="shared" ref="D8:E8" si="0">0+0</f>
        <v>0</v>
      </c>
      <c r="E8" s="10">
        <f t="shared" si="0"/>
        <v>0</v>
      </c>
      <c r="F8" s="10">
        <f>5+4</f>
        <v>9</v>
      </c>
      <c r="G8" s="10">
        <f>0+0</f>
        <v>0</v>
      </c>
      <c r="H8" s="10">
        <f>18+28</f>
        <v>46</v>
      </c>
      <c r="I8" s="10">
        <f>0+0</f>
        <v>0</v>
      </c>
      <c r="J8" s="10">
        <f>13+4</f>
        <v>17</v>
      </c>
      <c r="K8" s="10">
        <f>11+4</f>
        <v>15</v>
      </c>
      <c r="L8" s="11">
        <f>7+2</f>
        <v>9</v>
      </c>
      <c r="M8" s="11">
        <f>2+0</f>
        <v>2</v>
      </c>
      <c r="N8" s="11">
        <f>11+0</f>
        <v>11</v>
      </c>
      <c r="O8" s="17">
        <f>0+0</f>
        <v>0</v>
      </c>
      <c r="P8" s="11">
        <f>21+14</f>
        <v>35</v>
      </c>
      <c r="Q8" s="17">
        <f>0+0</f>
        <v>0</v>
      </c>
    </row>
    <row r="11" spans="1:17" ht="15.75" customHeight="1" x14ac:dyDescent="0.25">
      <c r="A11" s="18" t="s">
        <v>14</v>
      </c>
      <c r="B11" s="5">
        <v>7</v>
      </c>
      <c r="C11" s="5">
        <v>1</v>
      </c>
      <c r="D11" s="19"/>
      <c r="E11" s="19"/>
    </row>
    <row r="12" spans="1:17" ht="15.75" customHeight="1" x14ac:dyDescent="0.25">
      <c r="A12" s="18" t="s">
        <v>15</v>
      </c>
      <c r="B12" s="5">
        <f>2+0</f>
        <v>2</v>
      </c>
      <c r="C12" s="5">
        <f>0+0</f>
        <v>0</v>
      </c>
      <c r="D12" s="19"/>
      <c r="E12" s="19"/>
    </row>
    <row r="13" spans="1:17" x14ac:dyDescent="0.2">
      <c r="A13" s="13"/>
      <c r="B13" s="14"/>
      <c r="C13" s="14"/>
      <c r="D13" s="13"/>
      <c r="E13" s="13"/>
    </row>
    <row r="14" spans="1:17" ht="15.75" customHeight="1" x14ac:dyDescent="0.25">
      <c r="A14" s="18">
        <v>99021922</v>
      </c>
      <c r="B14" s="5">
        <v>0</v>
      </c>
      <c r="C14" s="5">
        <v>0</v>
      </c>
      <c r="D14" s="19"/>
      <c r="E14" s="19"/>
    </row>
    <row r="15" spans="1:17" ht="15.75" customHeight="1" x14ac:dyDescent="0.25">
      <c r="A15" s="18" t="s">
        <v>16</v>
      </c>
      <c r="B15" s="5">
        <f>4+0</f>
        <v>4</v>
      </c>
      <c r="C15" s="5">
        <f>0+0</f>
        <v>0</v>
      </c>
      <c r="D15" s="19"/>
      <c r="E15" s="19"/>
    </row>
    <row r="16" spans="1:17" x14ac:dyDescent="0.2">
      <c r="A16" s="13"/>
      <c r="B16" s="14"/>
      <c r="C16" s="14"/>
      <c r="D16" s="13"/>
      <c r="E16" s="13"/>
    </row>
    <row r="17" spans="1:5" ht="15.75" customHeight="1" x14ac:dyDescent="0.25">
      <c r="A17" s="18" t="s">
        <v>17</v>
      </c>
      <c r="B17" s="5">
        <v>62</v>
      </c>
      <c r="C17" s="5">
        <v>2</v>
      </c>
      <c r="D17" s="19"/>
      <c r="E17" s="19"/>
    </row>
    <row r="18" spans="1:5" ht="15.75" customHeight="1" x14ac:dyDescent="0.25">
      <c r="A18" s="18" t="s">
        <v>18</v>
      </c>
      <c r="B18" s="5">
        <f>0+3</f>
        <v>3</v>
      </c>
      <c r="C18" s="5">
        <f>0+0</f>
        <v>0</v>
      </c>
      <c r="D18" s="19"/>
      <c r="E18" s="19"/>
    </row>
    <row r="19" spans="1:5" x14ac:dyDescent="0.2">
      <c r="A19" s="13"/>
      <c r="B19" s="14"/>
      <c r="C19" s="14"/>
      <c r="D19" s="13"/>
      <c r="E19" s="13"/>
    </row>
    <row r="20" spans="1:5" ht="15.75" customHeight="1" x14ac:dyDescent="0.25">
      <c r="A20" s="19">
        <v>99020562</v>
      </c>
      <c r="B20" s="5">
        <v>0</v>
      </c>
      <c r="C20" s="5">
        <v>0</v>
      </c>
      <c r="D20" s="19"/>
      <c r="E20" s="19"/>
    </row>
    <row r="21" spans="1:5" ht="15.75" customHeight="1" x14ac:dyDescent="0.25">
      <c r="A21" s="18" t="s">
        <v>19</v>
      </c>
      <c r="B21" s="5">
        <f>1+0</f>
        <v>1</v>
      </c>
      <c r="C21" s="5">
        <f>0+0</f>
        <v>0</v>
      </c>
      <c r="D21" s="19"/>
      <c r="E21" s="19"/>
    </row>
    <row r="22" spans="1:5" x14ac:dyDescent="0.2">
      <c r="A22" s="13"/>
      <c r="B22" s="14"/>
      <c r="C22" s="14"/>
      <c r="D22" s="13"/>
      <c r="E22" s="13"/>
    </row>
    <row r="23" spans="1:5" ht="15.75" customHeight="1" x14ac:dyDescent="0.25">
      <c r="A23" s="18" t="s">
        <v>20</v>
      </c>
      <c r="B23" s="5">
        <v>2</v>
      </c>
      <c r="C23" s="5">
        <v>1</v>
      </c>
      <c r="D23" s="19"/>
      <c r="E23" s="19"/>
    </row>
    <row r="24" spans="1:5" ht="15.75" customHeight="1" x14ac:dyDescent="0.25">
      <c r="A24" s="18" t="s">
        <v>21</v>
      </c>
      <c r="B24" s="5">
        <f>0+24</f>
        <v>24</v>
      </c>
      <c r="C24" s="5">
        <f>0+1</f>
        <v>1</v>
      </c>
      <c r="D24" s="19"/>
      <c r="E24" s="19"/>
    </row>
    <row r="25" spans="1:5" x14ac:dyDescent="0.2">
      <c r="A25" s="13"/>
      <c r="B25" s="14"/>
      <c r="C25" s="14"/>
      <c r="D25" s="13"/>
      <c r="E25" s="13"/>
    </row>
    <row r="26" spans="1:5" ht="15.75" customHeight="1" x14ac:dyDescent="0.25">
      <c r="A26" s="18" t="s">
        <v>22</v>
      </c>
      <c r="B26" s="5">
        <v>1</v>
      </c>
      <c r="C26" s="5">
        <v>0</v>
      </c>
      <c r="D26" s="19"/>
      <c r="E26" s="19"/>
    </row>
    <row r="27" spans="1:5" ht="15.75" customHeight="1" x14ac:dyDescent="0.25">
      <c r="A27" s="18" t="s">
        <v>23</v>
      </c>
      <c r="B27" s="5">
        <f>0+1</f>
        <v>1</v>
      </c>
      <c r="C27" s="5">
        <f>0+0</f>
        <v>0</v>
      </c>
      <c r="D27" s="19"/>
      <c r="E27" s="19"/>
    </row>
    <row r="28" spans="1:5" x14ac:dyDescent="0.2">
      <c r="A28" s="13"/>
      <c r="B28" s="14"/>
      <c r="C28" s="14"/>
      <c r="D28" s="13"/>
      <c r="E28" s="13"/>
    </row>
    <row r="29" spans="1:5" ht="15.75" customHeight="1" x14ac:dyDescent="0.25">
      <c r="A29" s="18">
        <v>99020887</v>
      </c>
      <c r="B29" s="5">
        <v>5</v>
      </c>
      <c r="C29" s="5">
        <v>0</v>
      </c>
      <c r="D29" s="19"/>
      <c r="E29" s="19"/>
    </row>
    <row r="30" spans="1:5" ht="15.75" customHeight="1" x14ac:dyDescent="0.25">
      <c r="A30" s="18" t="s">
        <v>24</v>
      </c>
      <c r="B30" s="5">
        <f>8+0</f>
        <v>8</v>
      </c>
      <c r="C30" s="5">
        <f>0+0</f>
        <v>0</v>
      </c>
      <c r="D30" s="19"/>
      <c r="E30" s="19"/>
    </row>
    <row r="31" spans="1:5" x14ac:dyDescent="0.2">
      <c r="A31" s="12"/>
      <c r="B31" s="14"/>
      <c r="C31" s="14"/>
      <c r="D31" s="13"/>
      <c r="E31" s="13"/>
    </row>
    <row r="32" spans="1:5" ht="15.75" customHeight="1" x14ac:dyDescent="0.25">
      <c r="A32" s="4" t="s">
        <v>25</v>
      </c>
      <c r="B32" s="5">
        <v>0</v>
      </c>
      <c r="C32" s="5">
        <v>0</v>
      </c>
      <c r="D32" s="19"/>
      <c r="E32" s="19"/>
    </row>
    <row r="33" spans="1:5" ht="15.75" customHeight="1" x14ac:dyDescent="0.25">
      <c r="A33" s="4" t="s">
        <v>26</v>
      </c>
      <c r="B33" s="5">
        <f>4+0</f>
        <v>4</v>
      </c>
      <c r="C33" s="5">
        <f>0+0</f>
        <v>0</v>
      </c>
      <c r="D33" s="19"/>
      <c r="E33" s="19"/>
    </row>
    <row r="34" spans="1:5" x14ac:dyDescent="0.2">
      <c r="A34" s="12"/>
      <c r="B34" s="14"/>
      <c r="C34" s="14"/>
      <c r="D34" s="13"/>
      <c r="E34" s="13"/>
    </row>
    <row r="35" spans="1:5" ht="15.75" customHeight="1" x14ac:dyDescent="0.25">
      <c r="A35" s="4">
        <v>99021403</v>
      </c>
      <c r="B35" s="5">
        <v>1</v>
      </c>
      <c r="C35" s="5">
        <v>0</v>
      </c>
      <c r="D35" s="19"/>
      <c r="E35" s="19"/>
    </row>
    <row r="36" spans="1:5" ht="15.75" customHeight="1" x14ac:dyDescent="0.25">
      <c r="A36" s="4" t="s">
        <v>27</v>
      </c>
      <c r="B36" s="44">
        <f>0+8</f>
        <v>8</v>
      </c>
      <c r="C36" s="5">
        <f>0+0</f>
        <v>0</v>
      </c>
      <c r="D36" s="19"/>
      <c r="E36" s="19"/>
    </row>
    <row r="37" spans="1:5" x14ac:dyDescent="0.2">
      <c r="A37" s="12"/>
      <c r="B37" s="14"/>
      <c r="C37" s="14"/>
      <c r="D37" s="13"/>
      <c r="E37" s="13"/>
    </row>
    <row r="38" spans="1:5" ht="15" x14ac:dyDescent="0.25">
      <c r="A38" s="4">
        <v>99021333</v>
      </c>
      <c r="B38" s="5">
        <v>0</v>
      </c>
      <c r="C38" s="5">
        <v>0</v>
      </c>
      <c r="D38" s="19"/>
      <c r="E38" s="19"/>
    </row>
    <row r="39" spans="1:5" ht="15" x14ac:dyDescent="0.25">
      <c r="A39" s="4" t="s">
        <v>28</v>
      </c>
      <c r="B39" s="5">
        <f t="shared" ref="B39:C39" si="1">0+0</f>
        <v>0</v>
      </c>
      <c r="C39" s="5">
        <f t="shared" si="1"/>
        <v>0</v>
      </c>
      <c r="D39" s="19"/>
      <c r="E39" s="19"/>
    </row>
    <row r="40" spans="1:5" ht="12.75" x14ac:dyDescent="0.2">
      <c r="A40" s="13"/>
      <c r="B40" s="14"/>
      <c r="C40" s="14"/>
      <c r="D40" s="13"/>
      <c r="E40" s="13"/>
    </row>
    <row r="41" spans="1:5" ht="15" x14ac:dyDescent="0.25">
      <c r="A41" s="18" t="s">
        <v>29</v>
      </c>
      <c r="B41" s="5">
        <v>1</v>
      </c>
      <c r="C41" s="5">
        <v>0</v>
      </c>
      <c r="D41" s="19"/>
      <c r="E41" s="19"/>
    </row>
    <row r="42" spans="1:5" ht="15" x14ac:dyDescent="0.25">
      <c r="A42" s="18" t="s">
        <v>30</v>
      </c>
      <c r="B42" s="5">
        <f t="shared" ref="B42:C42" si="2">0+0</f>
        <v>0</v>
      </c>
      <c r="C42" s="5">
        <f t="shared" si="2"/>
        <v>0</v>
      </c>
      <c r="D42" s="19"/>
      <c r="E42" s="19"/>
    </row>
    <row r="43" spans="1:5" ht="12.75" x14ac:dyDescent="0.2">
      <c r="A43" s="13"/>
      <c r="B43" s="14"/>
      <c r="C43" s="14"/>
      <c r="D43" s="13"/>
      <c r="E43" s="13"/>
    </row>
    <row r="44" spans="1:5" ht="15" x14ac:dyDescent="0.25">
      <c r="A44" s="18" t="s">
        <v>31</v>
      </c>
      <c r="B44" s="5">
        <v>0</v>
      </c>
      <c r="C44" s="5">
        <v>0</v>
      </c>
      <c r="D44" s="19"/>
      <c r="E44" s="19"/>
    </row>
    <row r="45" spans="1:5" ht="15" x14ac:dyDescent="0.25">
      <c r="A45" s="18" t="s">
        <v>32</v>
      </c>
      <c r="B45" s="21">
        <f>3+0</f>
        <v>3</v>
      </c>
      <c r="C45" s="5">
        <f>0+0</f>
        <v>0</v>
      </c>
      <c r="D45" s="19"/>
      <c r="E45" s="19"/>
    </row>
    <row r="46" spans="1:5" ht="12.75" x14ac:dyDescent="0.2">
      <c r="A46" s="13"/>
      <c r="B46" s="14"/>
      <c r="C46" s="14"/>
      <c r="D46" s="13"/>
      <c r="E46" s="13"/>
    </row>
    <row r="47" spans="1:5" ht="15" x14ac:dyDescent="0.25">
      <c r="A47" s="18" t="s">
        <v>33</v>
      </c>
      <c r="B47" s="5">
        <v>0</v>
      </c>
      <c r="C47" s="5">
        <v>0</v>
      </c>
      <c r="D47" s="19"/>
      <c r="E47" s="19"/>
    </row>
    <row r="48" spans="1:5" ht="15" x14ac:dyDescent="0.25">
      <c r="A48" s="18" t="s">
        <v>34</v>
      </c>
      <c r="B48" s="5">
        <f>36+0</f>
        <v>36</v>
      </c>
      <c r="C48" s="5">
        <f>0+0</f>
        <v>0</v>
      </c>
      <c r="D48" s="19"/>
      <c r="E48" s="19"/>
    </row>
    <row r="49" spans="1:5" ht="12.75" x14ac:dyDescent="0.2">
      <c r="A49" s="13"/>
      <c r="B49" s="14"/>
      <c r="C49" s="14"/>
      <c r="D49" s="13"/>
      <c r="E49" s="13"/>
    </row>
    <row r="50" spans="1:5" ht="15" x14ac:dyDescent="0.25">
      <c r="A50" s="18" t="s">
        <v>35</v>
      </c>
      <c r="B50" s="5">
        <v>0</v>
      </c>
      <c r="C50" s="5">
        <v>0</v>
      </c>
      <c r="D50" s="19"/>
      <c r="E50" s="19"/>
    </row>
    <row r="51" spans="1:5" ht="15" x14ac:dyDescent="0.25">
      <c r="A51" s="18" t="s">
        <v>36</v>
      </c>
      <c r="B51" s="5">
        <f>0+2</f>
        <v>2</v>
      </c>
      <c r="C51" s="5">
        <f>0+0</f>
        <v>0</v>
      </c>
      <c r="D51" s="19"/>
      <c r="E51" s="19"/>
    </row>
    <row r="52" spans="1:5" ht="12.75" x14ac:dyDescent="0.2">
      <c r="A52" s="13"/>
      <c r="B52" s="14"/>
      <c r="C52" s="14"/>
      <c r="D52" s="13"/>
      <c r="E52" s="13"/>
    </row>
    <row r="53" spans="1:5" ht="15" x14ac:dyDescent="0.25">
      <c r="A53" s="18" t="s">
        <v>37</v>
      </c>
      <c r="B53" s="5">
        <v>0</v>
      </c>
      <c r="C53" s="5">
        <v>0</v>
      </c>
      <c r="D53" s="19"/>
      <c r="E53" s="19"/>
    </row>
    <row r="54" spans="1:5" ht="15" x14ac:dyDescent="0.25">
      <c r="A54" s="18" t="s">
        <v>38</v>
      </c>
      <c r="B54" s="5">
        <f t="shared" ref="B54:C54" si="3">0+0</f>
        <v>0</v>
      </c>
      <c r="C54" s="5">
        <f t="shared" si="3"/>
        <v>0</v>
      </c>
      <c r="D54" s="19"/>
      <c r="E54" s="19"/>
    </row>
    <row r="55" spans="1:5" ht="12.75" x14ac:dyDescent="0.2">
      <c r="A55" s="13"/>
      <c r="B55" s="14"/>
      <c r="C55" s="14"/>
      <c r="D55" s="13"/>
      <c r="E55" s="13"/>
    </row>
    <row r="56" spans="1:5" ht="15" x14ac:dyDescent="0.25">
      <c r="A56" s="18" t="s">
        <v>39</v>
      </c>
      <c r="B56" s="5">
        <v>1</v>
      </c>
      <c r="C56" s="5">
        <v>0</v>
      </c>
      <c r="D56" s="19"/>
      <c r="E56" s="19"/>
    </row>
    <row r="57" spans="1:5" ht="15" x14ac:dyDescent="0.25">
      <c r="A57" s="18" t="s">
        <v>40</v>
      </c>
      <c r="B57" s="5">
        <f>1+0</f>
        <v>1</v>
      </c>
      <c r="C57" s="5">
        <f>0+0</f>
        <v>0</v>
      </c>
      <c r="D57" s="19"/>
      <c r="E57" s="19"/>
    </row>
    <row r="58" spans="1:5" ht="12.75" x14ac:dyDescent="0.2">
      <c r="A58" s="13"/>
      <c r="B58" s="14"/>
      <c r="C58" s="14"/>
      <c r="D58" s="13"/>
      <c r="E58" s="13"/>
    </row>
    <row r="59" spans="1:5" ht="15" x14ac:dyDescent="0.25">
      <c r="A59" s="18">
        <v>99021264</v>
      </c>
      <c r="B59" s="5">
        <v>0</v>
      </c>
      <c r="C59" s="5">
        <v>0</v>
      </c>
      <c r="D59" s="19"/>
      <c r="E59" s="19"/>
    </row>
    <row r="60" spans="1:5" ht="15" x14ac:dyDescent="0.25">
      <c r="A60" s="18" t="s">
        <v>41</v>
      </c>
      <c r="B60" s="5">
        <f>0+1</f>
        <v>1</v>
      </c>
      <c r="C60" s="5">
        <f>0+0</f>
        <v>0</v>
      </c>
      <c r="D60" s="19"/>
      <c r="E60" s="19"/>
    </row>
    <row r="61" spans="1:5" ht="12.75" x14ac:dyDescent="0.2">
      <c r="A61" s="13"/>
      <c r="B61" s="14"/>
      <c r="C61" s="14"/>
      <c r="D61" s="13"/>
      <c r="E61" s="13"/>
    </row>
    <row r="62" spans="1:5" ht="15" x14ac:dyDescent="0.25">
      <c r="A62" s="18">
        <v>99021250</v>
      </c>
      <c r="B62" s="5">
        <v>8</v>
      </c>
      <c r="C62" s="5">
        <v>2</v>
      </c>
      <c r="D62" s="19"/>
      <c r="E62" s="19"/>
    </row>
    <row r="63" spans="1:5" ht="15" x14ac:dyDescent="0.25">
      <c r="A63" s="18" t="s">
        <v>42</v>
      </c>
      <c r="B63" s="5">
        <f>0+24</f>
        <v>24</v>
      </c>
      <c r="C63" s="5">
        <f>0+1</f>
        <v>1</v>
      </c>
      <c r="D63" s="19"/>
      <c r="E63" s="19"/>
    </row>
    <row r="64" spans="1:5" ht="12.75" x14ac:dyDescent="0.2">
      <c r="A64" s="13"/>
      <c r="B64" s="14"/>
      <c r="C64" s="14"/>
      <c r="D64" s="13"/>
      <c r="E64" s="13"/>
    </row>
    <row r="65" spans="1:5" ht="15" x14ac:dyDescent="0.25">
      <c r="A65" s="23">
        <v>99021853</v>
      </c>
      <c r="B65" s="5">
        <v>0</v>
      </c>
      <c r="C65" s="5">
        <v>0</v>
      </c>
      <c r="D65" s="19"/>
      <c r="E65" s="19"/>
    </row>
    <row r="66" spans="1:5" ht="15" x14ac:dyDescent="0.25">
      <c r="A66" s="23">
        <v>46236820</v>
      </c>
      <c r="B66" s="5">
        <f t="shared" ref="B66:C66" si="4">0+0</f>
        <v>0</v>
      </c>
      <c r="C66" s="5">
        <f t="shared" si="4"/>
        <v>0</v>
      </c>
      <c r="D66" s="19"/>
      <c r="E66" s="19"/>
    </row>
    <row r="67" spans="1:5" ht="12.75" x14ac:dyDescent="0.2">
      <c r="A67" s="13"/>
      <c r="B67" s="14"/>
      <c r="C67" s="14"/>
      <c r="D67" s="13"/>
      <c r="E67" s="13"/>
    </row>
    <row r="68" spans="1:5" ht="15" x14ac:dyDescent="0.25">
      <c r="A68" s="23" t="s">
        <v>43</v>
      </c>
      <c r="B68" s="5">
        <v>0</v>
      </c>
      <c r="C68" s="5">
        <v>0</v>
      </c>
      <c r="D68" s="19"/>
      <c r="E68" s="19"/>
    </row>
    <row r="69" spans="1:5" ht="15" x14ac:dyDescent="0.25">
      <c r="A69" s="23" t="s">
        <v>44</v>
      </c>
      <c r="B69" s="5">
        <f>0+2</f>
        <v>2</v>
      </c>
      <c r="C69" s="5">
        <f>0+0</f>
        <v>0</v>
      </c>
      <c r="D69" s="19"/>
      <c r="E69" s="19"/>
    </row>
    <row r="70" spans="1:5" ht="12.75" x14ac:dyDescent="0.2">
      <c r="A70" s="12"/>
      <c r="B70" s="14"/>
      <c r="C70" s="14"/>
      <c r="D70" s="13"/>
      <c r="E70" s="13"/>
    </row>
    <row r="71" spans="1:5" ht="15" x14ac:dyDescent="0.25">
      <c r="A71" s="18" t="s">
        <v>45</v>
      </c>
      <c r="B71" s="5">
        <v>0</v>
      </c>
      <c r="C71" s="5">
        <v>0</v>
      </c>
      <c r="D71" s="19"/>
      <c r="E71" s="19"/>
    </row>
    <row r="72" spans="1:5" ht="15" x14ac:dyDescent="0.25">
      <c r="A72" s="18" t="s">
        <v>46</v>
      </c>
      <c r="B72" s="5">
        <f>40+0</f>
        <v>40</v>
      </c>
      <c r="C72" s="5">
        <f>1+0</f>
        <v>1</v>
      </c>
      <c r="D72" s="19"/>
      <c r="E72" s="19"/>
    </row>
    <row r="73" spans="1:5" ht="12.75" x14ac:dyDescent="0.2">
      <c r="A73" s="13"/>
      <c r="B73" s="14"/>
      <c r="C73" s="14"/>
      <c r="D73" s="13"/>
      <c r="E73" s="13"/>
    </row>
    <row r="74" spans="1:5" ht="15" x14ac:dyDescent="0.25">
      <c r="A74" s="18" t="s">
        <v>47</v>
      </c>
      <c r="B74" s="5">
        <v>0</v>
      </c>
      <c r="C74" s="5">
        <v>0</v>
      </c>
      <c r="D74" s="19"/>
      <c r="E74" s="19"/>
    </row>
    <row r="75" spans="1:5" ht="15" x14ac:dyDescent="0.25">
      <c r="A75" s="18" t="s">
        <v>48</v>
      </c>
      <c r="B75" s="5">
        <f>0+1</f>
        <v>1</v>
      </c>
      <c r="C75" s="5">
        <f>0+0</f>
        <v>0</v>
      </c>
      <c r="D75" s="19"/>
      <c r="E75" s="19"/>
    </row>
    <row r="76" spans="1:5" ht="12.75" x14ac:dyDescent="0.2">
      <c r="A76" s="13"/>
      <c r="B76" s="14"/>
      <c r="C76" s="14"/>
      <c r="D76" s="13"/>
      <c r="E76" s="13"/>
    </row>
    <row r="77" spans="1:5" ht="15" x14ac:dyDescent="0.25">
      <c r="A77" s="18">
        <v>99021401</v>
      </c>
      <c r="B77" s="5">
        <v>0</v>
      </c>
      <c r="C77" s="5">
        <v>0</v>
      </c>
      <c r="D77" s="19"/>
      <c r="E77" s="19"/>
    </row>
    <row r="78" spans="1:5" ht="15" x14ac:dyDescent="0.25">
      <c r="A78" s="18" t="s">
        <v>49</v>
      </c>
      <c r="B78" s="5">
        <f t="shared" ref="B78:C78" si="5">0+0</f>
        <v>0</v>
      </c>
      <c r="C78" s="5">
        <f t="shared" si="5"/>
        <v>0</v>
      </c>
      <c r="D78" s="19"/>
      <c r="E78" s="19"/>
    </row>
    <row r="79" spans="1:5" ht="12.75" x14ac:dyDescent="0.2">
      <c r="A79" s="13"/>
      <c r="B79" s="14"/>
      <c r="C79" s="14"/>
      <c r="D79" s="13"/>
      <c r="E79" s="13"/>
    </row>
    <row r="80" spans="1:5" ht="15" x14ac:dyDescent="0.25">
      <c r="A80" s="18" t="s">
        <v>50</v>
      </c>
      <c r="B80" s="5">
        <v>0</v>
      </c>
      <c r="C80" s="5">
        <v>0</v>
      </c>
      <c r="D80" s="19"/>
      <c r="E80" s="19"/>
    </row>
    <row r="81" spans="1:5" ht="15" x14ac:dyDescent="0.25">
      <c r="A81" s="18" t="s">
        <v>51</v>
      </c>
      <c r="B81" s="5">
        <f t="shared" ref="B81:C81" si="6">0+0</f>
        <v>0</v>
      </c>
      <c r="C81" s="5">
        <f t="shared" si="6"/>
        <v>0</v>
      </c>
      <c r="D81" s="19"/>
      <c r="E81" s="19"/>
    </row>
  </sheetData>
  <mergeCells count="8">
    <mergeCell ref="L1:M1"/>
    <mergeCell ref="N1:O1"/>
    <mergeCell ref="P1:Q1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32"/>
  <sheetViews>
    <sheetView workbookViewId="0"/>
  </sheetViews>
  <sheetFormatPr defaultColWidth="12.5703125" defaultRowHeight="15.75" customHeight="1" x14ac:dyDescent="0.2"/>
  <cols>
    <col min="1" max="1" width="40.85546875" customWidth="1"/>
    <col min="2" max="2" width="42" customWidth="1"/>
    <col min="4" max="4" width="45.42578125" customWidth="1"/>
    <col min="5" max="5" width="45.85546875" customWidth="1"/>
    <col min="6" max="6" width="9.140625" customWidth="1"/>
    <col min="8" max="8" width="35.42578125" customWidth="1"/>
    <col min="9" max="9" width="25.140625" customWidth="1"/>
    <col min="11" max="11" width="23" customWidth="1"/>
    <col min="12" max="12" width="33.7109375" customWidth="1"/>
    <col min="14" max="14" width="26.42578125" customWidth="1"/>
    <col min="15" max="15" width="33.42578125" customWidth="1"/>
  </cols>
  <sheetData>
    <row r="1" spans="1:15" ht="64.5" customHeight="1" x14ac:dyDescent="0.25">
      <c r="A1" s="66" t="s">
        <v>69</v>
      </c>
      <c r="B1" s="63"/>
      <c r="C1" s="12"/>
      <c r="D1" s="66" t="s">
        <v>70</v>
      </c>
      <c r="E1" s="63"/>
      <c r="H1" s="66" t="s">
        <v>71</v>
      </c>
      <c r="I1" s="63"/>
      <c r="J1" s="24"/>
      <c r="K1" s="66" t="s">
        <v>72</v>
      </c>
      <c r="L1" s="63"/>
      <c r="N1" s="25"/>
      <c r="O1" s="25"/>
    </row>
    <row r="2" spans="1:15" ht="33.75" customHeight="1" x14ac:dyDescent="0.25">
      <c r="A2" s="67"/>
      <c r="B2" s="68"/>
      <c r="C2" s="12"/>
      <c r="D2" s="67"/>
      <c r="E2" s="68"/>
      <c r="H2" s="69"/>
      <c r="I2" s="70"/>
      <c r="J2" s="24"/>
      <c r="K2" s="69"/>
      <c r="L2" s="70"/>
      <c r="N2" s="25"/>
      <c r="O2" s="25"/>
    </row>
    <row r="3" spans="1:15" ht="12.75" x14ac:dyDescent="0.2">
      <c r="A3" s="26" t="s">
        <v>56</v>
      </c>
      <c r="B3" s="21">
        <f>SUM('data-2805-0406'!B3, 'data-2805-0406'!D3, 'data-2805-0406'!F3, 'data-2805-0406'!H3, 'data-2805-0406'!J3, 'data-2805-0406'!L3, 'data-2805-0406'!N3, 'data-2805-0406'!P3  )</f>
        <v>62</v>
      </c>
      <c r="C3" s="12"/>
      <c r="D3" s="26" t="s">
        <v>56</v>
      </c>
      <c r="E3" s="21">
        <f>SUM('data-2805-0406'!C3,'data-2805-0406'!E3,'data-2805-0406'!G3,'data-2805-0406'!I3,'data-2805-0406'!K3,'data-2805-0406'!M3,'data-2805-0406'!O3,'data-2805-0406'!Q3)</f>
        <v>6</v>
      </c>
      <c r="I3" s="12"/>
      <c r="J3" s="12"/>
    </row>
    <row r="4" spans="1:15" ht="12.75" x14ac:dyDescent="0.2">
      <c r="A4" s="26" t="s">
        <v>57</v>
      </c>
      <c r="B4" s="21">
        <f>SUM('data-2805-0406'!B4,'data-2805-0406'!D4,'data-2805-0406'!F4,'data-2805-0406'!H4,'data-2805-0406'!J4,'data-2805-0406'!L4,'data-2805-0406'!N4,'data-2805-0406'!P4)</f>
        <v>50</v>
      </c>
      <c r="C4" s="12"/>
      <c r="D4" s="26" t="s">
        <v>57</v>
      </c>
      <c r="E4" s="21">
        <f>SUM('data-2805-0406'!C4,'data-2805-0406'!E4,'data-2805-0406'!G4,'data-2805-0406'!I4,'data-2805-0406'!K4,'data-2805-0406'!M4,'data-2805-0406'!O4,'data-2805-0406'!Q4)</f>
        <v>9</v>
      </c>
      <c r="H4" s="71" t="s">
        <v>58</v>
      </c>
      <c r="I4" s="27"/>
      <c r="J4" s="28"/>
      <c r="K4" s="71" t="s">
        <v>58</v>
      </c>
      <c r="L4" s="27"/>
    </row>
    <row r="5" spans="1:15" ht="12.75" x14ac:dyDescent="0.2">
      <c r="C5" s="12"/>
      <c r="H5" s="69"/>
      <c r="I5" s="29"/>
      <c r="J5" s="28"/>
      <c r="K5" s="69"/>
      <c r="L5" s="29"/>
    </row>
    <row r="6" spans="1:15" ht="12.75" x14ac:dyDescent="0.2">
      <c r="A6" s="26" t="s">
        <v>59</v>
      </c>
      <c r="B6" s="21">
        <f>SUM('data-2805-0406'!B7, 'data-2805-0406'!D7, 'data-2805-0406'!F7, 'data-2805-0406'!H7, 'data-2805-0406'!J7, 'data-2805-0406'!L7, 'data-2805-0406'!N7, 'data-2805-0406'!P7  )</f>
        <v>441</v>
      </c>
      <c r="C6" s="12"/>
      <c r="D6" s="26" t="s">
        <v>59</v>
      </c>
      <c r="E6" s="21">
        <f>SUM('data-2805-0406'!C7,'data-2805-0406'!E7,'data-2805-0406'!G7,'data-2805-0406'!I7,'data-2805-0406'!K7,'data-2805-0406'!M7,'data-2805-0406'!O7,'data-2805-0406'!Q7)</f>
        <v>25</v>
      </c>
      <c r="H6" s="12"/>
      <c r="I6" s="12"/>
      <c r="J6" s="12"/>
    </row>
    <row r="7" spans="1:15" ht="12.75" x14ac:dyDescent="0.2">
      <c r="A7" s="26" t="s">
        <v>60</v>
      </c>
      <c r="B7" s="21">
        <f>SUM('data-2805-0406'!B8,'data-2805-0406'!D8,'data-2805-0406'!F8,'data-2805-0406'!H8,'data-2805-0406'!J8,'data-2805-0406'!L8,'data-2805-0406'!N8,'data-2805-0406'!P8)</f>
        <v>290</v>
      </c>
      <c r="C7" s="12"/>
      <c r="D7" s="26" t="s">
        <v>60</v>
      </c>
      <c r="E7" s="21">
        <f>SUM('data-2805-0406'!C8,'data-2805-0406'!E8,'data-2805-0406'!G8,'data-2805-0406'!I8,'data-2805-0406'!K8,'data-2805-0406'!M8,'data-2805-0406'!O8,'data-2805-0406'!Q8)</f>
        <v>19</v>
      </c>
      <c r="H7" s="71" t="s">
        <v>58</v>
      </c>
      <c r="I7" s="30"/>
      <c r="J7" s="12"/>
      <c r="K7" s="71" t="s">
        <v>58</v>
      </c>
      <c r="L7" s="27"/>
    </row>
    <row r="8" spans="1:15" ht="12.75" x14ac:dyDescent="0.2">
      <c r="C8" s="12"/>
      <c r="H8" s="69"/>
      <c r="I8" s="31"/>
      <c r="J8" s="28"/>
      <c r="K8" s="69"/>
      <c r="L8" s="29"/>
    </row>
    <row r="9" spans="1:15" ht="12.75" x14ac:dyDescent="0.2">
      <c r="C9" s="12"/>
      <c r="H9" s="12"/>
      <c r="I9" s="12"/>
      <c r="J9" s="28"/>
    </row>
    <row r="10" spans="1:15" ht="12.75" x14ac:dyDescent="0.2">
      <c r="A10" s="12"/>
      <c r="B10" s="12"/>
      <c r="C10" s="12"/>
      <c r="H10" s="71" t="s">
        <v>58</v>
      </c>
      <c r="I10" s="30"/>
      <c r="J10" s="12"/>
      <c r="K10" s="71" t="s">
        <v>58</v>
      </c>
      <c r="L10" s="27"/>
    </row>
    <row r="11" spans="1:15" ht="12.75" x14ac:dyDescent="0.2">
      <c r="A11" s="72" t="s">
        <v>73</v>
      </c>
      <c r="B11" s="68"/>
      <c r="C11" s="12"/>
      <c r="D11" s="72" t="s">
        <v>74</v>
      </c>
      <c r="E11" s="68"/>
      <c r="H11" s="69"/>
      <c r="I11" s="31"/>
      <c r="J11" s="12"/>
      <c r="K11" s="69"/>
      <c r="L11" s="29"/>
    </row>
    <row r="12" spans="1:15" ht="72" customHeight="1" x14ac:dyDescent="0.2">
      <c r="A12" s="67"/>
      <c r="B12" s="68"/>
      <c r="C12" s="12"/>
      <c r="D12" s="67"/>
      <c r="E12" s="68"/>
      <c r="H12" s="12"/>
      <c r="I12" s="12"/>
      <c r="J12" s="12"/>
    </row>
    <row r="13" spans="1:15" ht="12.75" x14ac:dyDescent="0.2">
      <c r="A13" s="32" t="s">
        <v>63</v>
      </c>
      <c r="B13" s="9">
        <f t="shared" ref="B13:B14" si="0">B3/8</f>
        <v>7.75</v>
      </c>
      <c r="C13" s="12"/>
      <c r="D13" s="26" t="s">
        <v>56</v>
      </c>
      <c r="E13" s="21">
        <f t="shared" ref="E13:E14" si="1">E3/8</f>
        <v>0.75</v>
      </c>
      <c r="H13" s="71" t="s">
        <v>58</v>
      </c>
      <c r="I13" s="30"/>
      <c r="J13" s="12"/>
      <c r="K13" s="71" t="s">
        <v>58</v>
      </c>
      <c r="L13" s="27"/>
    </row>
    <row r="14" spans="1:15" ht="18" x14ac:dyDescent="0.25">
      <c r="A14" s="26" t="s">
        <v>64</v>
      </c>
      <c r="B14" s="21">
        <f t="shared" si="0"/>
        <v>6.25</v>
      </c>
      <c r="C14" s="33"/>
      <c r="D14" s="26" t="s">
        <v>57</v>
      </c>
      <c r="E14" s="21">
        <f t="shared" si="1"/>
        <v>1.125</v>
      </c>
      <c r="H14" s="69"/>
      <c r="I14" s="34"/>
      <c r="J14" s="24"/>
      <c r="K14" s="69"/>
      <c r="L14" s="29"/>
    </row>
    <row r="15" spans="1:15" ht="20.25" customHeight="1" x14ac:dyDescent="0.25">
      <c r="C15" s="12"/>
      <c r="D15" s="12"/>
      <c r="E15" s="28"/>
      <c r="H15" s="12"/>
      <c r="I15" s="24"/>
      <c r="J15" s="24"/>
    </row>
    <row r="16" spans="1:15" ht="12.75" x14ac:dyDescent="0.2">
      <c r="A16" s="26" t="s">
        <v>59</v>
      </c>
      <c r="B16" s="35">
        <f t="shared" ref="B16:B17" si="2">B6/8</f>
        <v>55.125</v>
      </c>
      <c r="C16" s="12"/>
      <c r="D16" s="26" t="s">
        <v>59</v>
      </c>
      <c r="E16" s="21">
        <f t="shared" ref="E16:E17" si="3">E6/8</f>
        <v>3.125</v>
      </c>
      <c r="H16" s="71" t="s">
        <v>58</v>
      </c>
      <c r="I16" s="30"/>
      <c r="J16" s="12"/>
      <c r="K16" s="71" t="s">
        <v>58</v>
      </c>
      <c r="L16" s="27"/>
    </row>
    <row r="17" spans="1:12" ht="12.75" x14ac:dyDescent="0.2">
      <c r="A17" s="26" t="s">
        <v>60</v>
      </c>
      <c r="B17" s="35">
        <f t="shared" si="2"/>
        <v>36.25</v>
      </c>
      <c r="C17" s="12"/>
      <c r="D17" s="26" t="s">
        <v>60</v>
      </c>
      <c r="E17" s="21">
        <f t="shared" si="3"/>
        <v>2.375</v>
      </c>
      <c r="H17" s="69"/>
      <c r="I17" s="31"/>
      <c r="J17" s="28"/>
      <c r="K17" s="69"/>
      <c r="L17" s="29"/>
    </row>
    <row r="18" spans="1:12" ht="12.75" x14ac:dyDescent="0.2">
      <c r="C18" s="12"/>
      <c r="D18" s="12"/>
      <c r="E18" s="28"/>
      <c r="H18" s="12"/>
      <c r="I18" s="12"/>
      <c r="J18" s="28"/>
    </row>
    <row r="19" spans="1:12" ht="12.75" x14ac:dyDescent="0.2">
      <c r="C19" s="12"/>
      <c r="D19" s="12"/>
      <c r="E19" s="12"/>
      <c r="H19" s="71" t="s">
        <v>58</v>
      </c>
      <c r="I19" s="30"/>
      <c r="J19" s="12"/>
      <c r="K19" s="71" t="s">
        <v>58</v>
      </c>
      <c r="L19" s="27"/>
    </row>
    <row r="20" spans="1:12" ht="12.75" x14ac:dyDescent="0.2">
      <c r="C20" s="12"/>
      <c r="D20" s="12"/>
      <c r="E20" s="12"/>
      <c r="H20" s="69"/>
      <c r="I20" s="31"/>
      <c r="J20" s="12"/>
      <c r="K20" s="69"/>
      <c r="L20" s="29"/>
    </row>
    <row r="21" spans="1:12" ht="18" x14ac:dyDescent="0.2">
      <c r="A21" s="72" t="s">
        <v>75</v>
      </c>
      <c r="B21" s="68"/>
      <c r="C21" s="12"/>
      <c r="D21" s="25"/>
      <c r="E21" s="25"/>
      <c r="H21" s="12"/>
      <c r="I21" s="12"/>
      <c r="J21" s="28"/>
    </row>
    <row r="22" spans="1:12" ht="79.5" customHeight="1" x14ac:dyDescent="0.2">
      <c r="A22" s="67"/>
      <c r="B22" s="68"/>
      <c r="C22" s="12"/>
      <c r="D22" s="36"/>
      <c r="E22" s="36"/>
      <c r="H22" s="71" t="s">
        <v>58</v>
      </c>
      <c r="I22" s="30"/>
      <c r="J22" s="28"/>
      <c r="K22" s="71" t="s">
        <v>58</v>
      </c>
      <c r="L22" s="27"/>
    </row>
    <row r="23" spans="1:12" ht="18" x14ac:dyDescent="0.2">
      <c r="A23" s="32" t="s">
        <v>63</v>
      </c>
      <c r="B23" s="9">
        <f t="shared" ref="B23:B24" si="4">E3/B3</f>
        <v>9.6774193548387094E-2</v>
      </c>
      <c r="C23" s="12"/>
      <c r="D23" s="37"/>
      <c r="E23" s="25"/>
      <c r="H23" s="69"/>
      <c r="I23" s="31"/>
      <c r="J23" s="12"/>
      <c r="K23" s="69"/>
      <c r="L23" s="29"/>
    </row>
    <row r="24" spans="1:12" ht="18" x14ac:dyDescent="0.2">
      <c r="A24" s="26" t="s">
        <v>64</v>
      </c>
      <c r="B24" s="38">
        <f t="shared" si="4"/>
        <v>0.18</v>
      </c>
      <c r="C24" s="33"/>
      <c r="D24" s="25"/>
      <c r="E24" s="25"/>
    </row>
    <row r="25" spans="1:12" ht="18" x14ac:dyDescent="0.2">
      <c r="C25" s="12"/>
      <c r="D25" s="25"/>
      <c r="E25" s="25"/>
      <c r="H25" s="71" t="s">
        <v>58</v>
      </c>
      <c r="I25" s="27"/>
      <c r="K25" s="71" t="s">
        <v>58</v>
      </c>
      <c r="L25" s="27"/>
    </row>
    <row r="26" spans="1:12" ht="18" x14ac:dyDescent="0.2">
      <c r="A26" s="26" t="s">
        <v>59</v>
      </c>
      <c r="B26" s="39">
        <f t="shared" ref="B26:B27" si="5">E6/B6</f>
        <v>5.6689342403628121E-2</v>
      </c>
      <c r="C26" s="12"/>
      <c r="D26" s="25"/>
      <c r="E26" s="25"/>
      <c r="H26" s="69"/>
      <c r="I26" s="40"/>
      <c r="K26" s="69"/>
      <c r="L26" s="29"/>
    </row>
    <row r="27" spans="1:12" ht="18" x14ac:dyDescent="0.2">
      <c r="A27" s="26" t="s">
        <v>60</v>
      </c>
      <c r="B27" s="41">
        <f t="shared" si="5"/>
        <v>6.5517241379310351E-2</v>
      </c>
      <c r="C27" s="12"/>
      <c r="D27" s="25"/>
      <c r="E27" s="25"/>
    </row>
    <row r="28" spans="1:12" ht="18" x14ac:dyDescent="0.25">
      <c r="D28" s="42"/>
    </row>
    <row r="31" spans="1:12" ht="12.75" x14ac:dyDescent="0.2">
      <c r="A31" s="43" t="s">
        <v>66</v>
      </c>
    </row>
    <row r="32" spans="1:12" ht="12.75" x14ac:dyDescent="0.2">
      <c r="A32" s="43" t="s">
        <v>67</v>
      </c>
      <c r="B32" s="43" t="s">
        <v>76</v>
      </c>
    </row>
  </sheetData>
  <mergeCells count="23">
    <mergeCell ref="A11:B12"/>
    <mergeCell ref="D11:E12"/>
    <mergeCell ref="H13:H14"/>
    <mergeCell ref="A21:B22"/>
    <mergeCell ref="K22:K23"/>
    <mergeCell ref="K25:K26"/>
    <mergeCell ref="H16:H17"/>
    <mergeCell ref="H22:H23"/>
    <mergeCell ref="H25:H26"/>
    <mergeCell ref="H7:H8"/>
    <mergeCell ref="H10:H11"/>
    <mergeCell ref="K10:K11"/>
    <mergeCell ref="K7:K8"/>
    <mergeCell ref="K13:K14"/>
    <mergeCell ref="K16:K17"/>
    <mergeCell ref="H19:H20"/>
    <mergeCell ref="K19:K20"/>
    <mergeCell ref="A1:B2"/>
    <mergeCell ref="D1:E2"/>
    <mergeCell ref="H1:I2"/>
    <mergeCell ref="K1:L2"/>
    <mergeCell ref="H4:H5"/>
    <mergeCell ref="K4:K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81"/>
  <sheetViews>
    <sheetView workbookViewId="0"/>
  </sheetViews>
  <sheetFormatPr defaultColWidth="12.5703125" defaultRowHeight="15.75" customHeight="1" x14ac:dyDescent="0.2"/>
  <cols>
    <col min="1" max="1" width="26.5703125" customWidth="1"/>
    <col min="2" max="2" width="23.140625" customWidth="1"/>
    <col min="3" max="3" width="21.42578125" customWidth="1"/>
    <col min="5" max="5" width="27.42578125" customWidth="1"/>
  </cols>
  <sheetData>
    <row r="1" spans="1:17" ht="15.75" customHeight="1" x14ac:dyDescent="0.25">
      <c r="A1" s="1"/>
      <c r="B1" s="62" t="s">
        <v>0</v>
      </c>
      <c r="C1" s="63"/>
      <c r="D1" s="62" t="s">
        <v>1</v>
      </c>
      <c r="E1" s="63"/>
      <c r="F1" s="62" t="s">
        <v>2</v>
      </c>
      <c r="G1" s="63"/>
      <c r="H1" s="62" t="s">
        <v>3</v>
      </c>
      <c r="I1" s="63"/>
      <c r="J1" s="62" t="s">
        <v>4</v>
      </c>
      <c r="K1" s="63"/>
      <c r="L1" s="62" t="s">
        <v>5</v>
      </c>
      <c r="M1" s="63"/>
      <c r="N1" s="64" t="s">
        <v>6</v>
      </c>
      <c r="O1" s="65"/>
      <c r="P1" s="62" t="s">
        <v>7</v>
      </c>
      <c r="Q1" s="63"/>
    </row>
    <row r="2" spans="1:17" ht="15.75" customHeight="1" x14ac:dyDescent="0.25">
      <c r="A2" s="1"/>
      <c r="B2" s="2" t="s">
        <v>8</v>
      </c>
      <c r="C2" s="3" t="s">
        <v>9</v>
      </c>
      <c r="D2" s="3" t="s">
        <v>8</v>
      </c>
      <c r="E2" s="3" t="s">
        <v>9</v>
      </c>
      <c r="F2" s="3" t="s">
        <v>8</v>
      </c>
      <c r="G2" s="3" t="s">
        <v>9</v>
      </c>
      <c r="H2" s="3" t="s">
        <v>8</v>
      </c>
      <c r="I2" s="3" t="s">
        <v>9</v>
      </c>
      <c r="J2" s="3" t="s">
        <v>8</v>
      </c>
      <c r="K2" s="3" t="s">
        <v>9</v>
      </c>
      <c r="L2" s="3" t="s">
        <v>8</v>
      </c>
      <c r="M2" s="3" t="s">
        <v>9</v>
      </c>
      <c r="N2" s="3" t="s">
        <v>8</v>
      </c>
      <c r="O2" s="3" t="s">
        <v>9</v>
      </c>
      <c r="P2" s="3" t="s">
        <v>8</v>
      </c>
      <c r="Q2" s="3" t="s">
        <v>9</v>
      </c>
    </row>
    <row r="3" spans="1:17" ht="15.75" customHeight="1" x14ac:dyDescent="0.25">
      <c r="A3" s="4" t="s">
        <v>10</v>
      </c>
      <c r="B3" s="21">
        <v>17</v>
      </c>
      <c r="C3" s="6">
        <v>12</v>
      </c>
      <c r="D3" s="6">
        <v>0</v>
      </c>
      <c r="E3" s="6">
        <v>0</v>
      </c>
      <c r="F3" s="6">
        <v>18</v>
      </c>
      <c r="G3" s="6">
        <v>0</v>
      </c>
      <c r="H3" s="6">
        <v>2</v>
      </c>
      <c r="I3" s="6">
        <v>0</v>
      </c>
      <c r="J3" s="6">
        <v>33</v>
      </c>
      <c r="K3" s="6">
        <v>0</v>
      </c>
      <c r="L3" s="7">
        <v>0</v>
      </c>
      <c r="M3" s="7">
        <v>0</v>
      </c>
      <c r="N3" s="7">
        <v>0</v>
      </c>
      <c r="O3" s="8">
        <v>0</v>
      </c>
      <c r="P3" s="8">
        <v>0</v>
      </c>
      <c r="Q3" s="8">
        <v>0</v>
      </c>
    </row>
    <row r="4" spans="1:17" ht="15.75" customHeight="1" x14ac:dyDescent="0.25">
      <c r="A4" s="4" t="s">
        <v>11</v>
      </c>
      <c r="B4" s="9">
        <v>9</v>
      </c>
      <c r="C4" s="10">
        <v>3</v>
      </c>
      <c r="D4" s="10">
        <v>0</v>
      </c>
      <c r="E4" s="10">
        <v>0</v>
      </c>
      <c r="F4" s="10">
        <v>0</v>
      </c>
      <c r="G4" s="10">
        <v>0</v>
      </c>
      <c r="H4" s="10">
        <v>2</v>
      </c>
      <c r="I4" s="10">
        <v>0</v>
      </c>
      <c r="J4" s="10">
        <v>2</v>
      </c>
      <c r="K4" s="10">
        <v>1</v>
      </c>
      <c r="L4" s="11">
        <v>2</v>
      </c>
      <c r="M4" s="11">
        <v>0</v>
      </c>
      <c r="N4" s="11">
        <v>0</v>
      </c>
      <c r="O4" s="11">
        <v>0</v>
      </c>
      <c r="P4" s="11">
        <v>8</v>
      </c>
      <c r="Q4" s="11">
        <v>0</v>
      </c>
    </row>
    <row r="5" spans="1:17" x14ac:dyDescent="0.2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2"/>
    </row>
    <row r="6" spans="1:17" x14ac:dyDescent="0.2">
      <c r="A6" s="12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5"/>
    </row>
    <row r="7" spans="1:17" ht="15.75" customHeight="1" x14ac:dyDescent="0.25">
      <c r="A7" s="16" t="s">
        <v>12</v>
      </c>
      <c r="B7" s="9">
        <v>260</v>
      </c>
      <c r="C7" s="10">
        <v>3</v>
      </c>
      <c r="D7" s="10">
        <v>8</v>
      </c>
      <c r="E7" s="10">
        <v>3</v>
      </c>
      <c r="F7" s="10">
        <v>24</v>
      </c>
      <c r="G7" s="10">
        <v>0</v>
      </c>
      <c r="H7" s="10">
        <v>45</v>
      </c>
      <c r="I7" s="10">
        <v>12</v>
      </c>
      <c r="J7" s="10">
        <v>1626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</row>
    <row r="8" spans="1:17" ht="15.75" customHeight="1" x14ac:dyDescent="0.25">
      <c r="A8" s="16" t="s">
        <v>13</v>
      </c>
      <c r="B8" s="9">
        <f>73+21</f>
        <v>94</v>
      </c>
      <c r="C8" s="10">
        <f>0+0</f>
        <v>0</v>
      </c>
      <c r="D8" s="10">
        <f>9+0</f>
        <v>9</v>
      </c>
      <c r="E8" s="10">
        <f>0+0</f>
        <v>0</v>
      </c>
      <c r="F8" s="10">
        <f>3+20</f>
        <v>23</v>
      </c>
      <c r="G8" s="10">
        <f>0+0</f>
        <v>0</v>
      </c>
      <c r="H8" s="10">
        <f>7+15</f>
        <v>22</v>
      </c>
      <c r="I8" s="10">
        <f>0+1</f>
        <v>1</v>
      </c>
      <c r="J8" s="10">
        <f t="shared" ref="J8:K8" si="0">13+1</f>
        <v>14</v>
      </c>
      <c r="K8" s="10">
        <f t="shared" si="0"/>
        <v>14</v>
      </c>
      <c r="L8" s="11">
        <f>0+9</f>
        <v>9</v>
      </c>
      <c r="M8" s="11">
        <f>0+0</f>
        <v>0</v>
      </c>
      <c r="N8" s="11">
        <f>1+0</f>
        <v>1</v>
      </c>
      <c r="O8" s="17">
        <f>0+0</f>
        <v>0</v>
      </c>
      <c r="P8" s="11">
        <f>1+0</f>
        <v>1</v>
      </c>
      <c r="Q8" s="17">
        <f>0+0</f>
        <v>0</v>
      </c>
    </row>
    <row r="11" spans="1:17" ht="15.75" customHeight="1" x14ac:dyDescent="0.25">
      <c r="A11" s="18" t="s">
        <v>14</v>
      </c>
      <c r="B11" s="5">
        <v>1</v>
      </c>
      <c r="C11" s="6">
        <v>0</v>
      </c>
      <c r="D11" s="6">
        <v>0</v>
      </c>
      <c r="E11" s="6">
        <v>0</v>
      </c>
    </row>
    <row r="12" spans="1:17" ht="15.75" customHeight="1" x14ac:dyDescent="0.25">
      <c r="A12" s="18" t="s">
        <v>15</v>
      </c>
      <c r="B12" s="20">
        <f>4+0</f>
        <v>4</v>
      </c>
      <c r="C12" s="10">
        <f>0+0</f>
        <v>0</v>
      </c>
      <c r="D12" s="10">
        <f t="shared" ref="D12:E12" si="1">0</f>
        <v>0</v>
      </c>
      <c r="E12" s="10">
        <f t="shared" si="1"/>
        <v>0</v>
      </c>
    </row>
    <row r="13" spans="1:17" x14ac:dyDescent="0.2">
      <c r="A13" s="13"/>
      <c r="B13" s="14"/>
      <c r="C13" s="14"/>
      <c r="D13" s="14"/>
      <c r="E13" s="14"/>
    </row>
    <row r="14" spans="1:17" ht="15.75" customHeight="1" x14ac:dyDescent="0.25">
      <c r="A14" s="18">
        <v>99021922</v>
      </c>
      <c r="B14" s="20">
        <v>1</v>
      </c>
      <c r="C14" s="10">
        <v>1</v>
      </c>
      <c r="D14" s="10">
        <v>0</v>
      </c>
      <c r="E14" s="10">
        <v>0</v>
      </c>
    </row>
    <row r="15" spans="1:17" ht="15.75" customHeight="1" x14ac:dyDescent="0.25">
      <c r="A15" s="18" t="s">
        <v>16</v>
      </c>
      <c r="B15" s="20">
        <f>3+0</f>
        <v>3</v>
      </c>
      <c r="C15" s="10">
        <f>0+0</f>
        <v>0</v>
      </c>
      <c r="D15" s="10">
        <f t="shared" ref="D15:E15" si="2">0</f>
        <v>0</v>
      </c>
      <c r="E15" s="10">
        <f t="shared" si="2"/>
        <v>0</v>
      </c>
    </row>
    <row r="16" spans="1:17" x14ac:dyDescent="0.2">
      <c r="A16" s="13"/>
      <c r="B16" s="14"/>
      <c r="C16" s="14"/>
      <c r="D16" s="14"/>
      <c r="E16" s="14"/>
    </row>
    <row r="17" spans="1:5" ht="15.75" customHeight="1" x14ac:dyDescent="0.25">
      <c r="A17" s="18" t="s">
        <v>17</v>
      </c>
      <c r="B17" s="20">
        <v>250</v>
      </c>
      <c r="C17" s="10">
        <v>2</v>
      </c>
      <c r="D17" s="10">
        <v>0</v>
      </c>
      <c r="E17" s="10">
        <v>0</v>
      </c>
    </row>
    <row r="18" spans="1:5" ht="15.75" customHeight="1" x14ac:dyDescent="0.25">
      <c r="A18" s="18" t="s">
        <v>18</v>
      </c>
      <c r="B18" s="20">
        <f t="shared" ref="B18:C18" si="3">0+0</f>
        <v>0</v>
      </c>
      <c r="C18" s="10">
        <f t="shared" si="3"/>
        <v>0</v>
      </c>
      <c r="D18" s="10">
        <f t="shared" ref="D18:E18" si="4">0</f>
        <v>0</v>
      </c>
      <c r="E18" s="10">
        <f t="shared" si="4"/>
        <v>0</v>
      </c>
    </row>
    <row r="19" spans="1:5" x14ac:dyDescent="0.2">
      <c r="A19" s="13"/>
      <c r="B19" s="14"/>
      <c r="C19" s="14"/>
      <c r="D19" s="14"/>
      <c r="E19" s="14"/>
    </row>
    <row r="20" spans="1:5" ht="15.75" customHeight="1" x14ac:dyDescent="0.25">
      <c r="A20" s="19">
        <v>99020562</v>
      </c>
      <c r="B20" s="20">
        <v>0</v>
      </c>
      <c r="C20" s="10">
        <v>0</v>
      </c>
      <c r="D20" s="10">
        <v>1</v>
      </c>
      <c r="E20" s="10">
        <v>0</v>
      </c>
    </row>
    <row r="21" spans="1:5" ht="15.75" customHeight="1" x14ac:dyDescent="0.25">
      <c r="A21" s="18" t="s">
        <v>19</v>
      </c>
      <c r="B21" s="20">
        <f t="shared" ref="B21:C21" si="5">0+0</f>
        <v>0</v>
      </c>
      <c r="C21" s="10">
        <f t="shared" si="5"/>
        <v>0</v>
      </c>
      <c r="D21" s="10">
        <f t="shared" ref="D21:E21" si="6">0</f>
        <v>0</v>
      </c>
      <c r="E21" s="10">
        <f t="shared" si="6"/>
        <v>0</v>
      </c>
    </row>
    <row r="22" spans="1:5" x14ac:dyDescent="0.2">
      <c r="A22" s="13"/>
      <c r="B22" s="14"/>
      <c r="C22" s="14"/>
      <c r="D22" s="14"/>
      <c r="E22" s="14"/>
    </row>
    <row r="23" spans="1:5" ht="15.75" customHeight="1" x14ac:dyDescent="0.25">
      <c r="A23" s="18" t="s">
        <v>20</v>
      </c>
      <c r="B23" s="20">
        <v>3</v>
      </c>
      <c r="C23" s="10">
        <v>0</v>
      </c>
      <c r="D23" s="10">
        <v>0</v>
      </c>
      <c r="E23" s="10">
        <v>0</v>
      </c>
    </row>
    <row r="24" spans="1:5" ht="15.75" customHeight="1" x14ac:dyDescent="0.25">
      <c r="A24" s="18" t="s">
        <v>21</v>
      </c>
      <c r="B24" s="20">
        <f>0+7</f>
        <v>7</v>
      </c>
      <c r="C24" s="10">
        <f>0+0</f>
        <v>0</v>
      </c>
      <c r="D24" s="10">
        <f t="shared" ref="D24:E24" si="7">0</f>
        <v>0</v>
      </c>
      <c r="E24" s="10">
        <f t="shared" si="7"/>
        <v>0</v>
      </c>
    </row>
    <row r="25" spans="1:5" x14ac:dyDescent="0.2">
      <c r="A25" s="13"/>
      <c r="B25" s="14"/>
      <c r="C25" s="14"/>
      <c r="D25" s="14"/>
      <c r="E25" s="14"/>
    </row>
    <row r="26" spans="1:5" ht="15.75" customHeight="1" x14ac:dyDescent="0.25">
      <c r="A26" s="18" t="s">
        <v>22</v>
      </c>
      <c r="B26" s="20">
        <v>0</v>
      </c>
      <c r="C26" s="10">
        <v>0</v>
      </c>
      <c r="D26" s="10">
        <v>1</v>
      </c>
      <c r="E26" s="10">
        <v>0</v>
      </c>
    </row>
    <row r="27" spans="1:5" ht="15.75" customHeight="1" x14ac:dyDescent="0.25">
      <c r="A27" s="18" t="s">
        <v>23</v>
      </c>
      <c r="B27" s="20">
        <f t="shared" ref="B27:C27" si="8">0+0</f>
        <v>0</v>
      </c>
      <c r="C27" s="10">
        <f t="shared" si="8"/>
        <v>0</v>
      </c>
      <c r="D27" s="10">
        <f t="shared" ref="D27:E27" si="9">0</f>
        <v>0</v>
      </c>
      <c r="E27" s="10">
        <f t="shared" si="9"/>
        <v>0</v>
      </c>
    </row>
    <row r="28" spans="1:5" x14ac:dyDescent="0.2">
      <c r="A28" s="13"/>
      <c r="B28" s="14"/>
      <c r="C28" s="14"/>
      <c r="D28" s="14"/>
      <c r="E28" s="14"/>
    </row>
    <row r="29" spans="1:5" ht="15.75" customHeight="1" x14ac:dyDescent="0.25">
      <c r="A29" s="18">
        <v>99020887</v>
      </c>
      <c r="B29" s="20">
        <v>0</v>
      </c>
      <c r="C29" s="10">
        <v>0</v>
      </c>
      <c r="D29" s="10">
        <v>0</v>
      </c>
      <c r="E29" s="10">
        <v>0</v>
      </c>
    </row>
    <row r="30" spans="1:5" ht="15.75" customHeight="1" x14ac:dyDescent="0.25">
      <c r="A30" s="18" t="s">
        <v>24</v>
      </c>
      <c r="B30" s="20">
        <f t="shared" ref="B30:C30" si="10">0+0</f>
        <v>0</v>
      </c>
      <c r="C30" s="10">
        <f t="shared" si="10"/>
        <v>0</v>
      </c>
      <c r="D30" s="10">
        <f>7</f>
        <v>7</v>
      </c>
      <c r="E30" s="10">
        <f>0</f>
        <v>0</v>
      </c>
    </row>
    <row r="31" spans="1:5" x14ac:dyDescent="0.2">
      <c r="A31" s="12"/>
      <c r="B31" s="14"/>
      <c r="C31" s="14"/>
      <c r="D31" s="14"/>
      <c r="E31" s="14"/>
    </row>
    <row r="32" spans="1:5" ht="15.75" customHeight="1" x14ac:dyDescent="0.25">
      <c r="A32" s="4" t="s">
        <v>25</v>
      </c>
      <c r="B32" s="20">
        <v>0</v>
      </c>
      <c r="C32" s="10">
        <v>0</v>
      </c>
      <c r="D32" s="10">
        <v>0</v>
      </c>
      <c r="E32" s="10">
        <v>0</v>
      </c>
    </row>
    <row r="33" spans="1:5" ht="15.75" customHeight="1" x14ac:dyDescent="0.25">
      <c r="A33" s="4" t="s">
        <v>26</v>
      </c>
      <c r="B33" s="20">
        <f>2+0</f>
        <v>2</v>
      </c>
      <c r="C33" s="10">
        <f>0+0</f>
        <v>0</v>
      </c>
      <c r="D33" s="10">
        <f>1</f>
        <v>1</v>
      </c>
      <c r="E33" s="10">
        <f>0</f>
        <v>0</v>
      </c>
    </row>
    <row r="34" spans="1:5" x14ac:dyDescent="0.2">
      <c r="A34" s="12"/>
      <c r="B34" s="14"/>
      <c r="C34" s="14"/>
      <c r="D34" s="14"/>
      <c r="E34" s="14"/>
    </row>
    <row r="35" spans="1:5" ht="15.75" customHeight="1" x14ac:dyDescent="0.25">
      <c r="A35" s="4">
        <v>99021403</v>
      </c>
      <c r="B35" s="20">
        <v>0</v>
      </c>
      <c r="C35" s="10">
        <v>0</v>
      </c>
      <c r="D35" s="10">
        <v>0</v>
      </c>
      <c r="E35" s="10">
        <v>0</v>
      </c>
    </row>
    <row r="36" spans="1:5" ht="15.75" customHeight="1" x14ac:dyDescent="0.25">
      <c r="A36" s="4" t="s">
        <v>27</v>
      </c>
      <c r="B36" s="22">
        <f t="shared" ref="B36:C36" si="11">0+0</f>
        <v>0</v>
      </c>
      <c r="C36" s="10">
        <f t="shared" si="11"/>
        <v>0</v>
      </c>
      <c r="D36" s="10">
        <f t="shared" ref="D36:E36" si="12">0</f>
        <v>0</v>
      </c>
      <c r="E36" s="10">
        <f t="shared" si="12"/>
        <v>0</v>
      </c>
    </row>
    <row r="37" spans="1:5" x14ac:dyDescent="0.2">
      <c r="A37" s="12"/>
      <c r="B37" s="14"/>
      <c r="C37" s="14"/>
      <c r="D37" s="14"/>
      <c r="E37" s="14"/>
    </row>
    <row r="38" spans="1:5" ht="15" x14ac:dyDescent="0.25">
      <c r="A38" s="4">
        <v>99021333</v>
      </c>
      <c r="B38" s="20">
        <v>0</v>
      </c>
      <c r="C38" s="10">
        <v>0</v>
      </c>
      <c r="D38" s="10">
        <v>0</v>
      </c>
      <c r="E38" s="10">
        <v>0</v>
      </c>
    </row>
    <row r="39" spans="1:5" ht="15" x14ac:dyDescent="0.25">
      <c r="A39" s="4" t="s">
        <v>28</v>
      </c>
      <c r="B39" s="20">
        <f t="shared" ref="B39:C39" si="13">0+0</f>
        <v>0</v>
      </c>
      <c r="C39" s="10">
        <f t="shared" si="13"/>
        <v>0</v>
      </c>
      <c r="D39" s="10">
        <f t="shared" ref="D39:E39" si="14">0</f>
        <v>0</v>
      </c>
      <c r="E39" s="10">
        <f t="shared" si="14"/>
        <v>0</v>
      </c>
    </row>
    <row r="40" spans="1:5" ht="12.75" x14ac:dyDescent="0.2">
      <c r="A40" s="13"/>
      <c r="B40" s="14"/>
      <c r="C40" s="14"/>
      <c r="D40" s="14"/>
      <c r="E40" s="14"/>
    </row>
    <row r="41" spans="1:5" ht="15" x14ac:dyDescent="0.25">
      <c r="A41" s="18" t="s">
        <v>29</v>
      </c>
      <c r="B41" s="20">
        <v>0</v>
      </c>
      <c r="C41" s="10">
        <v>0</v>
      </c>
      <c r="D41" s="10">
        <v>0</v>
      </c>
      <c r="E41" s="10">
        <v>0</v>
      </c>
    </row>
    <row r="42" spans="1:5" ht="15" x14ac:dyDescent="0.25">
      <c r="A42" s="18" t="s">
        <v>30</v>
      </c>
      <c r="B42" s="20">
        <f t="shared" ref="B42:C42" si="15">0+0</f>
        <v>0</v>
      </c>
      <c r="C42" s="10">
        <f t="shared" si="15"/>
        <v>0</v>
      </c>
      <c r="D42" s="10">
        <f t="shared" ref="D42:E42" si="16">0</f>
        <v>0</v>
      </c>
      <c r="E42" s="10">
        <f t="shared" si="16"/>
        <v>0</v>
      </c>
    </row>
    <row r="43" spans="1:5" ht="12.75" x14ac:dyDescent="0.2">
      <c r="A43" s="13"/>
      <c r="B43" s="14"/>
      <c r="C43" s="14"/>
      <c r="D43" s="14"/>
      <c r="E43" s="14"/>
    </row>
    <row r="44" spans="1:5" ht="15" x14ac:dyDescent="0.25">
      <c r="A44" s="18" t="s">
        <v>31</v>
      </c>
      <c r="B44" s="20">
        <v>0</v>
      </c>
      <c r="C44" s="10">
        <v>0</v>
      </c>
      <c r="D44" s="10">
        <v>1</v>
      </c>
      <c r="E44" s="10">
        <v>1</v>
      </c>
    </row>
    <row r="45" spans="1:5" ht="15" x14ac:dyDescent="0.25">
      <c r="A45" s="18" t="s">
        <v>32</v>
      </c>
      <c r="B45" s="9">
        <f>3+0</f>
        <v>3</v>
      </c>
      <c r="C45" s="10">
        <f>0+0</f>
        <v>0</v>
      </c>
      <c r="D45" s="10">
        <f t="shared" ref="D45:E45" si="17">0</f>
        <v>0</v>
      </c>
      <c r="E45" s="10">
        <f t="shared" si="17"/>
        <v>0</v>
      </c>
    </row>
    <row r="46" spans="1:5" ht="12.75" x14ac:dyDescent="0.2">
      <c r="A46" s="13"/>
      <c r="B46" s="14"/>
      <c r="C46" s="14"/>
      <c r="D46" s="14"/>
      <c r="E46" s="14"/>
    </row>
    <row r="47" spans="1:5" ht="15" x14ac:dyDescent="0.25">
      <c r="A47" s="18" t="s">
        <v>33</v>
      </c>
      <c r="B47" s="20">
        <v>0</v>
      </c>
      <c r="C47" s="10">
        <v>0</v>
      </c>
      <c r="D47" s="10">
        <v>1</v>
      </c>
      <c r="E47" s="10">
        <v>0</v>
      </c>
    </row>
    <row r="48" spans="1:5" ht="15" x14ac:dyDescent="0.25">
      <c r="A48" s="18" t="s">
        <v>34</v>
      </c>
      <c r="B48" s="20">
        <f>46+0</f>
        <v>46</v>
      </c>
      <c r="C48" s="10">
        <f>0+0</f>
        <v>0</v>
      </c>
      <c r="D48" s="10">
        <f t="shared" ref="D48:E48" si="18">0</f>
        <v>0</v>
      </c>
      <c r="E48" s="10">
        <f t="shared" si="18"/>
        <v>0</v>
      </c>
    </row>
    <row r="49" spans="1:5" ht="12.75" x14ac:dyDescent="0.2">
      <c r="A49" s="13"/>
      <c r="B49" s="14"/>
      <c r="C49" s="14"/>
      <c r="D49" s="14"/>
      <c r="E49" s="14"/>
    </row>
    <row r="50" spans="1:5" ht="15" x14ac:dyDescent="0.25">
      <c r="A50" s="18" t="s">
        <v>35</v>
      </c>
      <c r="B50" s="20">
        <v>0</v>
      </c>
      <c r="C50" s="10">
        <v>0</v>
      </c>
      <c r="D50" s="10">
        <v>1</v>
      </c>
      <c r="E50" s="10">
        <v>0</v>
      </c>
    </row>
    <row r="51" spans="1:5" ht="15" x14ac:dyDescent="0.25">
      <c r="A51" s="18" t="s">
        <v>36</v>
      </c>
      <c r="B51" s="20">
        <f>0+2</f>
        <v>2</v>
      </c>
      <c r="C51" s="10">
        <f>0+0</f>
        <v>0</v>
      </c>
      <c r="D51" s="10">
        <f t="shared" ref="D51:E51" si="19">0</f>
        <v>0</v>
      </c>
      <c r="E51" s="10">
        <f t="shared" si="19"/>
        <v>0</v>
      </c>
    </row>
    <row r="52" spans="1:5" ht="12.75" x14ac:dyDescent="0.2">
      <c r="A52" s="13"/>
      <c r="B52" s="14"/>
      <c r="C52" s="14"/>
      <c r="D52" s="14"/>
      <c r="E52" s="14"/>
    </row>
    <row r="53" spans="1:5" ht="15" x14ac:dyDescent="0.25">
      <c r="A53" s="18" t="s">
        <v>37</v>
      </c>
      <c r="B53" s="20">
        <v>0</v>
      </c>
      <c r="C53" s="10">
        <v>0</v>
      </c>
      <c r="D53" s="10">
        <v>0</v>
      </c>
      <c r="E53" s="10">
        <v>0</v>
      </c>
    </row>
    <row r="54" spans="1:5" ht="15" x14ac:dyDescent="0.25">
      <c r="A54" s="18" t="s">
        <v>38</v>
      </c>
      <c r="B54" s="20">
        <f t="shared" ref="B54:C54" si="20">0+0</f>
        <v>0</v>
      </c>
      <c r="C54" s="10">
        <f t="shared" si="20"/>
        <v>0</v>
      </c>
      <c r="D54" s="10">
        <f t="shared" ref="D54:E54" si="21">0</f>
        <v>0</v>
      </c>
      <c r="E54" s="10">
        <f t="shared" si="21"/>
        <v>0</v>
      </c>
    </row>
    <row r="55" spans="1:5" ht="12.75" x14ac:dyDescent="0.2">
      <c r="A55" s="13"/>
      <c r="B55" s="14"/>
      <c r="C55" s="14"/>
      <c r="D55" s="14"/>
      <c r="E55" s="14"/>
    </row>
    <row r="56" spans="1:5" ht="15" x14ac:dyDescent="0.25">
      <c r="A56" s="18" t="s">
        <v>39</v>
      </c>
      <c r="B56" s="20">
        <v>3</v>
      </c>
      <c r="C56" s="10">
        <v>0</v>
      </c>
      <c r="D56" s="10">
        <v>1</v>
      </c>
      <c r="E56" s="10">
        <v>1</v>
      </c>
    </row>
    <row r="57" spans="1:5" ht="15" x14ac:dyDescent="0.25">
      <c r="A57" s="18" t="s">
        <v>40</v>
      </c>
      <c r="B57" s="20">
        <f t="shared" ref="B57:C57" si="22">0+0</f>
        <v>0</v>
      </c>
      <c r="C57" s="10">
        <f t="shared" si="22"/>
        <v>0</v>
      </c>
      <c r="D57" s="10">
        <f t="shared" ref="D57:E57" si="23">0</f>
        <v>0</v>
      </c>
      <c r="E57" s="10">
        <f t="shared" si="23"/>
        <v>0</v>
      </c>
    </row>
    <row r="58" spans="1:5" ht="12.75" x14ac:dyDescent="0.2">
      <c r="A58" s="13"/>
      <c r="B58" s="14"/>
      <c r="C58" s="14"/>
      <c r="D58" s="14"/>
      <c r="E58" s="14"/>
    </row>
    <row r="59" spans="1:5" ht="15" x14ac:dyDescent="0.25">
      <c r="A59" s="18">
        <v>99021264</v>
      </c>
      <c r="B59" s="20">
        <v>0</v>
      </c>
      <c r="C59" s="10">
        <v>0</v>
      </c>
      <c r="D59" s="10">
        <v>1</v>
      </c>
      <c r="E59" s="10">
        <v>1</v>
      </c>
    </row>
    <row r="60" spans="1:5" ht="15" x14ac:dyDescent="0.25">
      <c r="A60" s="18" t="s">
        <v>41</v>
      </c>
      <c r="B60" s="20">
        <f t="shared" ref="B60:C60" si="24">0+0</f>
        <v>0</v>
      </c>
      <c r="C60" s="10">
        <f t="shared" si="24"/>
        <v>0</v>
      </c>
      <c r="D60" s="10">
        <f t="shared" ref="D60:E60" si="25">0</f>
        <v>0</v>
      </c>
      <c r="E60" s="10">
        <f t="shared" si="25"/>
        <v>0</v>
      </c>
    </row>
    <row r="61" spans="1:5" ht="12.75" x14ac:dyDescent="0.2">
      <c r="A61" s="13"/>
      <c r="B61" s="14"/>
      <c r="C61" s="14"/>
      <c r="D61" s="14"/>
      <c r="E61" s="14"/>
    </row>
    <row r="62" spans="1:5" ht="15" x14ac:dyDescent="0.25">
      <c r="A62" s="18">
        <v>99021250</v>
      </c>
      <c r="B62" s="20">
        <v>1</v>
      </c>
      <c r="C62" s="10">
        <v>0</v>
      </c>
      <c r="D62" s="10">
        <v>0</v>
      </c>
      <c r="E62" s="10">
        <v>0</v>
      </c>
    </row>
    <row r="63" spans="1:5" ht="15" x14ac:dyDescent="0.25">
      <c r="A63" s="18" t="s">
        <v>42</v>
      </c>
      <c r="B63" s="20">
        <f>0+12</f>
        <v>12</v>
      </c>
      <c r="C63" s="10">
        <f>0+0</f>
        <v>0</v>
      </c>
      <c r="D63" s="10">
        <f t="shared" ref="D63:E63" si="26">0</f>
        <v>0</v>
      </c>
      <c r="E63" s="10">
        <f t="shared" si="26"/>
        <v>0</v>
      </c>
    </row>
    <row r="64" spans="1:5" ht="12.75" x14ac:dyDescent="0.2">
      <c r="A64" s="13"/>
      <c r="B64" s="14"/>
      <c r="C64" s="14"/>
      <c r="D64" s="14"/>
      <c r="E64" s="14"/>
    </row>
    <row r="65" spans="1:5" ht="15" x14ac:dyDescent="0.25">
      <c r="A65" s="23">
        <v>99021853</v>
      </c>
      <c r="B65" s="20">
        <v>0</v>
      </c>
      <c r="C65" s="10">
        <v>0</v>
      </c>
      <c r="D65" s="10">
        <v>0</v>
      </c>
      <c r="E65" s="10">
        <v>0</v>
      </c>
    </row>
    <row r="66" spans="1:5" ht="15" x14ac:dyDescent="0.25">
      <c r="A66" s="23">
        <v>46236820</v>
      </c>
      <c r="B66" s="20">
        <f t="shared" ref="B66:C66" si="27">0+0</f>
        <v>0</v>
      </c>
      <c r="C66" s="10">
        <f t="shared" si="27"/>
        <v>0</v>
      </c>
      <c r="D66" s="10">
        <f t="shared" ref="D66:E66" si="28">0</f>
        <v>0</v>
      </c>
      <c r="E66" s="10">
        <f t="shared" si="28"/>
        <v>0</v>
      </c>
    </row>
    <row r="67" spans="1:5" ht="12.75" x14ac:dyDescent="0.2">
      <c r="A67" s="13"/>
      <c r="B67" s="14"/>
      <c r="C67" s="14"/>
      <c r="D67" s="14"/>
      <c r="E67" s="14"/>
    </row>
    <row r="68" spans="1:5" ht="15" x14ac:dyDescent="0.25">
      <c r="A68" s="23" t="s">
        <v>43</v>
      </c>
      <c r="B68" s="20">
        <v>0</v>
      </c>
      <c r="C68" s="10">
        <v>0</v>
      </c>
      <c r="D68" s="10">
        <v>0</v>
      </c>
      <c r="E68" s="10">
        <v>0</v>
      </c>
    </row>
    <row r="69" spans="1:5" ht="15" x14ac:dyDescent="0.25">
      <c r="A69" s="23" t="s">
        <v>44</v>
      </c>
      <c r="B69" s="20">
        <f t="shared" ref="B69:C69" si="29">0+0</f>
        <v>0</v>
      </c>
      <c r="C69" s="10">
        <f t="shared" si="29"/>
        <v>0</v>
      </c>
      <c r="D69" s="10">
        <f t="shared" ref="D69:E69" si="30">0</f>
        <v>0</v>
      </c>
      <c r="E69" s="10">
        <f t="shared" si="30"/>
        <v>0</v>
      </c>
    </row>
    <row r="70" spans="1:5" ht="12.75" x14ac:dyDescent="0.2">
      <c r="A70" s="12"/>
      <c r="B70" s="14"/>
      <c r="C70" s="14"/>
      <c r="D70" s="14"/>
      <c r="E70" s="14"/>
    </row>
    <row r="71" spans="1:5" ht="15" x14ac:dyDescent="0.25">
      <c r="A71" s="18" t="s">
        <v>45</v>
      </c>
      <c r="B71" s="20">
        <v>1</v>
      </c>
      <c r="C71" s="10">
        <v>0</v>
      </c>
      <c r="D71" s="10">
        <v>0</v>
      </c>
      <c r="E71" s="10">
        <v>0</v>
      </c>
    </row>
    <row r="72" spans="1:5" ht="15" x14ac:dyDescent="0.25">
      <c r="A72" s="18" t="s">
        <v>46</v>
      </c>
      <c r="B72" s="20">
        <f>15+0</f>
        <v>15</v>
      </c>
      <c r="C72" s="10">
        <f>0+0</f>
        <v>0</v>
      </c>
      <c r="D72" s="10">
        <f>1</f>
        <v>1</v>
      </c>
      <c r="E72" s="10">
        <f>0</f>
        <v>0</v>
      </c>
    </row>
    <row r="73" spans="1:5" ht="12.75" x14ac:dyDescent="0.2">
      <c r="A73" s="13"/>
      <c r="B73" s="14"/>
      <c r="C73" s="14"/>
      <c r="D73" s="14"/>
      <c r="E73" s="14"/>
    </row>
    <row r="74" spans="1:5" ht="15" x14ac:dyDescent="0.25">
      <c r="A74" s="18" t="s">
        <v>47</v>
      </c>
      <c r="B74" s="20">
        <v>0</v>
      </c>
      <c r="C74" s="10">
        <v>0</v>
      </c>
      <c r="D74" s="10">
        <v>0</v>
      </c>
      <c r="E74" s="10">
        <v>0</v>
      </c>
    </row>
    <row r="75" spans="1:5" ht="15" x14ac:dyDescent="0.25">
      <c r="A75" s="18" t="s">
        <v>48</v>
      </c>
      <c r="B75" s="20">
        <f t="shared" ref="B75:C75" si="31">0+0</f>
        <v>0</v>
      </c>
      <c r="C75" s="10">
        <f t="shared" si="31"/>
        <v>0</v>
      </c>
      <c r="D75" s="10">
        <f t="shared" ref="D75:E75" si="32">0</f>
        <v>0</v>
      </c>
      <c r="E75" s="10">
        <f t="shared" si="32"/>
        <v>0</v>
      </c>
    </row>
    <row r="76" spans="1:5" ht="12.75" x14ac:dyDescent="0.2">
      <c r="A76" s="13"/>
      <c r="B76" s="14"/>
      <c r="C76" s="14"/>
      <c r="D76" s="14"/>
      <c r="E76" s="14"/>
    </row>
    <row r="77" spans="1:5" ht="15" x14ac:dyDescent="0.25">
      <c r="A77" s="18">
        <v>99021401</v>
      </c>
      <c r="B77" s="20">
        <v>0</v>
      </c>
      <c r="C77" s="10">
        <v>0</v>
      </c>
      <c r="D77" s="10">
        <v>0</v>
      </c>
      <c r="E77" s="10">
        <v>0</v>
      </c>
    </row>
    <row r="78" spans="1:5" ht="15" x14ac:dyDescent="0.25">
      <c r="A78" s="18" t="s">
        <v>49</v>
      </c>
      <c r="B78" s="20">
        <f t="shared" ref="B78:C78" si="33">0+0</f>
        <v>0</v>
      </c>
      <c r="C78" s="10">
        <f t="shared" si="33"/>
        <v>0</v>
      </c>
      <c r="D78" s="10">
        <f t="shared" ref="D78:E78" si="34">0</f>
        <v>0</v>
      </c>
      <c r="E78" s="10">
        <f t="shared" si="34"/>
        <v>0</v>
      </c>
    </row>
    <row r="79" spans="1:5" ht="12.75" x14ac:dyDescent="0.2">
      <c r="A79" s="13"/>
      <c r="B79" s="14"/>
      <c r="C79" s="14"/>
      <c r="D79" s="14"/>
      <c r="E79" s="14"/>
    </row>
    <row r="80" spans="1:5" ht="15" x14ac:dyDescent="0.25">
      <c r="A80" s="18" t="s">
        <v>50</v>
      </c>
      <c r="B80" s="20">
        <v>0</v>
      </c>
      <c r="C80" s="10">
        <v>0</v>
      </c>
      <c r="D80" s="10">
        <v>1</v>
      </c>
      <c r="E80" s="10">
        <v>0</v>
      </c>
    </row>
    <row r="81" spans="1:5" ht="15" x14ac:dyDescent="0.25">
      <c r="A81" s="18" t="s">
        <v>51</v>
      </c>
      <c r="B81" s="20">
        <f t="shared" ref="B81:C81" si="35">0+0</f>
        <v>0</v>
      </c>
      <c r="C81" s="10">
        <f t="shared" si="35"/>
        <v>0</v>
      </c>
      <c r="D81" s="10">
        <f t="shared" ref="D81:E81" si="36">0</f>
        <v>0</v>
      </c>
      <c r="E81" s="10">
        <f t="shared" si="36"/>
        <v>0</v>
      </c>
    </row>
  </sheetData>
  <mergeCells count="8">
    <mergeCell ref="L1:M1"/>
    <mergeCell ref="N1:O1"/>
    <mergeCell ref="P1:Q1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32"/>
  <sheetViews>
    <sheetView workbookViewId="0"/>
  </sheetViews>
  <sheetFormatPr defaultColWidth="12.5703125" defaultRowHeight="15.75" customHeight="1" x14ac:dyDescent="0.2"/>
  <cols>
    <col min="1" max="1" width="40.85546875" customWidth="1"/>
    <col min="2" max="2" width="42" customWidth="1"/>
    <col min="4" max="4" width="45.42578125" customWidth="1"/>
    <col min="5" max="5" width="45.85546875" customWidth="1"/>
    <col min="6" max="6" width="9.140625" customWidth="1"/>
    <col min="8" max="8" width="35.42578125" customWidth="1"/>
    <col min="9" max="9" width="25.140625" customWidth="1"/>
    <col min="11" max="11" width="23" customWidth="1"/>
    <col min="12" max="12" width="33.7109375" customWidth="1"/>
    <col min="14" max="14" width="26.42578125" customWidth="1"/>
    <col min="15" max="15" width="33.42578125" customWidth="1"/>
  </cols>
  <sheetData>
    <row r="1" spans="1:15" ht="64.5" customHeight="1" x14ac:dyDescent="0.25">
      <c r="A1" s="66" t="s">
        <v>77</v>
      </c>
      <c r="B1" s="63"/>
      <c r="C1" s="12"/>
      <c r="D1" s="66" t="s">
        <v>78</v>
      </c>
      <c r="E1" s="63"/>
      <c r="H1" s="66" t="s">
        <v>79</v>
      </c>
      <c r="I1" s="63"/>
      <c r="J1" s="24"/>
      <c r="K1" s="66" t="s">
        <v>80</v>
      </c>
      <c r="L1" s="63"/>
      <c r="N1" s="25"/>
      <c r="O1" s="25"/>
    </row>
    <row r="2" spans="1:15" ht="33.75" customHeight="1" x14ac:dyDescent="0.25">
      <c r="A2" s="67"/>
      <c r="B2" s="68"/>
      <c r="C2" s="12"/>
      <c r="D2" s="67"/>
      <c r="E2" s="68"/>
      <c r="H2" s="69"/>
      <c r="I2" s="70"/>
      <c r="J2" s="24"/>
      <c r="K2" s="69"/>
      <c r="L2" s="70"/>
      <c r="N2" s="25"/>
      <c r="O2" s="25"/>
    </row>
    <row r="3" spans="1:15" ht="12.75" x14ac:dyDescent="0.2">
      <c r="A3" s="26" t="s">
        <v>56</v>
      </c>
      <c r="B3" s="21">
        <f>SUM('data-0506-1106'!B3, 'data-0506-1106'!D3, 'data-0506-1106'!F3, 'data-0506-1106'!H3, 'data-0506-1106'!J3, 'data-0506-1106'!L3, 'data-0506-1106'!N3, 'data-0506-1106'!P3  )</f>
        <v>70</v>
      </c>
      <c r="C3" s="12"/>
      <c r="D3" s="26" t="s">
        <v>56</v>
      </c>
      <c r="E3" s="21">
        <f>SUM('data-0506-1106'!C3,'data-0506-1106'!E3,'data-0506-1106'!G3,'data-0506-1106'!I3,'data-0506-1106'!K3,'data-0506-1106'!M3,'data-0506-1106'!O3,'data-0506-1106'!Q3)</f>
        <v>12</v>
      </c>
      <c r="J3" s="12"/>
      <c r="L3" s="45"/>
    </row>
    <row r="4" spans="1:15" ht="12.75" x14ac:dyDescent="0.2">
      <c r="A4" s="26" t="s">
        <v>57</v>
      </c>
      <c r="B4" s="21">
        <f>SUM('data-0506-1106'!B4, 'data-0506-1106'!D4, 'data-0506-1106'!F4, 'data-0506-1106'!H4, 'data-0506-1106'!J4, 'data-0506-1106'!L4, 'data-0506-1106'!N4, 'data-0506-1106'!P4  )</f>
        <v>23</v>
      </c>
      <c r="C4" s="12"/>
      <c r="D4" s="26" t="s">
        <v>57</v>
      </c>
      <c r="E4" s="21">
        <f>SUM('data-0506-1106'!C4,'data-0506-1106'!E4,'data-0506-1106'!G4,'data-0506-1106'!I4,'data-0506-1106'!K4,'data-0506-1106'!M4,'data-0506-1106'!O4,'data-0506-1106'!Q4)</f>
        <v>4</v>
      </c>
      <c r="H4" s="71" t="s">
        <v>58</v>
      </c>
      <c r="I4" s="27"/>
      <c r="J4" s="28"/>
      <c r="K4" s="71" t="s">
        <v>58</v>
      </c>
      <c r="L4" s="27"/>
    </row>
    <row r="5" spans="1:15" ht="12.75" x14ac:dyDescent="0.2">
      <c r="C5" s="12"/>
      <c r="H5" s="69"/>
      <c r="I5" s="29"/>
      <c r="J5" s="28"/>
      <c r="K5" s="69"/>
      <c r="L5" s="29"/>
    </row>
    <row r="6" spans="1:15" ht="12.75" x14ac:dyDescent="0.2">
      <c r="A6" s="26" t="s">
        <v>59</v>
      </c>
      <c r="B6" s="21">
        <f>SUM('data-0506-1106'!B7, 'data-0506-1106'!D7, 'data-0506-1106'!F7, 'data-0506-1106'!H7, 'data-0506-1106'!J7, 'data-0506-1106'!L7, 'data-0506-1106'!N7, 'data-0506-1106'!P7  )</f>
        <v>1963</v>
      </c>
      <c r="C6" s="12"/>
      <c r="D6" s="26" t="s">
        <v>59</v>
      </c>
      <c r="E6" s="21">
        <f>SUM('data-0506-1106'!C7,'data-0506-1106'!E7,'data-0506-1106'!G7,'data-0506-1106'!I7,'data-0506-1106'!K7,'data-0506-1106'!M7,'data-0506-1106'!O7,'data-0506-1106'!Q7)</f>
        <v>18</v>
      </c>
      <c r="H6" s="12"/>
      <c r="I6" s="12"/>
      <c r="J6" s="12"/>
    </row>
    <row r="7" spans="1:15" ht="12.75" x14ac:dyDescent="0.2">
      <c r="A7" s="26" t="s">
        <v>60</v>
      </c>
      <c r="B7" s="21">
        <f>SUM('data-0506-1106'!B8, 'data-0506-1106'!D8, 'data-0506-1106'!F8, 'data-0506-1106'!H8, 'data-0506-1106'!J8, 'data-0506-1106'!L8, 'data-0506-1106'!N8, 'data-0506-1106'!P8  )</f>
        <v>173</v>
      </c>
      <c r="C7" s="12"/>
      <c r="D7" s="26" t="s">
        <v>60</v>
      </c>
      <c r="E7" s="21">
        <f>SUM('data-0506-1106'!C8,'data-0506-1106'!E8,'data-0506-1106'!G8,'data-0506-1106'!I8,'data-0506-1106'!K8,'data-0506-1106'!M8,'data-0506-1106'!O8,'data-0506-1106'!Q8)</f>
        <v>15</v>
      </c>
      <c r="H7" s="71" t="s">
        <v>58</v>
      </c>
      <c r="I7" s="30"/>
      <c r="J7" s="12"/>
      <c r="K7" s="71" t="s">
        <v>58</v>
      </c>
      <c r="L7" s="27"/>
    </row>
    <row r="8" spans="1:15" ht="12.75" x14ac:dyDescent="0.2">
      <c r="C8" s="12"/>
      <c r="H8" s="69"/>
      <c r="I8" s="31"/>
      <c r="J8" s="28"/>
      <c r="K8" s="69"/>
      <c r="L8" s="29"/>
    </row>
    <row r="9" spans="1:15" ht="12.75" x14ac:dyDescent="0.2">
      <c r="A9" s="45"/>
      <c r="C9" s="12"/>
      <c r="H9" s="12"/>
      <c r="I9" s="12"/>
      <c r="J9" s="28"/>
    </row>
    <row r="10" spans="1:15" ht="12.75" x14ac:dyDescent="0.2">
      <c r="A10" s="12"/>
      <c r="B10" s="12"/>
      <c r="C10" s="12"/>
      <c r="H10" s="71" t="s">
        <v>58</v>
      </c>
      <c r="I10" s="30"/>
      <c r="J10" s="12"/>
      <c r="K10" s="71" t="s">
        <v>58</v>
      </c>
      <c r="L10" s="27"/>
    </row>
    <row r="11" spans="1:15" ht="12.75" x14ac:dyDescent="0.2">
      <c r="A11" s="72" t="s">
        <v>81</v>
      </c>
      <c r="B11" s="68"/>
      <c r="C11" s="12"/>
      <c r="D11" s="72" t="s">
        <v>82</v>
      </c>
      <c r="E11" s="68"/>
      <c r="H11" s="69"/>
      <c r="I11" s="31"/>
      <c r="J11" s="12"/>
      <c r="K11" s="69"/>
      <c r="L11" s="29"/>
    </row>
    <row r="12" spans="1:15" ht="72" customHeight="1" x14ac:dyDescent="0.2">
      <c r="A12" s="67"/>
      <c r="B12" s="68"/>
      <c r="C12" s="12"/>
      <c r="D12" s="67"/>
      <c r="E12" s="68"/>
      <c r="H12" s="12"/>
      <c r="I12" s="12"/>
      <c r="J12" s="12"/>
    </row>
    <row r="13" spans="1:15" ht="12.75" x14ac:dyDescent="0.2">
      <c r="A13" s="32" t="s">
        <v>63</v>
      </c>
      <c r="B13" s="9">
        <f t="shared" ref="B13:B14" si="0">B3/8</f>
        <v>8.75</v>
      </c>
      <c r="C13" s="12"/>
      <c r="D13" s="26" t="s">
        <v>56</v>
      </c>
      <c r="E13" s="21">
        <f t="shared" ref="E13:E14" si="1">E3/8</f>
        <v>1.5</v>
      </c>
      <c r="H13" s="71" t="s">
        <v>58</v>
      </c>
      <c r="I13" s="30"/>
      <c r="J13" s="12"/>
      <c r="K13" s="71" t="s">
        <v>58</v>
      </c>
      <c r="L13" s="27"/>
    </row>
    <row r="14" spans="1:15" ht="18" x14ac:dyDescent="0.25">
      <c r="A14" s="26" t="s">
        <v>64</v>
      </c>
      <c r="B14" s="21">
        <f t="shared" si="0"/>
        <v>2.875</v>
      </c>
      <c r="C14" s="33"/>
      <c r="D14" s="26" t="s">
        <v>57</v>
      </c>
      <c r="E14" s="21">
        <f t="shared" si="1"/>
        <v>0.5</v>
      </c>
      <c r="H14" s="69"/>
      <c r="I14" s="34"/>
      <c r="J14" s="24"/>
      <c r="K14" s="69"/>
      <c r="L14" s="29"/>
    </row>
    <row r="15" spans="1:15" ht="20.25" customHeight="1" x14ac:dyDescent="0.25">
      <c r="C15" s="12"/>
      <c r="D15" s="12"/>
      <c r="E15" s="28"/>
      <c r="H15" s="12"/>
      <c r="I15" s="24"/>
      <c r="J15" s="24"/>
    </row>
    <row r="16" spans="1:15" ht="12.75" x14ac:dyDescent="0.2">
      <c r="A16" s="26" t="s">
        <v>59</v>
      </c>
      <c r="B16" s="35">
        <f t="shared" ref="B16:B17" si="2">B6/8</f>
        <v>245.375</v>
      </c>
      <c r="C16" s="12"/>
      <c r="D16" s="26" t="s">
        <v>59</v>
      </c>
      <c r="E16" s="21">
        <f t="shared" ref="E16:E17" si="3">E6/8</f>
        <v>2.25</v>
      </c>
      <c r="H16" s="71" t="s">
        <v>58</v>
      </c>
      <c r="I16" s="30"/>
      <c r="J16" s="12"/>
      <c r="K16" s="71" t="s">
        <v>58</v>
      </c>
      <c r="L16" s="27"/>
    </row>
    <row r="17" spans="1:12" ht="12.75" x14ac:dyDescent="0.2">
      <c r="A17" s="26" t="s">
        <v>60</v>
      </c>
      <c r="B17" s="35">
        <f t="shared" si="2"/>
        <v>21.625</v>
      </c>
      <c r="C17" s="12"/>
      <c r="D17" s="26" t="s">
        <v>60</v>
      </c>
      <c r="E17" s="21">
        <f t="shared" si="3"/>
        <v>1.875</v>
      </c>
      <c r="H17" s="69"/>
      <c r="I17" s="31"/>
      <c r="J17" s="28"/>
      <c r="K17" s="69"/>
      <c r="L17" s="29"/>
    </row>
    <row r="18" spans="1:12" ht="12.75" x14ac:dyDescent="0.2">
      <c r="C18" s="12"/>
      <c r="D18" s="12"/>
      <c r="E18" s="28"/>
      <c r="H18" s="12"/>
      <c r="I18" s="12"/>
      <c r="J18" s="28"/>
    </row>
    <row r="19" spans="1:12" ht="12.75" x14ac:dyDescent="0.2">
      <c r="C19" s="12"/>
      <c r="D19" s="12"/>
      <c r="E19" s="12"/>
      <c r="H19" s="71" t="s">
        <v>58</v>
      </c>
      <c r="I19" s="30"/>
      <c r="J19" s="12"/>
      <c r="K19" s="71" t="s">
        <v>58</v>
      </c>
      <c r="L19" s="27"/>
    </row>
    <row r="20" spans="1:12" ht="12.75" x14ac:dyDescent="0.2">
      <c r="C20" s="12"/>
      <c r="D20" s="12"/>
      <c r="E20" s="12"/>
      <c r="H20" s="69"/>
      <c r="I20" s="31"/>
      <c r="J20" s="12"/>
      <c r="K20" s="69"/>
      <c r="L20" s="29"/>
    </row>
    <row r="21" spans="1:12" ht="18" x14ac:dyDescent="0.2">
      <c r="A21" s="72" t="s">
        <v>83</v>
      </c>
      <c r="B21" s="68"/>
      <c r="C21" s="12"/>
      <c r="D21" s="25"/>
      <c r="E21" s="25"/>
      <c r="H21" s="12"/>
      <c r="I21" s="12"/>
      <c r="J21" s="28"/>
    </row>
    <row r="22" spans="1:12" ht="79.5" customHeight="1" x14ac:dyDescent="0.2">
      <c r="A22" s="67"/>
      <c r="B22" s="68"/>
      <c r="C22" s="12"/>
      <c r="D22" s="36"/>
      <c r="E22" s="36"/>
      <c r="H22" s="71" t="s">
        <v>58</v>
      </c>
      <c r="I22" s="30"/>
      <c r="J22" s="28"/>
      <c r="K22" s="71" t="s">
        <v>58</v>
      </c>
      <c r="L22" s="27"/>
    </row>
    <row r="23" spans="1:12" ht="18" x14ac:dyDescent="0.2">
      <c r="A23" s="32" t="s">
        <v>63</v>
      </c>
      <c r="B23" s="46">
        <f t="shared" ref="B23:B24" si="4">E3/B3</f>
        <v>0.17142857142857143</v>
      </c>
      <c r="C23" s="12"/>
      <c r="D23" s="37"/>
      <c r="E23" s="25"/>
      <c r="H23" s="69"/>
      <c r="I23" s="31"/>
      <c r="J23" s="12"/>
      <c r="K23" s="69"/>
      <c r="L23" s="29"/>
    </row>
    <row r="24" spans="1:12" ht="18" x14ac:dyDescent="0.2">
      <c r="A24" s="26" t="s">
        <v>64</v>
      </c>
      <c r="B24" s="38">
        <f t="shared" si="4"/>
        <v>0.17391304347826086</v>
      </c>
      <c r="C24" s="33"/>
      <c r="D24" s="25"/>
      <c r="E24" s="25"/>
    </row>
    <row r="25" spans="1:12" ht="18" x14ac:dyDescent="0.2">
      <c r="C25" s="12"/>
      <c r="D25" s="25"/>
      <c r="E25" s="25"/>
      <c r="H25" s="71" t="s">
        <v>58</v>
      </c>
      <c r="I25" s="27"/>
      <c r="K25" s="71" t="s">
        <v>58</v>
      </c>
      <c r="L25" s="27"/>
    </row>
    <row r="26" spans="1:12" ht="18" x14ac:dyDescent="0.2">
      <c r="A26" s="26" t="s">
        <v>59</v>
      </c>
      <c r="B26" s="39">
        <f t="shared" ref="B26:B27" si="5">E6/B6</f>
        <v>9.1696383087111564E-3</v>
      </c>
      <c r="C26" s="12"/>
      <c r="D26" s="25"/>
      <c r="E26" s="25"/>
      <c r="H26" s="69"/>
      <c r="I26" s="40"/>
      <c r="K26" s="69"/>
      <c r="L26" s="29"/>
    </row>
    <row r="27" spans="1:12" ht="18" x14ac:dyDescent="0.2">
      <c r="A27" s="26" t="s">
        <v>60</v>
      </c>
      <c r="B27" s="41">
        <f t="shared" si="5"/>
        <v>8.6705202312138727E-2</v>
      </c>
      <c r="C27" s="12"/>
      <c r="D27" s="25"/>
      <c r="E27" s="25"/>
    </row>
    <row r="28" spans="1:12" ht="18" x14ac:dyDescent="0.25">
      <c r="D28" s="42"/>
    </row>
    <row r="31" spans="1:12" ht="12.75" x14ac:dyDescent="0.2">
      <c r="A31" s="43" t="s">
        <v>66</v>
      </c>
    </row>
    <row r="32" spans="1:12" ht="12.75" x14ac:dyDescent="0.2">
      <c r="A32" s="43" t="s">
        <v>67</v>
      </c>
      <c r="B32" s="43" t="s">
        <v>84</v>
      </c>
    </row>
  </sheetData>
  <mergeCells count="23">
    <mergeCell ref="A11:B12"/>
    <mergeCell ref="D11:E12"/>
    <mergeCell ref="H13:H14"/>
    <mergeCell ref="A21:B22"/>
    <mergeCell ref="K22:K23"/>
    <mergeCell ref="K25:K26"/>
    <mergeCell ref="H16:H17"/>
    <mergeCell ref="H22:H23"/>
    <mergeCell ref="H25:H26"/>
    <mergeCell ref="H7:H8"/>
    <mergeCell ref="H10:H11"/>
    <mergeCell ref="K10:K11"/>
    <mergeCell ref="K7:K8"/>
    <mergeCell ref="K13:K14"/>
    <mergeCell ref="K16:K17"/>
    <mergeCell ref="H19:H20"/>
    <mergeCell ref="K19:K20"/>
    <mergeCell ref="A1:B2"/>
    <mergeCell ref="D1:E2"/>
    <mergeCell ref="H1:I2"/>
    <mergeCell ref="K1:L2"/>
    <mergeCell ref="H4:H5"/>
    <mergeCell ref="K4:K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81"/>
  <sheetViews>
    <sheetView workbookViewId="0"/>
  </sheetViews>
  <sheetFormatPr defaultColWidth="12.5703125" defaultRowHeight="15.75" customHeight="1" x14ac:dyDescent="0.2"/>
  <cols>
    <col min="1" max="1" width="26.5703125" customWidth="1"/>
    <col min="2" max="2" width="23.140625" customWidth="1"/>
    <col min="3" max="3" width="21.42578125" customWidth="1"/>
    <col min="5" max="5" width="27.42578125" customWidth="1"/>
  </cols>
  <sheetData>
    <row r="1" spans="1:17" ht="15.75" customHeight="1" x14ac:dyDescent="0.25">
      <c r="A1" s="1"/>
      <c r="B1" s="62" t="s">
        <v>0</v>
      </c>
      <c r="C1" s="63"/>
      <c r="D1" s="62" t="s">
        <v>1</v>
      </c>
      <c r="E1" s="63"/>
      <c r="F1" s="62" t="s">
        <v>2</v>
      </c>
      <c r="G1" s="63"/>
      <c r="H1" s="62" t="s">
        <v>3</v>
      </c>
      <c r="I1" s="63"/>
      <c r="J1" s="62" t="s">
        <v>4</v>
      </c>
      <c r="K1" s="63"/>
      <c r="L1" s="62" t="s">
        <v>5</v>
      </c>
      <c r="M1" s="63"/>
      <c r="N1" s="64" t="s">
        <v>6</v>
      </c>
      <c r="O1" s="65"/>
      <c r="P1" s="62" t="s">
        <v>7</v>
      </c>
      <c r="Q1" s="63"/>
    </row>
    <row r="2" spans="1:17" ht="15.75" customHeight="1" x14ac:dyDescent="0.25">
      <c r="A2" s="1"/>
      <c r="B2" s="2" t="s">
        <v>8</v>
      </c>
      <c r="C2" s="3" t="s">
        <v>9</v>
      </c>
      <c r="D2" s="3" t="s">
        <v>8</v>
      </c>
      <c r="E2" s="3" t="s">
        <v>9</v>
      </c>
      <c r="F2" s="3" t="s">
        <v>8</v>
      </c>
      <c r="G2" s="3" t="s">
        <v>9</v>
      </c>
      <c r="H2" s="3" t="s">
        <v>8</v>
      </c>
      <c r="I2" s="3" t="s">
        <v>9</v>
      </c>
      <c r="J2" s="3" t="s">
        <v>8</v>
      </c>
      <c r="K2" s="3" t="s">
        <v>9</v>
      </c>
      <c r="L2" s="3" t="s">
        <v>8</v>
      </c>
      <c r="M2" s="3" t="s">
        <v>9</v>
      </c>
      <c r="N2" s="3" t="s">
        <v>8</v>
      </c>
      <c r="O2" s="3" t="s">
        <v>9</v>
      </c>
      <c r="P2" s="3" t="s">
        <v>8</v>
      </c>
      <c r="Q2" s="3" t="s">
        <v>9</v>
      </c>
    </row>
    <row r="3" spans="1:17" ht="15.75" customHeight="1" x14ac:dyDescent="0.25">
      <c r="A3" s="4" t="s">
        <v>10</v>
      </c>
      <c r="B3" s="21">
        <v>6</v>
      </c>
      <c r="C3" s="6">
        <v>6</v>
      </c>
      <c r="D3" s="6">
        <v>4</v>
      </c>
      <c r="E3" s="6">
        <v>1</v>
      </c>
      <c r="F3" s="6">
        <v>17</v>
      </c>
      <c r="G3" s="6">
        <v>0</v>
      </c>
      <c r="H3" s="6">
        <v>10</v>
      </c>
      <c r="I3" s="6">
        <v>1</v>
      </c>
      <c r="J3" s="6">
        <v>88</v>
      </c>
      <c r="K3" s="6">
        <v>0</v>
      </c>
      <c r="L3" s="7">
        <v>0</v>
      </c>
      <c r="M3" s="7">
        <v>0</v>
      </c>
      <c r="N3" s="7">
        <v>0</v>
      </c>
      <c r="O3" s="8">
        <v>0</v>
      </c>
      <c r="P3" s="8">
        <v>0</v>
      </c>
      <c r="Q3" s="8">
        <v>0</v>
      </c>
    </row>
    <row r="4" spans="1:17" ht="15.75" customHeight="1" x14ac:dyDescent="0.25">
      <c r="A4" s="4" t="s">
        <v>11</v>
      </c>
      <c r="B4" s="9">
        <v>15</v>
      </c>
      <c r="C4" s="10">
        <v>4</v>
      </c>
      <c r="D4" s="10">
        <v>0</v>
      </c>
      <c r="E4" s="10">
        <v>0</v>
      </c>
      <c r="F4" s="10">
        <v>0</v>
      </c>
      <c r="G4" s="10">
        <v>0</v>
      </c>
      <c r="H4" s="10">
        <v>6</v>
      </c>
      <c r="I4" s="10">
        <v>0</v>
      </c>
      <c r="J4" s="10">
        <v>2</v>
      </c>
      <c r="K4" s="10">
        <v>1</v>
      </c>
      <c r="L4" s="11">
        <v>0</v>
      </c>
      <c r="M4" s="11">
        <v>0</v>
      </c>
      <c r="N4" s="11">
        <v>0</v>
      </c>
      <c r="O4" s="11">
        <v>0</v>
      </c>
      <c r="P4" s="11">
        <v>3</v>
      </c>
      <c r="Q4" s="11">
        <v>0</v>
      </c>
    </row>
    <row r="5" spans="1:17" x14ac:dyDescent="0.2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2"/>
    </row>
    <row r="6" spans="1:17" x14ac:dyDescent="0.2">
      <c r="A6" s="12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5"/>
    </row>
    <row r="7" spans="1:17" ht="15.75" customHeight="1" x14ac:dyDescent="0.25">
      <c r="A7" s="16" t="s">
        <v>12</v>
      </c>
      <c r="B7" s="9">
        <v>127</v>
      </c>
      <c r="C7" s="10">
        <v>7</v>
      </c>
      <c r="D7" s="10">
        <v>13</v>
      </c>
      <c r="E7" s="10">
        <v>2</v>
      </c>
      <c r="F7" s="10">
        <v>47</v>
      </c>
      <c r="G7" s="10">
        <v>1</v>
      </c>
      <c r="H7" s="10">
        <v>43</v>
      </c>
      <c r="I7" s="10">
        <v>10</v>
      </c>
      <c r="J7" s="10">
        <v>2133</v>
      </c>
      <c r="K7" s="10">
        <v>0</v>
      </c>
      <c r="L7" s="10">
        <v>0</v>
      </c>
      <c r="M7" s="10">
        <v>0</v>
      </c>
      <c r="N7" s="10">
        <v>1</v>
      </c>
      <c r="O7" s="10">
        <v>0</v>
      </c>
      <c r="P7" s="10">
        <v>0</v>
      </c>
      <c r="Q7" s="10">
        <v>0</v>
      </c>
    </row>
    <row r="8" spans="1:17" ht="15.75" customHeight="1" x14ac:dyDescent="0.25">
      <c r="A8" s="16" t="s">
        <v>13</v>
      </c>
      <c r="B8" s="9">
        <f>57+34</f>
        <v>91</v>
      </c>
      <c r="C8" s="10">
        <f>0+0</f>
        <v>0</v>
      </c>
      <c r="D8" s="10">
        <f>1+3</f>
        <v>4</v>
      </c>
      <c r="E8" s="10">
        <v>0</v>
      </c>
      <c r="F8" s="10">
        <f>2+1</f>
        <v>3</v>
      </c>
      <c r="G8" s="10">
        <v>0</v>
      </c>
      <c r="H8" s="10">
        <f>24+11</f>
        <v>35</v>
      </c>
      <c r="I8" s="10">
        <v>0</v>
      </c>
      <c r="J8" s="10">
        <f>14+5</f>
        <v>19</v>
      </c>
      <c r="K8" s="10">
        <f>13+3</f>
        <v>16</v>
      </c>
      <c r="L8" s="11">
        <f>5+14</f>
        <v>19</v>
      </c>
      <c r="M8" s="11">
        <f>0+1</f>
        <v>1</v>
      </c>
      <c r="N8" s="11">
        <f t="shared" ref="N8:O8" si="0">0+0</f>
        <v>0</v>
      </c>
      <c r="O8" s="17">
        <f t="shared" si="0"/>
        <v>0</v>
      </c>
      <c r="P8" s="11">
        <f>9+21</f>
        <v>30</v>
      </c>
      <c r="Q8" s="17">
        <f>0+0</f>
        <v>0</v>
      </c>
    </row>
    <row r="11" spans="1:17" ht="15.75" customHeight="1" x14ac:dyDescent="0.25">
      <c r="A11" s="18" t="s">
        <v>14</v>
      </c>
      <c r="B11" s="5">
        <v>0</v>
      </c>
      <c r="C11" s="6">
        <v>0</v>
      </c>
      <c r="D11" s="6"/>
      <c r="E11" s="6"/>
    </row>
    <row r="12" spans="1:17" ht="15.75" customHeight="1" x14ac:dyDescent="0.25">
      <c r="A12" s="18" t="s">
        <v>15</v>
      </c>
      <c r="B12" s="20">
        <v>3</v>
      </c>
      <c r="C12" s="10">
        <v>0</v>
      </c>
      <c r="D12" s="10"/>
      <c r="E12" s="10"/>
    </row>
    <row r="13" spans="1:17" x14ac:dyDescent="0.2">
      <c r="A13" s="13"/>
      <c r="B13" s="14"/>
      <c r="C13" s="14"/>
      <c r="D13" s="14"/>
      <c r="E13" s="14"/>
    </row>
    <row r="14" spans="1:17" ht="15.75" customHeight="1" x14ac:dyDescent="0.25">
      <c r="A14" s="18">
        <v>99021922</v>
      </c>
      <c r="B14" s="20">
        <v>0</v>
      </c>
      <c r="C14" s="10">
        <v>0</v>
      </c>
      <c r="D14" s="10"/>
      <c r="E14" s="10"/>
    </row>
    <row r="15" spans="1:17" ht="15.75" customHeight="1" x14ac:dyDescent="0.25">
      <c r="A15" s="18" t="s">
        <v>16</v>
      </c>
      <c r="B15" s="20">
        <f>17+0</f>
        <v>17</v>
      </c>
      <c r="C15" s="10">
        <f>0+0</f>
        <v>0</v>
      </c>
      <c r="D15" s="10"/>
      <c r="E15" s="10"/>
    </row>
    <row r="16" spans="1:17" x14ac:dyDescent="0.2">
      <c r="A16" s="13"/>
      <c r="B16" s="14"/>
      <c r="C16" s="14"/>
      <c r="D16" s="14"/>
      <c r="E16" s="14"/>
    </row>
    <row r="17" spans="1:5" ht="15.75" customHeight="1" x14ac:dyDescent="0.25">
      <c r="A17" s="18" t="s">
        <v>17</v>
      </c>
      <c r="B17" s="20">
        <v>121</v>
      </c>
      <c r="C17" s="10">
        <v>4</v>
      </c>
      <c r="D17" s="10"/>
      <c r="E17" s="10"/>
    </row>
    <row r="18" spans="1:5" ht="15.75" customHeight="1" x14ac:dyDescent="0.25">
      <c r="A18" s="18" t="s">
        <v>18</v>
      </c>
      <c r="B18" s="20">
        <f t="shared" ref="B18:C18" si="1">0+0</f>
        <v>0</v>
      </c>
      <c r="C18" s="10">
        <f t="shared" si="1"/>
        <v>0</v>
      </c>
      <c r="D18" s="10"/>
      <c r="E18" s="10"/>
    </row>
    <row r="19" spans="1:5" x14ac:dyDescent="0.2">
      <c r="A19" s="13"/>
      <c r="B19" s="14"/>
      <c r="C19" s="14"/>
      <c r="D19" s="14"/>
      <c r="E19" s="14"/>
    </row>
    <row r="20" spans="1:5" ht="15.75" customHeight="1" x14ac:dyDescent="0.25">
      <c r="A20" s="19">
        <v>99020562</v>
      </c>
      <c r="B20" s="20">
        <v>0</v>
      </c>
      <c r="C20" s="10">
        <v>0</v>
      </c>
      <c r="D20" s="10"/>
      <c r="E20" s="10"/>
    </row>
    <row r="21" spans="1:5" ht="15.75" customHeight="1" x14ac:dyDescent="0.25">
      <c r="A21" s="18" t="s">
        <v>19</v>
      </c>
      <c r="B21" s="20">
        <f t="shared" ref="B21:C21" si="2">0+0</f>
        <v>0</v>
      </c>
      <c r="C21" s="10">
        <f t="shared" si="2"/>
        <v>0</v>
      </c>
      <c r="D21" s="10"/>
      <c r="E21" s="10"/>
    </row>
    <row r="22" spans="1:5" x14ac:dyDescent="0.2">
      <c r="A22" s="13"/>
      <c r="B22" s="14"/>
      <c r="C22" s="14"/>
      <c r="D22" s="14"/>
      <c r="E22" s="14"/>
    </row>
    <row r="23" spans="1:5" ht="15.75" customHeight="1" x14ac:dyDescent="0.25">
      <c r="A23" s="18" t="s">
        <v>20</v>
      </c>
      <c r="B23" s="20">
        <v>0</v>
      </c>
      <c r="C23" s="10">
        <v>0</v>
      </c>
      <c r="D23" s="10"/>
      <c r="E23" s="10"/>
    </row>
    <row r="24" spans="1:5" ht="15.75" customHeight="1" x14ac:dyDescent="0.25">
      <c r="A24" s="18" t="s">
        <v>21</v>
      </c>
      <c r="B24" s="20">
        <f>0+2</f>
        <v>2</v>
      </c>
      <c r="C24" s="10">
        <f>0+0</f>
        <v>0</v>
      </c>
      <c r="D24" s="10"/>
      <c r="E24" s="10"/>
    </row>
    <row r="25" spans="1:5" x14ac:dyDescent="0.2">
      <c r="A25" s="13"/>
      <c r="B25" s="14"/>
      <c r="C25" s="14"/>
      <c r="D25" s="14"/>
      <c r="E25" s="14"/>
    </row>
    <row r="26" spans="1:5" ht="15.75" customHeight="1" x14ac:dyDescent="0.25">
      <c r="A26" s="18" t="s">
        <v>22</v>
      </c>
      <c r="B26" s="20">
        <v>0</v>
      </c>
      <c r="C26" s="10">
        <v>0</v>
      </c>
      <c r="D26" s="10"/>
      <c r="E26" s="10"/>
    </row>
    <row r="27" spans="1:5" ht="15.75" customHeight="1" x14ac:dyDescent="0.25">
      <c r="A27" s="18" t="s">
        <v>23</v>
      </c>
      <c r="B27" s="20">
        <f t="shared" ref="B27:C27" si="3">0+0</f>
        <v>0</v>
      </c>
      <c r="C27" s="10">
        <f t="shared" si="3"/>
        <v>0</v>
      </c>
      <c r="D27" s="10"/>
      <c r="E27" s="10"/>
    </row>
    <row r="28" spans="1:5" x14ac:dyDescent="0.2">
      <c r="A28" s="13"/>
      <c r="B28" s="14"/>
      <c r="C28" s="14"/>
      <c r="D28" s="14"/>
      <c r="E28" s="14"/>
    </row>
    <row r="29" spans="1:5" ht="15.75" customHeight="1" x14ac:dyDescent="0.25">
      <c r="A29" s="18">
        <v>99020887</v>
      </c>
      <c r="B29" s="20">
        <v>0</v>
      </c>
      <c r="C29" s="10">
        <v>0</v>
      </c>
      <c r="D29" s="10"/>
      <c r="E29" s="10"/>
    </row>
    <row r="30" spans="1:5" ht="15.75" customHeight="1" x14ac:dyDescent="0.25">
      <c r="A30" s="18" t="s">
        <v>24</v>
      </c>
      <c r="B30" s="20">
        <f t="shared" ref="B30:C30" si="4">0+0</f>
        <v>0</v>
      </c>
      <c r="C30" s="10">
        <f t="shared" si="4"/>
        <v>0</v>
      </c>
      <c r="D30" s="10"/>
      <c r="E30" s="10"/>
    </row>
    <row r="31" spans="1:5" x14ac:dyDescent="0.2">
      <c r="A31" s="12"/>
      <c r="B31" s="14"/>
      <c r="C31" s="14"/>
      <c r="D31" s="14"/>
      <c r="E31" s="14"/>
    </row>
    <row r="32" spans="1:5" ht="15.75" customHeight="1" x14ac:dyDescent="0.25">
      <c r="A32" s="4" t="s">
        <v>25</v>
      </c>
      <c r="B32" s="20">
        <v>0</v>
      </c>
      <c r="C32" s="10">
        <v>0</v>
      </c>
      <c r="D32" s="10"/>
      <c r="E32" s="10"/>
    </row>
    <row r="33" spans="1:5" ht="15.75" customHeight="1" x14ac:dyDescent="0.25">
      <c r="A33" s="4" t="s">
        <v>26</v>
      </c>
      <c r="B33" s="20">
        <f>5+0</f>
        <v>5</v>
      </c>
      <c r="C33" s="10">
        <f>0+0</f>
        <v>0</v>
      </c>
      <c r="D33" s="10"/>
      <c r="E33" s="10"/>
    </row>
    <row r="34" spans="1:5" x14ac:dyDescent="0.2">
      <c r="A34" s="12"/>
      <c r="B34" s="14"/>
      <c r="C34" s="14"/>
      <c r="D34" s="14"/>
      <c r="E34" s="14"/>
    </row>
    <row r="35" spans="1:5" ht="15.75" customHeight="1" x14ac:dyDescent="0.25">
      <c r="A35" s="4">
        <v>99021403</v>
      </c>
      <c r="B35" s="20">
        <v>0</v>
      </c>
      <c r="C35" s="10">
        <v>0</v>
      </c>
      <c r="D35" s="10"/>
      <c r="E35" s="10"/>
    </row>
    <row r="36" spans="1:5" ht="15.75" customHeight="1" x14ac:dyDescent="0.25">
      <c r="A36" s="4" t="s">
        <v>27</v>
      </c>
      <c r="B36" s="22">
        <f>0+21</f>
        <v>21</v>
      </c>
      <c r="C36" s="10">
        <f>0+0</f>
        <v>0</v>
      </c>
      <c r="D36" s="10"/>
      <c r="E36" s="10"/>
    </row>
    <row r="37" spans="1:5" x14ac:dyDescent="0.2">
      <c r="A37" s="12"/>
      <c r="B37" s="14"/>
      <c r="C37" s="14"/>
      <c r="D37" s="14"/>
      <c r="E37" s="14"/>
    </row>
    <row r="38" spans="1:5" ht="15" x14ac:dyDescent="0.25">
      <c r="A38" s="4">
        <v>99021333</v>
      </c>
      <c r="B38" s="20">
        <v>0</v>
      </c>
      <c r="C38" s="10">
        <v>0</v>
      </c>
      <c r="D38" s="10"/>
      <c r="E38" s="10"/>
    </row>
    <row r="39" spans="1:5" ht="15" x14ac:dyDescent="0.25">
      <c r="A39" s="4" t="s">
        <v>28</v>
      </c>
      <c r="B39" s="20">
        <f t="shared" ref="B39:C39" si="5">0+0</f>
        <v>0</v>
      </c>
      <c r="C39" s="10">
        <f t="shared" si="5"/>
        <v>0</v>
      </c>
      <c r="D39" s="10"/>
      <c r="E39" s="10"/>
    </row>
    <row r="40" spans="1:5" ht="12.75" x14ac:dyDescent="0.2">
      <c r="A40" s="13"/>
      <c r="B40" s="14"/>
      <c r="C40" s="14"/>
      <c r="D40" s="14"/>
      <c r="E40" s="14"/>
    </row>
    <row r="41" spans="1:5" ht="15" x14ac:dyDescent="0.25">
      <c r="A41" s="18" t="s">
        <v>29</v>
      </c>
      <c r="B41" s="20">
        <v>2</v>
      </c>
      <c r="C41" s="10">
        <v>0</v>
      </c>
      <c r="D41" s="10"/>
      <c r="E41" s="10"/>
    </row>
    <row r="42" spans="1:5" ht="15" x14ac:dyDescent="0.25">
      <c r="A42" s="18" t="s">
        <v>30</v>
      </c>
      <c r="B42" s="20">
        <f>2+0</f>
        <v>2</v>
      </c>
      <c r="C42" s="10">
        <f>0+0</f>
        <v>0</v>
      </c>
      <c r="D42" s="10"/>
      <c r="E42" s="10"/>
    </row>
    <row r="43" spans="1:5" ht="12.75" x14ac:dyDescent="0.2">
      <c r="A43" s="13"/>
      <c r="B43" s="14"/>
      <c r="C43" s="14"/>
      <c r="D43" s="14"/>
      <c r="E43" s="14"/>
    </row>
    <row r="44" spans="1:5" ht="15" x14ac:dyDescent="0.25">
      <c r="A44" s="18" t="s">
        <v>31</v>
      </c>
      <c r="B44" s="20">
        <v>0</v>
      </c>
      <c r="C44" s="10">
        <v>0</v>
      </c>
      <c r="D44" s="10"/>
      <c r="E44" s="10"/>
    </row>
    <row r="45" spans="1:5" ht="15" x14ac:dyDescent="0.25">
      <c r="A45" s="18" t="s">
        <v>32</v>
      </c>
      <c r="B45" s="9">
        <f>3+0</f>
        <v>3</v>
      </c>
      <c r="C45" s="10">
        <f>0+0</f>
        <v>0</v>
      </c>
      <c r="D45" s="10"/>
      <c r="E45" s="10"/>
    </row>
    <row r="46" spans="1:5" ht="12.75" x14ac:dyDescent="0.2">
      <c r="A46" s="13"/>
      <c r="B46" s="14"/>
      <c r="C46" s="14"/>
      <c r="D46" s="14"/>
      <c r="E46" s="14"/>
    </row>
    <row r="47" spans="1:5" ht="15" x14ac:dyDescent="0.25">
      <c r="A47" s="18" t="s">
        <v>33</v>
      </c>
      <c r="B47" s="20">
        <v>0</v>
      </c>
      <c r="C47" s="10">
        <v>0</v>
      </c>
      <c r="D47" s="10"/>
      <c r="E47" s="10"/>
    </row>
    <row r="48" spans="1:5" ht="15" x14ac:dyDescent="0.25">
      <c r="A48" s="18" t="s">
        <v>34</v>
      </c>
      <c r="B48" s="20">
        <f>27+0</f>
        <v>27</v>
      </c>
      <c r="C48" s="10">
        <f>0+0</f>
        <v>0</v>
      </c>
      <c r="D48" s="10"/>
      <c r="E48" s="10"/>
    </row>
    <row r="49" spans="1:5" ht="12.75" x14ac:dyDescent="0.2">
      <c r="A49" s="13"/>
      <c r="B49" s="14"/>
      <c r="C49" s="14"/>
      <c r="D49" s="14"/>
      <c r="E49" s="14"/>
    </row>
    <row r="50" spans="1:5" ht="15" x14ac:dyDescent="0.25">
      <c r="A50" s="18" t="s">
        <v>35</v>
      </c>
      <c r="B50" s="20">
        <v>0</v>
      </c>
      <c r="C50" s="10">
        <v>0</v>
      </c>
      <c r="D50" s="10"/>
      <c r="E50" s="10"/>
    </row>
    <row r="51" spans="1:5" ht="15" x14ac:dyDescent="0.25">
      <c r="A51" s="18" t="s">
        <v>36</v>
      </c>
      <c r="B51" s="20">
        <f>0+1</f>
        <v>1</v>
      </c>
      <c r="C51" s="10">
        <f>0+0</f>
        <v>0</v>
      </c>
      <c r="D51" s="10"/>
      <c r="E51" s="10"/>
    </row>
    <row r="52" spans="1:5" ht="12.75" x14ac:dyDescent="0.2">
      <c r="A52" s="13"/>
      <c r="B52" s="14"/>
      <c r="C52" s="14"/>
      <c r="D52" s="14"/>
      <c r="E52" s="14"/>
    </row>
    <row r="53" spans="1:5" ht="15" x14ac:dyDescent="0.25">
      <c r="A53" s="18" t="s">
        <v>37</v>
      </c>
      <c r="B53" s="20">
        <v>0</v>
      </c>
      <c r="C53" s="10">
        <v>0</v>
      </c>
      <c r="D53" s="10"/>
      <c r="E53" s="10"/>
    </row>
    <row r="54" spans="1:5" ht="15" x14ac:dyDescent="0.25">
      <c r="A54" s="18" t="s">
        <v>38</v>
      </c>
      <c r="B54" s="20">
        <f t="shared" ref="B54:C54" si="6">0+0</f>
        <v>0</v>
      </c>
      <c r="C54" s="10">
        <f t="shared" si="6"/>
        <v>0</v>
      </c>
      <c r="D54" s="10"/>
      <c r="E54" s="10"/>
    </row>
    <row r="55" spans="1:5" ht="12.75" x14ac:dyDescent="0.2">
      <c r="A55" s="13"/>
      <c r="B55" s="14"/>
      <c r="C55" s="14"/>
      <c r="D55" s="14"/>
      <c r="E55" s="14"/>
    </row>
    <row r="56" spans="1:5" ht="15" x14ac:dyDescent="0.25">
      <c r="A56" s="18" t="s">
        <v>39</v>
      </c>
      <c r="B56" s="20">
        <v>1</v>
      </c>
      <c r="C56" s="10">
        <v>0</v>
      </c>
      <c r="D56" s="10"/>
      <c r="E56" s="10"/>
    </row>
    <row r="57" spans="1:5" ht="15" x14ac:dyDescent="0.25">
      <c r="A57" s="18" t="s">
        <v>40</v>
      </c>
      <c r="B57" s="20">
        <f t="shared" ref="B57:C57" si="7">0+0</f>
        <v>0</v>
      </c>
      <c r="C57" s="10">
        <f t="shared" si="7"/>
        <v>0</v>
      </c>
      <c r="D57" s="10"/>
      <c r="E57" s="10"/>
    </row>
    <row r="58" spans="1:5" ht="12.75" x14ac:dyDescent="0.2">
      <c r="A58" s="13"/>
      <c r="B58" s="14"/>
      <c r="C58" s="14"/>
      <c r="D58" s="14"/>
      <c r="E58" s="14"/>
    </row>
    <row r="59" spans="1:5" ht="15" x14ac:dyDescent="0.25">
      <c r="A59" s="18">
        <v>99021264</v>
      </c>
      <c r="B59" s="20">
        <v>2</v>
      </c>
      <c r="C59" s="10">
        <v>2</v>
      </c>
      <c r="D59" s="10"/>
      <c r="E59" s="10"/>
    </row>
    <row r="60" spans="1:5" ht="15" x14ac:dyDescent="0.25">
      <c r="A60" s="18" t="s">
        <v>41</v>
      </c>
      <c r="B60" s="20">
        <f>0+6</f>
        <v>6</v>
      </c>
      <c r="C60" s="10">
        <f>0+0</f>
        <v>0</v>
      </c>
      <c r="D60" s="10"/>
      <c r="E60" s="10"/>
    </row>
    <row r="61" spans="1:5" ht="12.75" x14ac:dyDescent="0.2">
      <c r="A61" s="13"/>
      <c r="B61" s="14"/>
      <c r="C61" s="14"/>
      <c r="D61" s="14"/>
      <c r="E61" s="14"/>
    </row>
    <row r="62" spans="1:5" ht="15" x14ac:dyDescent="0.25">
      <c r="A62" s="18">
        <v>99021250</v>
      </c>
      <c r="B62" s="20">
        <v>0</v>
      </c>
      <c r="C62" s="10">
        <v>0</v>
      </c>
      <c r="D62" s="10"/>
      <c r="E62" s="10"/>
    </row>
    <row r="63" spans="1:5" ht="15" x14ac:dyDescent="0.25">
      <c r="A63" s="18" t="s">
        <v>42</v>
      </c>
      <c r="B63" s="20">
        <f>0+3</f>
        <v>3</v>
      </c>
      <c r="C63" s="10">
        <f>0+0</f>
        <v>0</v>
      </c>
      <c r="D63" s="10"/>
      <c r="E63" s="10"/>
    </row>
    <row r="64" spans="1:5" ht="12.75" x14ac:dyDescent="0.2">
      <c r="A64" s="13"/>
      <c r="B64" s="14"/>
      <c r="C64" s="14"/>
      <c r="D64" s="14"/>
      <c r="E64" s="14"/>
    </row>
    <row r="65" spans="1:5" ht="15" x14ac:dyDescent="0.25">
      <c r="A65" s="23">
        <v>99021853</v>
      </c>
      <c r="B65" s="20">
        <v>0</v>
      </c>
      <c r="C65" s="10">
        <v>0</v>
      </c>
      <c r="D65" s="10"/>
      <c r="E65" s="10"/>
    </row>
    <row r="66" spans="1:5" ht="15" x14ac:dyDescent="0.25">
      <c r="A66" s="23">
        <v>46236820</v>
      </c>
      <c r="B66" s="20">
        <f>0+1</f>
        <v>1</v>
      </c>
      <c r="C66" s="10">
        <f>0+0</f>
        <v>0</v>
      </c>
      <c r="D66" s="10"/>
      <c r="E66" s="10"/>
    </row>
    <row r="67" spans="1:5" ht="12.75" x14ac:dyDescent="0.2">
      <c r="A67" s="13"/>
      <c r="B67" s="14"/>
      <c r="C67" s="14"/>
      <c r="D67" s="14"/>
      <c r="E67" s="14"/>
    </row>
    <row r="68" spans="1:5" ht="15" x14ac:dyDescent="0.25">
      <c r="A68" s="23" t="s">
        <v>43</v>
      </c>
      <c r="B68" s="20">
        <v>0</v>
      </c>
      <c r="C68" s="10">
        <v>0</v>
      </c>
      <c r="D68" s="10"/>
      <c r="E68" s="10"/>
    </row>
    <row r="69" spans="1:5" ht="15" x14ac:dyDescent="0.25">
      <c r="A69" s="23" t="s">
        <v>44</v>
      </c>
      <c r="B69" s="20">
        <f t="shared" ref="B69:C69" si="8">0+0</f>
        <v>0</v>
      </c>
      <c r="C69" s="10">
        <f t="shared" si="8"/>
        <v>0</v>
      </c>
      <c r="D69" s="10"/>
      <c r="E69" s="10"/>
    </row>
    <row r="70" spans="1:5" ht="12.75" x14ac:dyDescent="0.2">
      <c r="A70" s="12"/>
      <c r="B70" s="14"/>
      <c r="C70" s="14"/>
      <c r="D70" s="14"/>
      <c r="E70" s="14"/>
    </row>
    <row r="71" spans="1:5" ht="15" x14ac:dyDescent="0.25">
      <c r="A71" s="18" t="s">
        <v>45</v>
      </c>
      <c r="B71" s="20">
        <v>0</v>
      </c>
      <c r="C71" s="10">
        <v>0</v>
      </c>
      <c r="D71" s="10"/>
      <c r="E71" s="10"/>
    </row>
    <row r="72" spans="1:5" ht="15" x14ac:dyDescent="0.25">
      <c r="A72" s="18" t="s">
        <v>46</v>
      </c>
      <c r="B72" s="20">
        <f t="shared" ref="B72:C72" si="9">0+0</f>
        <v>0</v>
      </c>
      <c r="C72" s="10">
        <f t="shared" si="9"/>
        <v>0</v>
      </c>
      <c r="D72" s="10"/>
      <c r="E72" s="10"/>
    </row>
    <row r="73" spans="1:5" ht="12.75" x14ac:dyDescent="0.2">
      <c r="A73" s="13"/>
      <c r="B73" s="14"/>
      <c r="C73" s="14"/>
      <c r="D73" s="14"/>
      <c r="E73" s="14"/>
    </row>
    <row r="74" spans="1:5" ht="15" x14ac:dyDescent="0.25">
      <c r="A74" s="18" t="s">
        <v>47</v>
      </c>
      <c r="B74" s="20">
        <v>0</v>
      </c>
      <c r="C74" s="10">
        <v>0</v>
      </c>
      <c r="D74" s="10"/>
      <c r="E74" s="10"/>
    </row>
    <row r="75" spans="1:5" ht="15" x14ac:dyDescent="0.25">
      <c r="A75" s="18" t="s">
        <v>48</v>
      </c>
      <c r="B75" s="20">
        <f t="shared" ref="B75:C75" si="10">0+0</f>
        <v>0</v>
      </c>
      <c r="C75" s="10">
        <f t="shared" si="10"/>
        <v>0</v>
      </c>
      <c r="D75" s="10"/>
      <c r="E75" s="10"/>
    </row>
    <row r="76" spans="1:5" ht="12.75" x14ac:dyDescent="0.2">
      <c r="A76" s="13"/>
      <c r="B76" s="14"/>
      <c r="C76" s="14"/>
      <c r="D76" s="14"/>
      <c r="E76" s="14"/>
    </row>
    <row r="77" spans="1:5" ht="15" x14ac:dyDescent="0.25">
      <c r="A77" s="18">
        <v>99021401</v>
      </c>
      <c r="B77" s="20">
        <v>0</v>
      </c>
      <c r="C77" s="10">
        <v>0</v>
      </c>
      <c r="D77" s="10"/>
      <c r="E77" s="10"/>
    </row>
    <row r="78" spans="1:5" ht="15" x14ac:dyDescent="0.25">
      <c r="A78" s="18" t="s">
        <v>49</v>
      </c>
      <c r="B78" s="20">
        <f t="shared" ref="B78:C78" si="11">0+0</f>
        <v>0</v>
      </c>
      <c r="C78" s="10">
        <f t="shared" si="11"/>
        <v>0</v>
      </c>
      <c r="D78" s="10"/>
      <c r="E78" s="10"/>
    </row>
    <row r="79" spans="1:5" ht="12.75" x14ac:dyDescent="0.2">
      <c r="A79" s="13"/>
      <c r="B79" s="14"/>
      <c r="C79" s="14"/>
      <c r="D79" s="14"/>
      <c r="E79" s="14"/>
    </row>
    <row r="80" spans="1:5" ht="15" x14ac:dyDescent="0.25">
      <c r="A80" s="18" t="s">
        <v>50</v>
      </c>
      <c r="B80" s="20">
        <v>0</v>
      </c>
      <c r="C80" s="10">
        <v>0</v>
      </c>
      <c r="D80" s="10"/>
      <c r="E80" s="10"/>
    </row>
    <row r="81" spans="1:5" ht="15" x14ac:dyDescent="0.25">
      <c r="A81" s="18" t="s">
        <v>51</v>
      </c>
      <c r="B81" s="20">
        <f t="shared" ref="B81:C81" si="12">0+0</f>
        <v>0</v>
      </c>
      <c r="C81" s="10">
        <f t="shared" si="12"/>
        <v>0</v>
      </c>
      <c r="D81" s="10"/>
      <c r="E81" s="10"/>
    </row>
  </sheetData>
  <mergeCells count="8">
    <mergeCell ref="L1:M1"/>
    <mergeCell ref="N1:O1"/>
    <mergeCell ref="P1:Q1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32"/>
  <sheetViews>
    <sheetView workbookViewId="0"/>
  </sheetViews>
  <sheetFormatPr defaultColWidth="12.5703125" defaultRowHeight="15.75" customHeight="1" x14ac:dyDescent="0.2"/>
  <cols>
    <col min="1" max="1" width="40.85546875" customWidth="1"/>
    <col min="2" max="2" width="42" customWidth="1"/>
    <col min="4" max="4" width="45.42578125" customWidth="1"/>
    <col min="5" max="5" width="45.85546875" customWidth="1"/>
    <col min="6" max="6" width="9.140625" customWidth="1"/>
    <col min="8" max="8" width="35.42578125" customWidth="1"/>
    <col min="9" max="9" width="25.140625" customWidth="1"/>
    <col min="11" max="11" width="23" customWidth="1"/>
    <col min="12" max="12" width="33.7109375" customWidth="1"/>
    <col min="14" max="14" width="26.42578125" customWidth="1"/>
    <col min="15" max="15" width="33.42578125" customWidth="1"/>
  </cols>
  <sheetData>
    <row r="1" spans="1:15" ht="64.5" customHeight="1" x14ac:dyDescent="0.25">
      <c r="A1" s="66" t="s">
        <v>85</v>
      </c>
      <c r="B1" s="63"/>
      <c r="C1" s="12"/>
      <c r="D1" s="66" t="s">
        <v>86</v>
      </c>
      <c r="E1" s="63"/>
      <c r="H1" s="66" t="s">
        <v>87</v>
      </c>
      <c r="I1" s="63"/>
      <c r="J1" s="24"/>
      <c r="K1" s="66" t="s">
        <v>88</v>
      </c>
      <c r="L1" s="63"/>
      <c r="N1" s="25"/>
      <c r="O1" s="25"/>
    </row>
    <row r="2" spans="1:15" ht="33.75" customHeight="1" x14ac:dyDescent="0.25">
      <c r="A2" s="67"/>
      <c r="B2" s="68"/>
      <c r="C2" s="12"/>
      <c r="D2" s="67"/>
      <c r="E2" s="68"/>
      <c r="H2" s="69"/>
      <c r="I2" s="70"/>
      <c r="J2" s="24"/>
      <c r="K2" s="69"/>
      <c r="L2" s="70"/>
      <c r="N2" s="25"/>
      <c r="O2" s="25"/>
    </row>
    <row r="3" spans="1:15" ht="12.75" x14ac:dyDescent="0.2">
      <c r="A3" s="26" t="s">
        <v>56</v>
      </c>
      <c r="B3" s="21">
        <f>SUM('data-1206-1806'!B3, 'data-1206-1806'!D3, 'data-1206-1806'!F3, 'data-1206-1806'!H3, 'data-1206-1806'!J3, 'data-1206-1806'!L3, 'data-1206-1806'!N3, 'data-1206-1806'!P3  )</f>
        <v>125</v>
      </c>
      <c r="C3" s="12"/>
      <c r="D3" s="26" t="s">
        <v>56</v>
      </c>
      <c r="E3" s="21">
        <f>SUM('data-1206-1806'!C3,'data-1206-1806'!E3,'data-1206-1806'!G3,'data-1206-1806'!I3,'data-1206-1806'!K3,'data-1206-1806'!M3,'data-1206-1806'!O3,'data-1206-1806'!Q3)</f>
        <v>8</v>
      </c>
      <c r="J3" s="12"/>
      <c r="L3" s="45"/>
    </row>
    <row r="4" spans="1:15" ht="12.75" x14ac:dyDescent="0.2">
      <c r="A4" s="26" t="s">
        <v>57</v>
      </c>
      <c r="B4" s="21">
        <f>SUM('data-1206-1806'!B4, 'data-1206-1806'!D4, 'data-1206-1806'!F4, 'data-1206-1806'!H4, 'data-1206-1806'!J4, 'data-1206-1806'!L4, 'data-1206-1806'!N4, 'data-1206-1806'!P4  )</f>
        <v>26</v>
      </c>
      <c r="C4" s="12"/>
      <c r="D4" s="26" t="s">
        <v>57</v>
      </c>
      <c r="E4" s="21">
        <f>SUM('data-1206-1806'!C4,'data-1206-1806'!E4,'data-1206-1806'!G4,'data-1206-1806'!I4,'data-1206-1806'!K4,'data-1206-1806'!M4,'data-1206-1806'!O4,'data-1206-1806'!Q4)</f>
        <v>5</v>
      </c>
      <c r="H4" s="71" t="s">
        <v>58</v>
      </c>
      <c r="I4" s="27"/>
      <c r="J4" s="28"/>
      <c r="K4" s="71" t="s">
        <v>58</v>
      </c>
      <c r="L4" s="27"/>
    </row>
    <row r="5" spans="1:15" ht="12.75" x14ac:dyDescent="0.2">
      <c r="C5" s="12"/>
      <c r="H5" s="69"/>
      <c r="I5" s="29"/>
      <c r="J5" s="28"/>
      <c r="K5" s="69"/>
      <c r="L5" s="29"/>
    </row>
    <row r="6" spans="1:15" ht="12.75" x14ac:dyDescent="0.2">
      <c r="A6" s="26" t="s">
        <v>59</v>
      </c>
      <c r="B6" s="21">
        <f>SUM('data-1206-1806'!B7, 'data-1206-1806'!D7, 'data-1206-1806'!F7, 'data-1206-1806'!H7, 'data-1206-1806'!J7, 'data-1206-1806'!L7, 'data-1206-1806'!N7, 'data-1206-1806'!P7  )</f>
        <v>2364</v>
      </c>
      <c r="C6" s="12"/>
      <c r="D6" s="26" t="s">
        <v>59</v>
      </c>
      <c r="E6" s="21">
        <f>SUM('data-1206-1806'!C7,'data-1206-1806'!E7,'data-1206-1806'!G7,'data-1206-1806'!I7,'data-1206-1806'!K7,'data-1206-1806'!M7,'data-1206-1806'!O7,'data-1206-1806'!Q7)</f>
        <v>20</v>
      </c>
      <c r="H6" s="12"/>
      <c r="I6" s="12"/>
      <c r="J6" s="12"/>
    </row>
    <row r="7" spans="1:15" ht="12.75" x14ac:dyDescent="0.2">
      <c r="A7" s="26" t="s">
        <v>60</v>
      </c>
      <c r="B7" s="21">
        <f>SUM('data-1206-1806'!B8, 'data-1206-1806'!D8, 'data-1206-1806'!F8, 'data-1206-1806'!H8, 'data-1206-1806'!J8, 'data-1206-1806'!L8, 'data-1206-1806'!N8, 'data-1206-1806'!P8  )</f>
        <v>201</v>
      </c>
      <c r="C7" s="12"/>
      <c r="D7" s="26" t="s">
        <v>60</v>
      </c>
      <c r="E7" s="21">
        <f>SUM('data-1206-1806'!C8,'data-1206-1806'!E8,'data-1206-1806'!G8,'data-1206-1806'!I8,'data-1206-1806'!K8,'data-1206-1806'!M8,'data-1206-1806'!O8,'data-1206-1806'!Q8)</f>
        <v>17</v>
      </c>
      <c r="H7" s="71" t="s">
        <v>58</v>
      </c>
      <c r="I7" s="30"/>
      <c r="J7" s="12"/>
      <c r="K7" s="71" t="s">
        <v>58</v>
      </c>
      <c r="L7" s="27"/>
    </row>
    <row r="8" spans="1:15" ht="12.75" x14ac:dyDescent="0.2">
      <c r="C8" s="12"/>
      <c r="H8" s="69"/>
      <c r="I8" s="31"/>
      <c r="J8" s="28"/>
      <c r="K8" s="69"/>
      <c r="L8" s="29"/>
    </row>
    <row r="9" spans="1:15" ht="12.75" x14ac:dyDescent="0.2">
      <c r="A9" s="45"/>
      <c r="C9" s="12"/>
      <c r="H9" s="12"/>
      <c r="I9" s="12"/>
      <c r="J9" s="28"/>
    </row>
    <row r="10" spans="1:15" ht="12.75" x14ac:dyDescent="0.2">
      <c r="A10" s="12"/>
      <c r="B10" s="12"/>
      <c r="C10" s="12"/>
      <c r="H10" s="71" t="s">
        <v>58</v>
      </c>
      <c r="I10" s="30"/>
      <c r="J10" s="12"/>
      <c r="K10" s="71" t="s">
        <v>58</v>
      </c>
      <c r="L10" s="27"/>
    </row>
    <row r="11" spans="1:15" ht="12.75" x14ac:dyDescent="0.2">
      <c r="A11" s="72" t="s">
        <v>89</v>
      </c>
      <c r="B11" s="68"/>
      <c r="C11" s="12"/>
      <c r="D11" s="72" t="s">
        <v>90</v>
      </c>
      <c r="E11" s="68"/>
      <c r="H11" s="69"/>
      <c r="I11" s="31"/>
      <c r="J11" s="12"/>
      <c r="K11" s="69"/>
      <c r="L11" s="29"/>
    </row>
    <row r="12" spans="1:15" ht="72" customHeight="1" x14ac:dyDescent="0.2">
      <c r="A12" s="67"/>
      <c r="B12" s="68"/>
      <c r="C12" s="12"/>
      <c r="D12" s="67"/>
      <c r="E12" s="68"/>
      <c r="H12" s="12"/>
      <c r="I12" s="12"/>
      <c r="J12" s="12"/>
    </row>
    <row r="13" spans="1:15" ht="12.75" x14ac:dyDescent="0.2">
      <c r="A13" s="32" t="s">
        <v>63</v>
      </c>
      <c r="B13" s="9">
        <f t="shared" ref="B13:B14" si="0">B3/8</f>
        <v>15.625</v>
      </c>
      <c r="C13" s="12"/>
      <c r="D13" s="26" t="s">
        <v>56</v>
      </c>
      <c r="E13" s="21">
        <f t="shared" ref="E13:E14" si="1">E3/8</f>
        <v>1</v>
      </c>
      <c r="H13" s="71" t="s">
        <v>58</v>
      </c>
      <c r="I13" s="30"/>
      <c r="J13" s="12"/>
      <c r="K13" s="71" t="s">
        <v>58</v>
      </c>
      <c r="L13" s="27"/>
    </row>
    <row r="14" spans="1:15" ht="18" x14ac:dyDescent="0.25">
      <c r="A14" s="26" t="s">
        <v>64</v>
      </c>
      <c r="B14" s="21">
        <f t="shared" si="0"/>
        <v>3.25</v>
      </c>
      <c r="C14" s="33"/>
      <c r="D14" s="26" t="s">
        <v>57</v>
      </c>
      <c r="E14" s="21">
        <f t="shared" si="1"/>
        <v>0.625</v>
      </c>
      <c r="H14" s="69"/>
      <c r="I14" s="34"/>
      <c r="J14" s="24"/>
      <c r="K14" s="69"/>
      <c r="L14" s="29"/>
    </row>
    <row r="15" spans="1:15" ht="20.25" customHeight="1" x14ac:dyDescent="0.25">
      <c r="C15" s="12"/>
      <c r="D15" s="12"/>
      <c r="E15" s="28"/>
      <c r="H15" s="12"/>
      <c r="I15" s="24"/>
      <c r="J15" s="24"/>
    </row>
    <row r="16" spans="1:15" ht="12.75" x14ac:dyDescent="0.2">
      <c r="A16" s="26" t="s">
        <v>59</v>
      </c>
      <c r="B16" s="35">
        <f t="shared" ref="B16:B17" si="2">B6/8</f>
        <v>295.5</v>
      </c>
      <c r="C16" s="12"/>
      <c r="D16" s="26" t="s">
        <v>59</v>
      </c>
      <c r="E16" s="21">
        <f t="shared" ref="E16:E17" si="3">E6/8</f>
        <v>2.5</v>
      </c>
      <c r="H16" s="71" t="s">
        <v>58</v>
      </c>
      <c r="I16" s="30"/>
      <c r="J16" s="12"/>
      <c r="K16" s="71" t="s">
        <v>58</v>
      </c>
      <c r="L16" s="27"/>
    </row>
    <row r="17" spans="1:12" ht="12.75" x14ac:dyDescent="0.2">
      <c r="A17" s="26" t="s">
        <v>60</v>
      </c>
      <c r="B17" s="35">
        <f t="shared" si="2"/>
        <v>25.125</v>
      </c>
      <c r="C17" s="12"/>
      <c r="D17" s="26" t="s">
        <v>60</v>
      </c>
      <c r="E17" s="21">
        <f t="shared" si="3"/>
        <v>2.125</v>
      </c>
      <c r="H17" s="69"/>
      <c r="I17" s="31"/>
      <c r="J17" s="28"/>
      <c r="K17" s="69"/>
      <c r="L17" s="29"/>
    </row>
    <row r="18" spans="1:12" ht="12.75" x14ac:dyDescent="0.2">
      <c r="C18" s="12"/>
      <c r="D18" s="12"/>
      <c r="E18" s="28"/>
      <c r="H18" s="12"/>
      <c r="I18" s="12"/>
      <c r="J18" s="28"/>
    </row>
    <row r="19" spans="1:12" ht="12.75" x14ac:dyDescent="0.2">
      <c r="C19" s="12"/>
      <c r="D19" s="12"/>
      <c r="E19" s="12"/>
      <c r="H19" s="71" t="s">
        <v>58</v>
      </c>
      <c r="I19" s="30"/>
      <c r="J19" s="12"/>
      <c r="K19" s="71" t="s">
        <v>58</v>
      </c>
      <c r="L19" s="27"/>
    </row>
    <row r="20" spans="1:12" ht="12.75" x14ac:dyDescent="0.2">
      <c r="C20" s="12"/>
      <c r="D20" s="12"/>
      <c r="E20" s="12"/>
      <c r="H20" s="69"/>
      <c r="I20" s="31"/>
      <c r="J20" s="12"/>
      <c r="K20" s="69"/>
      <c r="L20" s="29"/>
    </row>
    <row r="21" spans="1:12" ht="18" x14ac:dyDescent="0.2">
      <c r="A21" s="72" t="s">
        <v>91</v>
      </c>
      <c r="B21" s="68"/>
      <c r="C21" s="12"/>
      <c r="D21" s="25"/>
      <c r="E21" s="25"/>
      <c r="H21" s="12"/>
      <c r="I21" s="12"/>
      <c r="J21" s="28"/>
    </row>
    <row r="22" spans="1:12" ht="79.5" customHeight="1" x14ac:dyDescent="0.2">
      <c r="A22" s="67"/>
      <c r="B22" s="68"/>
      <c r="C22" s="12"/>
      <c r="D22" s="36"/>
      <c r="E22" s="36"/>
      <c r="H22" s="71" t="s">
        <v>58</v>
      </c>
      <c r="I22" s="30"/>
      <c r="J22" s="28"/>
      <c r="K22" s="71" t="s">
        <v>58</v>
      </c>
      <c r="L22" s="27"/>
    </row>
    <row r="23" spans="1:12" ht="18" x14ac:dyDescent="0.2">
      <c r="A23" s="32" t="s">
        <v>63</v>
      </c>
      <c r="B23" s="46">
        <f t="shared" ref="B23:B24" si="4">E3/B3</f>
        <v>6.4000000000000001E-2</v>
      </c>
      <c r="C23" s="12"/>
      <c r="D23" s="37"/>
      <c r="E23" s="25"/>
      <c r="H23" s="69"/>
      <c r="I23" s="31"/>
      <c r="J23" s="12"/>
      <c r="K23" s="69"/>
      <c r="L23" s="29"/>
    </row>
    <row r="24" spans="1:12" ht="18" x14ac:dyDescent="0.2">
      <c r="A24" s="26" t="s">
        <v>64</v>
      </c>
      <c r="B24" s="38">
        <f t="shared" si="4"/>
        <v>0.19230769230769232</v>
      </c>
      <c r="C24" s="33"/>
      <c r="D24" s="25"/>
      <c r="E24" s="25"/>
    </row>
    <row r="25" spans="1:12" ht="18" x14ac:dyDescent="0.2">
      <c r="C25" s="12"/>
      <c r="D25" s="25"/>
      <c r="E25" s="25"/>
      <c r="H25" s="71" t="s">
        <v>58</v>
      </c>
      <c r="I25" s="27"/>
      <c r="K25" s="71" t="s">
        <v>58</v>
      </c>
      <c r="L25" s="27"/>
    </row>
    <row r="26" spans="1:12" ht="18" x14ac:dyDescent="0.2">
      <c r="A26" s="26" t="s">
        <v>59</v>
      </c>
      <c r="B26" s="39">
        <f t="shared" ref="B26:B27" si="5">E6/B6</f>
        <v>8.4602368866328256E-3</v>
      </c>
      <c r="C26" s="12"/>
      <c r="D26" s="25"/>
      <c r="E26" s="25"/>
      <c r="H26" s="69"/>
      <c r="I26" s="40"/>
      <c r="K26" s="69"/>
      <c r="L26" s="29"/>
    </row>
    <row r="27" spans="1:12" ht="18" x14ac:dyDescent="0.2">
      <c r="A27" s="26" t="s">
        <v>60</v>
      </c>
      <c r="B27" s="41">
        <f t="shared" si="5"/>
        <v>8.45771144278607E-2</v>
      </c>
      <c r="C27" s="12"/>
      <c r="D27" s="25"/>
      <c r="E27" s="25"/>
    </row>
    <row r="28" spans="1:12" ht="18" x14ac:dyDescent="0.25">
      <c r="D28" s="42"/>
    </row>
    <row r="31" spans="1:12" ht="12.75" x14ac:dyDescent="0.2">
      <c r="A31" s="43" t="s">
        <v>66</v>
      </c>
    </row>
    <row r="32" spans="1:12" ht="12.75" x14ac:dyDescent="0.2">
      <c r="A32" s="43" t="s">
        <v>67</v>
      </c>
      <c r="B32" s="43" t="s">
        <v>92</v>
      </c>
    </row>
  </sheetData>
  <mergeCells count="23">
    <mergeCell ref="A11:B12"/>
    <mergeCell ref="D11:E12"/>
    <mergeCell ref="H13:H14"/>
    <mergeCell ref="A21:B22"/>
    <mergeCell ref="K22:K23"/>
    <mergeCell ref="K25:K26"/>
    <mergeCell ref="H16:H17"/>
    <mergeCell ref="H22:H23"/>
    <mergeCell ref="H25:H26"/>
    <mergeCell ref="H7:H8"/>
    <mergeCell ref="H10:H11"/>
    <mergeCell ref="K10:K11"/>
    <mergeCell ref="K7:K8"/>
    <mergeCell ref="K13:K14"/>
    <mergeCell ref="K16:K17"/>
    <mergeCell ref="H19:H20"/>
    <mergeCell ref="K19:K20"/>
    <mergeCell ref="A1:B2"/>
    <mergeCell ref="D1:E2"/>
    <mergeCell ref="H1:I2"/>
    <mergeCell ref="K1:L2"/>
    <mergeCell ref="H4:H5"/>
    <mergeCell ref="K4:K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81"/>
  <sheetViews>
    <sheetView tabSelected="1" workbookViewId="0">
      <selection activeCell="B1" sqref="B1:C1"/>
    </sheetView>
  </sheetViews>
  <sheetFormatPr defaultColWidth="12.5703125" defaultRowHeight="15.75" customHeight="1" x14ac:dyDescent="0.2"/>
  <cols>
    <col min="1" max="1" width="26.5703125" customWidth="1"/>
    <col min="2" max="2" width="23.140625" customWidth="1"/>
    <col min="3" max="3" width="21.42578125" customWidth="1"/>
    <col min="5" max="5" width="27.42578125" customWidth="1"/>
  </cols>
  <sheetData>
    <row r="1" spans="1:17" ht="15.75" customHeight="1" x14ac:dyDescent="0.25">
      <c r="A1" s="1"/>
      <c r="B1" s="62" t="s">
        <v>0</v>
      </c>
      <c r="C1" s="63"/>
      <c r="D1" s="62" t="s">
        <v>1</v>
      </c>
      <c r="E1" s="63"/>
      <c r="F1" s="62" t="s">
        <v>2</v>
      </c>
      <c r="G1" s="63"/>
      <c r="H1" s="62" t="s">
        <v>3</v>
      </c>
      <c r="I1" s="63"/>
      <c r="J1" s="62" t="s">
        <v>4</v>
      </c>
      <c r="K1" s="63"/>
      <c r="L1" s="62" t="s">
        <v>5</v>
      </c>
      <c r="M1" s="63"/>
      <c r="N1" s="64" t="s">
        <v>6</v>
      </c>
      <c r="O1" s="65"/>
      <c r="P1" s="62" t="s">
        <v>7</v>
      </c>
      <c r="Q1" s="63"/>
    </row>
    <row r="2" spans="1:17" ht="15.75" customHeight="1" x14ac:dyDescent="0.25">
      <c r="A2" s="1"/>
      <c r="B2" s="2" t="s">
        <v>8</v>
      </c>
      <c r="C2" s="3" t="s">
        <v>9</v>
      </c>
      <c r="D2" s="3" t="s">
        <v>8</v>
      </c>
      <c r="E2" s="3" t="s">
        <v>9</v>
      </c>
      <c r="F2" s="3" t="s">
        <v>8</v>
      </c>
      <c r="G2" s="3" t="s">
        <v>9</v>
      </c>
      <c r="H2" s="3" t="s">
        <v>8</v>
      </c>
      <c r="I2" s="3" t="s">
        <v>9</v>
      </c>
      <c r="J2" s="3" t="s">
        <v>8</v>
      </c>
      <c r="K2" s="3" t="s">
        <v>9</v>
      </c>
      <c r="L2" s="3" t="s">
        <v>8</v>
      </c>
      <c r="M2" s="3" t="s">
        <v>9</v>
      </c>
      <c r="N2" s="3" t="s">
        <v>8</v>
      </c>
      <c r="O2" s="3" t="s">
        <v>9</v>
      </c>
      <c r="P2" s="3" t="s">
        <v>8</v>
      </c>
      <c r="Q2" s="3" t="s">
        <v>9</v>
      </c>
    </row>
    <row r="3" spans="1:17" ht="15.75" customHeight="1" x14ac:dyDescent="0.25">
      <c r="A3" s="4" t="s">
        <v>10</v>
      </c>
      <c r="B3" s="21">
        <v>6</v>
      </c>
      <c r="C3" s="6">
        <v>4</v>
      </c>
      <c r="D3" s="6">
        <v>3</v>
      </c>
      <c r="E3" s="6">
        <v>0</v>
      </c>
      <c r="F3" s="6">
        <v>22</v>
      </c>
      <c r="G3" s="6">
        <v>0</v>
      </c>
      <c r="H3" s="6">
        <v>16</v>
      </c>
      <c r="I3" s="6">
        <v>2</v>
      </c>
      <c r="J3" s="6">
        <v>164</v>
      </c>
      <c r="K3" s="6">
        <v>0</v>
      </c>
      <c r="L3" s="7">
        <v>0</v>
      </c>
      <c r="M3" s="7">
        <v>0</v>
      </c>
      <c r="N3" s="7">
        <v>0</v>
      </c>
      <c r="O3" s="8">
        <v>0</v>
      </c>
      <c r="P3" s="8">
        <v>0</v>
      </c>
      <c r="Q3" s="8">
        <v>0</v>
      </c>
    </row>
    <row r="4" spans="1:17" ht="15.75" customHeight="1" x14ac:dyDescent="0.25">
      <c r="A4" s="4" t="s">
        <v>11</v>
      </c>
      <c r="B4" s="9">
        <v>17</v>
      </c>
      <c r="C4" s="10">
        <v>1</v>
      </c>
      <c r="D4" s="10">
        <v>0</v>
      </c>
      <c r="E4" s="10">
        <v>0</v>
      </c>
      <c r="F4" s="10">
        <v>2</v>
      </c>
      <c r="G4" s="10">
        <v>0</v>
      </c>
      <c r="H4" s="10">
        <v>19</v>
      </c>
      <c r="I4" s="10">
        <v>0</v>
      </c>
      <c r="J4" s="10">
        <v>60</v>
      </c>
      <c r="K4" s="10">
        <v>23</v>
      </c>
      <c r="L4" s="11">
        <v>3</v>
      </c>
      <c r="M4" s="11">
        <v>0</v>
      </c>
      <c r="N4" s="11">
        <v>0</v>
      </c>
      <c r="O4" s="11">
        <v>0</v>
      </c>
      <c r="P4" s="11">
        <v>1</v>
      </c>
      <c r="Q4" s="11">
        <v>0</v>
      </c>
    </row>
    <row r="5" spans="1:17" x14ac:dyDescent="0.2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2"/>
    </row>
    <row r="6" spans="1:17" x14ac:dyDescent="0.2">
      <c r="A6" s="12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5"/>
    </row>
    <row r="7" spans="1:17" ht="15.75" customHeight="1" x14ac:dyDescent="0.25">
      <c r="A7" s="16" t="s">
        <v>12</v>
      </c>
      <c r="B7" s="21">
        <v>93</v>
      </c>
      <c r="C7" s="5">
        <v>5</v>
      </c>
      <c r="D7" s="5">
        <v>12</v>
      </c>
      <c r="E7" s="5">
        <v>1</v>
      </c>
      <c r="F7" s="5">
        <v>44</v>
      </c>
      <c r="G7" s="5">
        <v>0</v>
      </c>
      <c r="H7" s="5">
        <v>28</v>
      </c>
      <c r="I7" s="5">
        <v>7</v>
      </c>
      <c r="J7" s="5">
        <v>2427</v>
      </c>
      <c r="K7" s="5">
        <v>0</v>
      </c>
      <c r="L7" s="47">
        <v>0</v>
      </c>
      <c r="M7" s="47">
        <v>0</v>
      </c>
      <c r="N7" s="47">
        <v>0</v>
      </c>
      <c r="O7" s="21">
        <v>0</v>
      </c>
      <c r="P7" s="47">
        <v>0</v>
      </c>
      <c r="Q7" s="21">
        <v>0</v>
      </c>
    </row>
    <row r="8" spans="1:17" ht="15.75" customHeight="1" x14ac:dyDescent="0.25">
      <c r="A8" s="16" t="s">
        <v>13</v>
      </c>
      <c r="B8" s="21">
        <f>73+76</f>
        <v>149</v>
      </c>
      <c r="C8" s="21">
        <f>5+1</f>
        <v>6</v>
      </c>
      <c r="D8" s="21">
        <f>47+51</f>
        <v>98</v>
      </c>
      <c r="E8" s="21">
        <f>0+2</f>
        <v>2</v>
      </c>
      <c r="F8" s="21">
        <f>2+0</f>
        <v>2</v>
      </c>
      <c r="G8" s="21">
        <f>0+0</f>
        <v>0</v>
      </c>
      <c r="H8" s="21">
        <f>12+12</f>
        <v>24</v>
      </c>
      <c r="I8" s="21">
        <f>1+0</f>
        <v>1</v>
      </c>
      <c r="J8" s="21">
        <f>20+1</f>
        <v>21</v>
      </c>
      <c r="K8" s="21">
        <f>18+1</f>
        <v>19</v>
      </c>
      <c r="L8" s="21">
        <f>1+4</f>
        <v>5</v>
      </c>
      <c r="M8" s="21">
        <f t="shared" ref="M8:O8" si="0">0+0</f>
        <v>0</v>
      </c>
      <c r="N8" s="21">
        <f t="shared" si="0"/>
        <v>0</v>
      </c>
      <c r="O8" s="21">
        <f t="shared" si="0"/>
        <v>0</v>
      </c>
      <c r="P8" s="21">
        <f>8+17</f>
        <v>25</v>
      </c>
      <c r="Q8" s="21">
        <f>0+0</f>
        <v>0</v>
      </c>
    </row>
    <row r="11" spans="1:17" ht="15.75" customHeight="1" x14ac:dyDescent="0.25">
      <c r="A11" s="18" t="s">
        <v>14</v>
      </c>
      <c r="B11" s="5">
        <v>5</v>
      </c>
      <c r="C11" s="6">
        <v>0</v>
      </c>
      <c r="D11" s="6"/>
      <c r="E11" s="6"/>
    </row>
    <row r="12" spans="1:17" ht="15.75" customHeight="1" x14ac:dyDescent="0.25">
      <c r="A12" s="18" t="s">
        <v>15</v>
      </c>
      <c r="B12" s="20">
        <f>1+0</f>
        <v>1</v>
      </c>
      <c r="C12" s="10">
        <f>0+0</f>
        <v>0</v>
      </c>
      <c r="D12" s="10"/>
      <c r="E12" s="10"/>
    </row>
    <row r="13" spans="1:17" x14ac:dyDescent="0.2">
      <c r="A13" s="13"/>
      <c r="B13" s="14"/>
      <c r="C13" s="14"/>
      <c r="D13" s="14"/>
      <c r="E13" s="14"/>
    </row>
    <row r="14" spans="1:17" ht="15.75" customHeight="1" x14ac:dyDescent="0.25">
      <c r="A14" s="18">
        <v>99021922</v>
      </c>
      <c r="B14" s="20">
        <v>0</v>
      </c>
      <c r="C14" s="10">
        <v>0</v>
      </c>
      <c r="D14" s="10"/>
      <c r="E14" s="10"/>
    </row>
    <row r="15" spans="1:17" ht="15.75" customHeight="1" x14ac:dyDescent="0.25">
      <c r="A15" s="18" t="s">
        <v>16</v>
      </c>
      <c r="B15" s="20">
        <f t="shared" ref="B15:C15" si="1">0+0</f>
        <v>0</v>
      </c>
      <c r="C15" s="10">
        <f t="shared" si="1"/>
        <v>0</v>
      </c>
      <c r="D15" s="10"/>
      <c r="E15" s="10"/>
    </row>
    <row r="16" spans="1:17" x14ac:dyDescent="0.2">
      <c r="A16" s="13"/>
      <c r="B16" s="14"/>
      <c r="C16" s="14"/>
      <c r="D16" s="14"/>
      <c r="E16" s="14"/>
    </row>
    <row r="17" spans="1:5" ht="15.75" customHeight="1" x14ac:dyDescent="0.25">
      <c r="A17" s="18" t="s">
        <v>17</v>
      </c>
      <c r="B17" s="20">
        <v>62</v>
      </c>
      <c r="C17" s="10">
        <v>0</v>
      </c>
      <c r="D17" s="10"/>
      <c r="E17" s="10"/>
    </row>
    <row r="18" spans="1:5" ht="15.75" customHeight="1" x14ac:dyDescent="0.25">
      <c r="A18" s="18" t="s">
        <v>18</v>
      </c>
      <c r="B18" s="20">
        <f>0+1</f>
        <v>1</v>
      </c>
      <c r="C18" s="10">
        <f>0+0</f>
        <v>0</v>
      </c>
      <c r="D18" s="10"/>
      <c r="E18" s="10"/>
    </row>
    <row r="19" spans="1:5" x14ac:dyDescent="0.2">
      <c r="A19" s="13"/>
      <c r="B19" s="14"/>
      <c r="C19" s="14"/>
      <c r="D19" s="14"/>
      <c r="E19" s="14"/>
    </row>
    <row r="20" spans="1:5" ht="15.75" customHeight="1" x14ac:dyDescent="0.25">
      <c r="A20" s="19">
        <v>99020562</v>
      </c>
      <c r="B20" s="20">
        <v>0</v>
      </c>
      <c r="C20" s="10">
        <v>0</v>
      </c>
      <c r="D20" s="10"/>
      <c r="E20" s="10"/>
    </row>
    <row r="21" spans="1:5" ht="15.75" customHeight="1" x14ac:dyDescent="0.25">
      <c r="A21" s="18" t="s">
        <v>19</v>
      </c>
      <c r="B21" s="20">
        <f>9+0</f>
        <v>9</v>
      </c>
      <c r="C21" s="10">
        <f>0+0</f>
        <v>0</v>
      </c>
      <c r="D21" s="10"/>
      <c r="E21" s="10"/>
    </row>
    <row r="22" spans="1:5" x14ac:dyDescent="0.2">
      <c r="A22" s="13"/>
      <c r="B22" s="14"/>
      <c r="C22" s="14"/>
      <c r="D22" s="14"/>
      <c r="E22" s="14"/>
    </row>
    <row r="23" spans="1:5" ht="15.75" customHeight="1" x14ac:dyDescent="0.25">
      <c r="A23" s="18" t="s">
        <v>20</v>
      </c>
      <c r="B23" s="20">
        <v>1</v>
      </c>
      <c r="C23" s="10">
        <v>0</v>
      </c>
      <c r="D23" s="10"/>
      <c r="E23" s="10"/>
    </row>
    <row r="24" spans="1:5" ht="15.75" customHeight="1" x14ac:dyDescent="0.25">
      <c r="A24" s="18" t="s">
        <v>21</v>
      </c>
      <c r="B24" s="20">
        <f>0+13</f>
        <v>13</v>
      </c>
      <c r="C24" s="10">
        <f>0+1</f>
        <v>1</v>
      </c>
      <c r="D24" s="10"/>
      <c r="E24" s="10"/>
    </row>
    <row r="25" spans="1:5" x14ac:dyDescent="0.2">
      <c r="A25" s="13"/>
      <c r="B25" s="14"/>
      <c r="C25" s="14"/>
      <c r="D25" s="14"/>
      <c r="E25" s="14"/>
    </row>
    <row r="26" spans="1:5" ht="15.75" customHeight="1" x14ac:dyDescent="0.25">
      <c r="A26" s="18" t="s">
        <v>22</v>
      </c>
      <c r="B26" s="20">
        <v>0</v>
      </c>
      <c r="C26" s="10">
        <v>0</v>
      </c>
      <c r="D26" s="10"/>
      <c r="E26" s="10"/>
    </row>
    <row r="27" spans="1:5" ht="15.75" customHeight="1" x14ac:dyDescent="0.25">
      <c r="A27" s="18" t="s">
        <v>23</v>
      </c>
      <c r="B27" s="20">
        <f>0+1</f>
        <v>1</v>
      </c>
      <c r="C27" s="10">
        <f>0+0</f>
        <v>0</v>
      </c>
      <c r="D27" s="10"/>
      <c r="E27" s="10"/>
    </row>
    <row r="28" spans="1:5" x14ac:dyDescent="0.2">
      <c r="A28" s="13"/>
      <c r="B28" s="14"/>
      <c r="C28" s="14"/>
      <c r="D28" s="14"/>
      <c r="E28" s="14"/>
    </row>
    <row r="29" spans="1:5" ht="15.75" customHeight="1" x14ac:dyDescent="0.25">
      <c r="A29" s="18">
        <v>99020887</v>
      </c>
      <c r="B29" s="20">
        <v>1</v>
      </c>
      <c r="C29" s="10">
        <v>0</v>
      </c>
      <c r="D29" s="10"/>
      <c r="E29" s="10"/>
    </row>
    <row r="30" spans="1:5" ht="15.75" customHeight="1" x14ac:dyDescent="0.25">
      <c r="A30" s="18" t="s">
        <v>24</v>
      </c>
      <c r="B30" s="20">
        <f>1+0</f>
        <v>1</v>
      </c>
      <c r="C30" s="10">
        <f>0+0</f>
        <v>0</v>
      </c>
      <c r="D30" s="10"/>
      <c r="E30" s="10"/>
    </row>
    <row r="31" spans="1:5" x14ac:dyDescent="0.2">
      <c r="A31" s="12"/>
      <c r="B31" s="14"/>
      <c r="C31" s="14"/>
      <c r="D31" s="14"/>
      <c r="E31" s="14"/>
    </row>
    <row r="32" spans="1:5" ht="15.75" customHeight="1" x14ac:dyDescent="0.25">
      <c r="A32" s="4" t="s">
        <v>25</v>
      </c>
      <c r="B32" s="20">
        <v>0</v>
      </c>
      <c r="C32" s="10">
        <v>0</v>
      </c>
      <c r="D32" s="10"/>
      <c r="E32" s="10"/>
    </row>
    <row r="33" spans="1:5" ht="15.75" customHeight="1" x14ac:dyDescent="0.25">
      <c r="A33" s="4" t="s">
        <v>26</v>
      </c>
      <c r="B33" s="20">
        <f>1+0</f>
        <v>1</v>
      </c>
      <c r="C33" s="10">
        <f>0+0</f>
        <v>0</v>
      </c>
      <c r="D33" s="10"/>
      <c r="E33" s="10"/>
    </row>
    <row r="34" spans="1:5" x14ac:dyDescent="0.2">
      <c r="A34" s="12"/>
      <c r="B34" s="14"/>
      <c r="C34" s="14"/>
      <c r="D34" s="14"/>
      <c r="E34" s="14"/>
    </row>
    <row r="35" spans="1:5" ht="15.75" customHeight="1" x14ac:dyDescent="0.25">
      <c r="A35" s="4">
        <v>99021403</v>
      </c>
      <c r="B35" s="20">
        <v>3</v>
      </c>
      <c r="C35" s="10">
        <v>0</v>
      </c>
      <c r="D35" s="10"/>
      <c r="E35" s="10"/>
    </row>
    <row r="36" spans="1:5" ht="15.75" customHeight="1" x14ac:dyDescent="0.25">
      <c r="A36" s="4" t="s">
        <v>27</v>
      </c>
      <c r="B36" s="22">
        <f>0+6</f>
        <v>6</v>
      </c>
      <c r="C36" s="10">
        <f>0+0</f>
        <v>0</v>
      </c>
      <c r="D36" s="10"/>
      <c r="E36" s="10"/>
    </row>
    <row r="37" spans="1:5" x14ac:dyDescent="0.2">
      <c r="A37" s="12"/>
      <c r="B37" s="14"/>
      <c r="C37" s="14"/>
      <c r="D37" s="14"/>
      <c r="E37" s="14"/>
    </row>
    <row r="38" spans="1:5" ht="15" x14ac:dyDescent="0.25">
      <c r="A38" s="4">
        <v>99021333</v>
      </c>
      <c r="B38" s="20">
        <v>0</v>
      </c>
      <c r="C38" s="10">
        <v>0</v>
      </c>
      <c r="D38" s="10"/>
      <c r="E38" s="10"/>
    </row>
    <row r="39" spans="1:5" ht="15" x14ac:dyDescent="0.25">
      <c r="A39" s="4" t="s">
        <v>28</v>
      </c>
      <c r="B39" s="20">
        <f t="shared" ref="B39:C39" si="2">0+0</f>
        <v>0</v>
      </c>
      <c r="C39" s="10">
        <f t="shared" si="2"/>
        <v>0</v>
      </c>
      <c r="D39" s="10"/>
      <c r="E39" s="10"/>
    </row>
    <row r="40" spans="1:5" ht="12.75" x14ac:dyDescent="0.2">
      <c r="A40" s="13"/>
      <c r="B40" s="14"/>
      <c r="C40" s="14"/>
      <c r="D40" s="14"/>
      <c r="E40" s="14"/>
    </row>
    <row r="41" spans="1:5" ht="15" x14ac:dyDescent="0.25">
      <c r="A41" s="18" t="s">
        <v>29</v>
      </c>
      <c r="B41" s="20">
        <v>1</v>
      </c>
      <c r="C41" s="10">
        <v>1</v>
      </c>
      <c r="D41" s="10"/>
      <c r="E41" s="10"/>
    </row>
    <row r="42" spans="1:5" ht="15" x14ac:dyDescent="0.25">
      <c r="A42" s="18" t="s">
        <v>30</v>
      </c>
      <c r="B42" s="20">
        <f t="shared" ref="B42:C42" si="3">5+0</f>
        <v>5</v>
      </c>
      <c r="C42" s="10">
        <f t="shared" si="3"/>
        <v>5</v>
      </c>
      <c r="D42" s="10"/>
      <c r="E42" s="10"/>
    </row>
    <row r="43" spans="1:5" ht="12.75" x14ac:dyDescent="0.2">
      <c r="A43" s="13"/>
      <c r="B43" s="14"/>
      <c r="C43" s="14"/>
      <c r="D43" s="14"/>
      <c r="E43" s="14"/>
    </row>
    <row r="44" spans="1:5" ht="15" x14ac:dyDescent="0.25">
      <c r="A44" s="18" t="s">
        <v>31</v>
      </c>
      <c r="B44" s="20">
        <v>0</v>
      </c>
      <c r="C44" s="10">
        <v>0</v>
      </c>
      <c r="D44" s="10"/>
      <c r="E44" s="10"/>
    </row>
    <row r="45" spans="1:5" ht="15" x14ac:dyDescent="0.25">
      <c r="A45" s="18" t="s">
        <v>32</v>
      </c>
      <c r="B45" s="9">
        <f>1+0</f>
        <v>1</v>
      </c>
      <c r="C45" s="10">
        <f>0+0</f>
        <v>0</v>
      </c>
      <c r="D45" s="10"/>
      <c r="E45" s="10"/>
    </row>
    <row r="46" spans="1:5" ht="12.75" x14ac:dyDescent="0.2">
      <c r="A46" s="13"/>
      <c r="B46" s="14"/>
      <c r="C46" s="14"/>
      <c r="D46" s="14"/>
      <c r="E46" s="14"/>
    </row>
    <row r="47" spans="1:5" ht="15" x14ac:dyDescent="0.25">
      <c r="A47" s="18" t="s">
        <v>33</v>
      </c>
      <c r="B47" s="20">
        <v>0</v>
      </c>
      <c r="C47" s="10">
        <v>0</v>
      </c>
      <c r="D47" s="10"/>
      <c r="E47" s="10"/>
    </row>
    <row r="48" spans="1:5" ht="15" x14ac:dyDescent="0.25">
      <c r="A48" s="18" t="s">
        <v>34</v>
      </c>
      <c r="B48" s="20">
        <f>50+0</f>
        <v>50</v>
      </c>
      <c r="C48" s="10">
        <f>0+0</f>
        <v>0</v>
      </c>
      <c r="D48" s="10"/>
      <c r="E48" s="10"/>
    </row>
    <row r="49" spans="1:5" ht="12.75" x14ac:dyDescent="0.2">
      <c r="A49" s="13"/>
      <c r="B49" s="14"/>
      <c r="C49" s="14"/>
      <c r="D49" s="14"/>
      <c r="E49" s="14"/>
    </row>
    <row r="50" spans="1:5" ht="15" x14ac:dyDescent="0.25">
      <c r="A50" s="18" t="s">
        <v>35</v>
      </c>
      <c r="B50" s="20">
        <v>0</v>
      </c>
      <c r="C50" s="10">
        <v>0</v>
      </c>
      <c r="D50" s="10"/>
      <c r="E50" s="10"/>
    </row>
    <row r="51" spans="1:5" ht="15" x14ac:dyDescent="0.25">
      <c r="A51" s="18" t="s">
        <v>36</v>
      </c>
      <c r="B51" s="20">
        <f t="shared" ref="B51:C51" si="4">0+0</f>
        <v>0</v>
      </c>
      <c r="C51" s="10">
        <f t="shared" si="4"/>
        <v>0</v>
      </c>
      <c r="D51" s="10"/>
      <c r="E51" s="10"/>
    </row>
    <row r="52" spans="1:5" ht="12.75" x14ac:dyDescent="0.2">
      <c r="A52" s="13"/>
      <c r="B52" s="14"/>
      <c r="C52" s="14"/>
      <c r="D52" s="14"/>
      <c r="E52" s="14"/>
    </row>
    <row r="53" spans="1:5" ht="15" x14ac:dyDescent="0.25">
      <c r="A53" s="18" t="s">
        <v>37</v>
      </c>
      <c r="B53" s="20">
        <v>0</v>
      </c>
      <c r="C53" s="10">
        <v>0</v>
      </c>
      <c r="D53" s="10"/>
      <c r="E53" s="10"/>
    </row>
    <row r="54" spans="1:5" ht="15" x14ac:dyDescent="0.25">
      <c r="A54" s="18" t="s">
        <v>38</v>
      </c>
      <c r="B54" s="20">
        <f t="shared" ref="B54:C54" si="5">0+0</f>
        <v>0</v>
      </c>
      <c r="C54" s="10">
        <f t="shared" si="5"/>
        <v>0</v>
      </c>
      <c r="D54" s="10"/>
      <c r="E54" s="10"/>
    </row>
    <row r="55" spans="1:5" ht="12.75" x14ac:dyDescent="0.2">
      <c r="A55" s="13"/>
      <c r="B55" s="14"/>
      <c r="C55" s="14"/>
      <c r="D55" s="14"/>
      <c r="E55" s="14"/>
    </row>
    <row r="56" spans="1:5" ht="15" x14ac:dyDescent="0.25">
      <c r="A56" s="18" t="s">
        <v>39</v>
      </c>
      <c r="B56" s="20">
        <v>12</v>
      </c>
      <c r="C56" s="10">
        <v>0</v>
      </c>
      <c r="D56" s="10"/>
      <c r="E56" s="10"/>
    </row>
    <row r="57" spans="1:5" ht="15" x14ac:dyDescent="0.25">
      <c r="A57" s="18" t="s">
        <v>40</v>
      </c>
      <c r="B57" s="20">
        <f t="shared" ref="B57:C57" si="6">0+0</f>
        <v>0</v>
      </c>
      <c r="C57" s="10">
        <f t="shared" si="6"/>
        <v>0</v>
      </c>
      <c r="D57" s="10"/>
      <c r="E57" s="10"/>
    </row>
    <row r="58" spans="1:5" ht="12.75" x14ac:dyDescent="0.2">
      <c r="A58" s="13"/>
      <c r="B58" s="14"/>
      <c r="C58" s="14"/>
      <c r="D58" s="14"/>
      <c r="E58" s="14"/>
    </row>
    <row r="59" spans="1:5" ht="15" x14ac:dyDescent="0.25">
      <c r="A59" s="18">
        <v>99021264</v>
      </c>
      <c r="B59" s="20">
        <v>0</v>
      </c>
      <c r="C59" s="10">
        <v>0</v>
      </c>
      <c r="D59" s="10"/>
      <c r="E59" s="10"/>
    </row>
    <row r="60" spans="1:5" ht="15" x14ac:dyDescent="0.25">
      <c r="A60" s="18" t="s">
        <v>41</v>
      </c>
      <c r="B60" s="20">
        <f>0+42</f>
        <v>42</v>
      </c>
      <c r="C60" s="10">
        <f>0+0</f>
        <v>0</v>
      </c>
      <c r="D60" s="10"/>
      <c r="E60" s="10"/>
    </row>
    <row r="61" spans="1:5" ht="12.75" x14ac:dyDescent="0.2">
      <c r="A61" s="13"/>
      <c r="B61" s="14"/>
      <c r="C61" s="14"/>
      <c r="D61" s="14"/>
      <c r="E61" s="14"/>
    </row>
    <row r="62" spans="1:5" ht="15" x14ac:dyDescent="0.25">
      <c r="A62" s="18">
        <v>99021250</v>
      </c>
      <c r="B62" s="20">
        <v>8</v>
      </c>
      <c r="C62" s="10">
        <v>4</v>
      </c>
      <c r="D62" s="10"/>
      <c r="E62" s="10"/>
    </row>
    <row r="63" spans="1:5" ht="15" x14ac:dyDescent="0.25">
      <c r="A63" s="18" t="s">
        <v>42</v>
      </c>
      <c r="B63" s="20">
        <f>0+6</f>
        <v>6</v>
      </c>
      <c r="C63" s="10">
        <f>0+0</f>
        <v>0</v>
      </c>
      <c r="D63" s="10"/>
      <c r="E63" s="10"/>
    </row>
    <row r="64" spans="1:5" ht="12.75" x14ac:dyDescent="0.2">
      <c r="A64" s="13"/>
      <c r="B64" s="14"/>
      <c r="C64" s="14"/>
      <c r="D64" s="14"/>
      <c r="E64" s="14"/>
    </row>
    <row r="65" spans="1:5" ht="15" x14ac:dyDescent="0.25">
      <c r="A65" s="23">
        <v>99021853</v>
      </c>
      <c r="B65" s="20">
        <v>0</v>
      </c>
      <c r="C65" s="10">
        <v>0</v>
      </c>
      <c r="D65" s="10"/>
      <c r="E65" s="10"/>
    </row>
    <row r="66" spans="1:5" ht="15" x14ac:dyDescent="0.25">
      <c r="A66" s="23">
        <v>46236820</v>
      </c>
      <c r="B66" s="20">
        <f t="shared" ref="B66:C66" si="7">0+0</f>
        <v>0</v>
      </c>
      <c r="C66" s="10">
        <f t="shared" si="7"/>
        <v>0</v>
      </c>
      <c r="D66" s="10"/>
      <c r="E66" s="10"/>
    </row>
    <row r="67" spans="1:5" ht="12.75" x14ac:dyDescent="0.2">
      <c r="A67" s="13"/>
      <c r="B67" s="14"/>
      <c r="C67" s="14"/>
      <c r="D67" s="14"/>
      <c r="E67" s="14"/>
    </row>
    <row r="68" spans="1:5" ht="15" x14ac:dyDescent="0.25">
      <c r="A68" s="23" t="s">
        <v>43</v>
      </c>
      <c r="B68" s="20">
        <v>0</v>
      </c>
      <c r="C68" s="10">
        <v>0</v>
      </c>
      <c r="D68" s="10"/>
      <c r="E68" s="10"/>
    </row>
    <row r="69" spans="1:5" ht="15" x14ac:dyDescent="0.25">
      <c r="A69" s="23" t="s">
        <v>44</v>
      </c>
      <c r="B69" s="20">
        <f t="shared" ref="B69:C69" si="8">0+0</f>
        <v>0</v>
      </c>
      <c r="C69" s="10">
        <f t="shared" si="8"/>
        <v>0</v>
      </c>
      <c r="D69" s="10"/>
      <c r="E69" s="10"/>
    </row>
    <row r="70" spans="1:5" ht="12.75" x14ac:dyDescent="0.2">
      <c r="A70" s="12"/>
      <c r="B70" s="14"/>
      <c r="C70" s="14"/>
      <c r="D70" s="14"/>
      <c r="E70" s="14"/>
    </row>
    <row r="71" spans="1:5" ht="15" x14ac:dyDescent="0.25">
      <c r="A71" s="18" t="s">
        <v>45</v>
      </c>
      <c r="B71" s="20">
        <v>0</v>
      </c>
      <c r="C71" s="10">
        <v>0</v>
      </c>
      <c r="D71" s="10"/>
      <c r="E71" s="10"/>
    </row>
    <row r="72" spans="1:5" ht="15" x14ac:dyDescent="0.25">
      <c r="A72" s="18" t="s">
        <v>46</v>
      </c>
      <c r="B72" s="20">
        <f t="shared" ref="B72:C72" si="9">0+0</f>
        <v>0</v>
      </c>
      <c r="C72" s="10">
        <f t="shared" si="9"/>
        <v>0</v>
      </c>
      <c r="D72" s="10"/>
      <c r="E72" s="10"/>
    </row>
    <row r="73" spans="1:5" ht="12.75" x14ac:dyDescent="0.2">
      <c r="A73" s="13"/>
      <c r="B73" s="14"/>
      <c r="C73" s="14"/>
      <c r="D73" s="14"/>
      <c r="E73" s="14"/>
    </row>
    <row r="74" spans="1:5" ht="15" x14ac:dyDescent="0.25">
      <c r="A74" s="18" t="s">
        <v>47</v>
      </c>
      <c r="B74" s="20">
        <v>0</v>
      </c>
      <c r="C74" s="10">
        <v>0</v>
      </c>
      <c r="D74" s="10"/>
      <c r="E74" s="10"/>
    </row>
    <row r="75" spans="1:5" ht="15" x14ac:dyDescent="0.25">
      <c r="A75" s="18" t="s">
        <v>48</v>
      </c>
      <c r="B75" s="20">
        <f>0+6</f>
        <v>6</v>
      </c>
      <c r="C75" s="10">
        <f>0+0</f>
        <v>0</v>
      </c>
      <c r="D75" s="10"/>
      <c r="E75" s="10"/>
    </row>
    <row r="76" spans="1:5" ht="12.75" x14ac:dyDescent="0.2">
      <c r="A76" s="13"/>
      <c r="B76" s="14"/>
      <c r="C76" s="14"/>
      <c r="D76" s="14"/>
      <c r="E76" s="14"/>
    </row>
    <row r="77" spans="1:5" ht="15" x14ac:dyDescent="0.25">
      <c r="A77" s="18">
        <v>99021401</v>
      </c>
      <c r="B77" s="20">
        <v>0</v>
      </c>
      <c r="C77" s="10">
        <v>0</v>
      </c>
      <c r="D77" s="10"/>
      <c r="E77" s="10"/>
    </row>
    <row r="78" spans="1:5" ht="15" x14ac:dyDescent="0.25">
      <c r="A78" s="18" t="s">
        <v>49</v>
      </c>
      <c r="B78" s="20">
        <f t="shared" ref="B78:C78" si="10">0+0</f>
        <v>0</v>
      </c>
      <c r="C78" s="10">
        <f t="shared" si="10"/>
        <v>0</v>
      </c>
      <c r="D78" s="10"/>
      <c r="E78" s="10"/>
    </row>
    <row r="79" spans="1:5" ht="12.75" x14ac:dyDescent="0.2">
      <c r="A79" s="13"/>
      <c r="B79" s="14"/>
      <c r="C79" s="14"/>
      <c r="D79" s="14"/>
      <c r="E79" s="14"/>
    </row>
    <row r="80" spans="1:5" ht="15" x14ac:dyDescent="0.25">
      <c r="A80" s="18" t="s">
        <v>50</v>
      </c>
      <c r="B80" s="20">
        <v>0</v>
      </c>
      <c r="C80" s="10">
        <v>0</v>
      </c>
      <c r="D80" s="10"/>
      <c r="E80" s="10"/>
    </row>
    <row r="81" spans="1:5" ht="15" x14ac:dyDescent="0.25">
      <c r="A81" s="18" t="s">
        <v>51</v>
      </c>
      <c r="B81" s="20">
        <f>0+1</f>
        <v>1</v>
      </c>
      <c r="C81" s="10">
        <f>0+0</f>
        <v>0</v>
      </c>
      <c r="D81" s="10"/>
      <c r="E81" s="10"/>
    </row>
  </sheetData>
  <mergeCells count="8">
    <mergeCell ref="L1:M1"/>
    <mergeCell ref="N1:O1"/>
    <mergeCell ref="P1:Q1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data-2205-2805</vt:lpstr>
      <vt:lpstr>stats-2205-2805</vt:lpstr>
      <vt:lpstr>data-2805-0406</vt:lpstr>
      <vt:lpstr>stats-2805-0406</vt:lpstr>
      <vt:lpstr>data-0506-1106</vt:lpstr>
      <vt:lpstr>stats-0506-1106</vt:lpstr>
      <vt:lpstr>data-1206-1806</vt:lpstr>
      <vt:lpstr>stats-1206-1806</vt:lpstr>
      <vt:lpstr>data-1906-2506</vt:lpstr>
      <vt:lpstr>stats-1906-2506</vt:lpstr>
      <vt:lpstr>diagrams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username</cp:lastModifiedBy>
  <dcterms:modified xsi:type="dcterms:W3CDTF">2025-05-16T21:30:19Z</dcterms:modified>
</cp:coreProperties>
</file>