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Aerospace\ADSEE\"/>
    </mc:Choice>
  </mc:AlternateContent>
  <xr:revisionPtr revIDLastSave="0" documentId="13_ncr:1_{438D0FD0-8CBA-422D-95B8-1EFF3EA42312}" xr6:coauthVersionLast="47" xr6:coauthVersionMax="47" xr10:uidLastSave="{00000000-0000-0000-0000-000000000000}"/>
  <bookViews>
    <workbookView xWindow="-108" yWindow="-108" windowWidth="23256" windowHeight="12456" firstSheet="3" activeTab="4" xr2:uid="{B0EDAE5C-5DAE-4AFD-85A9-74F2333B50BB}"/>
  </bookViews>
  <sheets>
    <sheet name="Cover sheet" sheetId="1" r:id="rId1"/>
    <sheet name="TLAR" sheetId="5" r:id="rId2"/>
    <sheet name="Reference Aircraft" sheetId="4" r:id="rId3"/>
    <sheet name="Configuration Selection" sheetId="6" r:id="rId4"/>
    <sheet name="Fuselage" sheetId="7" r:id="rId5"/>
    <sheet name="Drag Polar" sheetId="8" r:id="rId6"/>
    <sheet name="Mass Estimation" sheetId="9" r:id="rId7"/>
    <sheet name="Matching Diagram" sheetId="3" r:id="rId8"/>
    <sheet name="Wing" sheetId="11" r:id="rId9"/>
    <sheet name="Propulsion System" sheetId="14" r:id="rId10"/>
    <sheet name="CG and Loading Diagram" sheetId="15" r:id="rId11"/>
    <sheet name="Landing Gear" sheetId="13" r:id="rId12"/>
    <sheet name="Tail" sheetId="12" r:id="rId13"/>
    <sheet name="Design Log Book" sheetId="10" r:id="rId14"/>
    <sheet name="Sheet2" sheetId="2" state="hidden"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4" l="1"/>
  <c r="E23" i="7"/>
  <c r="E6" i="7"/>
  <c r="P7" i="4"/>
  <c r="O7" i="4"/>
  <c r="E89" i="3" l="1"/>
  <c r="A94" i="3"/>
  <c r="D80" i="3"/>
  <c r="D74" i="3"/>
  <c r="D73" i="3"/>
  <c r="F39" i="5" l="1"/>
  <c r="H61" i="3" s="1"/>
  <c r="F32" i="5"/>
  <c r="G61" i="3" s="1"/>
  <c r="F25" i="5"/>
  <c r="F61" i="3" s="1"/>
  <c r="B34" i="15"/>
  <c r="B33" i="15"/>
  <c r="E94" i="3"/>
  <c r="K99" i="3"/>
  <c r="J99" i="3"/>
  <c r="I99" i="3"/>
  <c r="H99" i="3"/>
  <c r="H62" i="3"/>
  <c r="G62" i="3"/>
  <c r="F62" i="3"/>
  <c r="E62" i="3"/>
  <c r="D62" i="3"/>
  <c r="F18" i="5"/>
  <c r="E61" i="3" s="1"/>
  <c r="F10" i="5"/>
  <c r="D61" i="3" s="1"/>
  <c r="E6" i="15"/>
  <c r="F5" i="15"/>
  <c r="C20" i="15" s="1"/>
  <c r="B24" i="1"/>
  <c r="E5" i="7" s="1"/>
  <c r="B23" i="9" l="1"/>
  <c r="B22" i="9"/>
  <c r="B21" i="9"/>
  <c r="B11" i="6" l="1"/>
  <c r="I73" i="7" l="1"/>
  <c r="F3" i="15"/>
  <c r="D4" i="14"/>
  <c r="D3" i="14"/>
  <c r="D2" i="14"/>
  <c r="F4" i="15" s="1"/>
  <c r="A4" i="14"/>
  <c r="A3" i="14"/>
  <c r="A2" i="14"/>
  <c r="B11" i="11"/>
  <c r="B2" i="11"/>
  <c r="B29" i="15" l="1"/>
  <c r="B30" i="15"/>
  <c r="B28" i="15"/>
  <c r="A89" i="3"/>
  <c r="E99" i="3"/>
  <c r="F99" i="3"/>
  <c r="G99" i="3"/>
  <c r="L99" i="3"/>
  <c r="B5" i="4" l="1"/>
  <c r="B4" i="4"/>
  <c r="B2" i="4"/>
  <c r="B3" i="4"/>
</calcChain>
</file>

<file path=xl/sharedStrings.xml><?xml version="1.0" encoding="utf-8"?>
<sst xmlns="http://schemas.openxmlformats.org/spreadsheetml/2006/main" count="1046" uniqueCount="646">
  <si>
    <t>AE1222-II</t>
  </si>
  <si>
    <t>Aircraft Design and Systems Engineering Elements I</t>
  </si>
  <si>
    <t>Instructions:</t>
  </si>
  <si>
    <t>Notes:</t>
  </si>
  <si>
    <t>First name:</t>
  </si>
  <si>
    <t>Last name:</t>
  </si>
  <si>
    <t>Student number:</t>
  </si>
  <si>
    <t>Date:</t>
  </si>
  <si>
    <t>Aircraft number:</t>
  </si>
  <si>
    <t>Top level aircraft requirements:</t>
  </si>
  <si>
    <t>Specify the requirements associated to your aircraft number below.</t>
  </si>
  <si>
    <t># Passengers</t>
  </si>
  <si>
    <t>Mass per passenger inc. Luggage</t>
  </si>
  <si>
    <t>Passenger luggage volume:</t>
  </si>
  <si>
    <t>Luggage volume in cargo hold</t>
  </si>
  <si>
    <t>Luggage volume in cabin</t>
  </si>
  <si>
    <t>Cargo mass</t>
  </si>
  <si>
    <t>Cargo volume</t>
  </si>
  <si>
    <t>Maximum structural payload mass</t>
  </si>
  <si>
    <t>Unit</t>
  </si>
  <si>
    <t>-</t>
  </si>
  <si>
    <t>kg</t>
  </si>
  <si>
    <r>
      <t>m</t>
    </r>
    <r>
      <rPr>
        <vertAlign val="superscript"/>
        <sz val="11"/>
        <color theme="1"/>
        <rFont val="Calibri"/>
        <family val="2"/>
        <scheme val="minor"/>
      </rPr>
      <t>3</t>
    </r>
  </si>
  <si>
    <t>Cruise altitude</t>
  </si>
  <si>
    <t>m</t>
  </si>
  <si>
    <t>Take-off</t>
  </si>
  <si>
    <t>Take-off distance</t>
  </si>
  <si>
    <t>Runway surface type</t>
  </si>
  <si>
    <t>Airport altitude</t>
  </si>
  <si>
    <t>Climb</t>
  </si>
  <si>
    <t>Minimum climb rate required</t>
  </si>
  <si>
    <t>Altitude for climb performance</t>
  </si>
  <si>
    <t>Cruise</t>
  </si>
  <si>
    <t>Minimum cruise speed/Mach required</t>
  </si>
  <si>
    <t>Landing</t>
  </si>
  <si>
    <t>Landing field length</t>
  </si>
  <si>
    <t>Runway condition</t>
  </si>
  <si>
    <t>Mass fraction take-off</t>
  </si>
  <si>
    <t>Mass fraction climb</t>
  </si>
  <si>
    <t>Mass fraction cruise</t>
  </si>
  <si>
    <t>Mass fraction landing</t>
  </si>
  <si>
    <t>Diversion range</t>
  </si>
  <si>
    <t>Loiter time</t>
  </si>
  <si>
    <t>min</t>
  </si>
  <si>
    <t>km</t>
  </si>
  <si>
    <t>K</t>
  </si>
  <si>
    <t>m/s</t>
  </si>
  <si>
    <t>Dropdown lists</t>
  </si>
  <si>
    <t>Runway surface</t>
  </si>
  <si>
    <t>grass</t>
  </si>
  <si>
    <t>gravel</t>
  </si>
  <si>
    <t>concrete</t>
  </si>
  <si>
    <t>dry</t>
  </si>
  <si>
    <t>wet</t>
  </si>
  <si>
    <t>icy</t>
  </si>
  <si>
    <t>Aircraft engine type:</t>
  </si>
  <si>
    <t>Aircraft type</t>
  </si>
  <si>
    <t>jet</t>
  </si>
  <si>
    <t>propeller</t>
  </si>
  <si>
    <t>Engine type</t>
  </si>
  <si>
    <t>Single aisle</t>
  </si>
  <si>
    <t>Regional</t>
  </si>
  <si>
    <t>Commuter</t>
  </si>
  <si>
    <t>General aviation</t>
  </si>
  <si>
    <t>Twin aisle</t>
  </si>
  <si>
    <t>Certification specifications</t>
  </si>
  <si>
    <t>CS</t>
  </si>
  <si>
    <t>CS-23</t>
  </si>
  <si>
    <t>CS-25</t>
  </si>
  <si>
    <t>Approach speed</t>
  </si>
  <si>
    <t>Mass fraction</t>
  </si>
  <si>
    <t>Available Thrust (fraction)</t>
  </si>
  <si>
    <t>Landing gear configuration</t>
  </si>
  <si>
    <t>Flap setting</t>
  </si>
  <si>
    <t>Climb gradient</t>
  </si>
  <si>
    <t>%</t>
  </si>
  <si>
    <t>Clean</t>
  </si>
  <si>
    <t>Retracted</t>
  </si>
  <si>
    <t>Extended</t>
  </si>
  <si>
    <t>Mission range</t>
  </si>
  <si>
    <t>Range</t>
  </si>
  <si>
    <t>Reference</t>
  </si>
  <si>
    <t>Manufacturer</t>
  </si>
  <si>
    <t>Aircraft name</t>
  </si>
  <si>
    <t>Type A</t>
  </si>
  <si>
    <t>Type B</t>
  </si>
  <si>
    <t>Type C</t>
  </si>
  <si>
    <t>Type II</t>
  </si>
  <si>
    <t>Type III</t>
  </si>
  <si>
    <t>Type IV</t>
  </si>
  <si>
    <t>Type I</t>
  </si>
  <si>
    <t>Total:</t>
  </si>
  <si>
    <t>Design objective</t>
  </si>
  <si>
    <t>Select wing position</t>
  </si>
  <si>
    <t>wing position</t>
  </si>
  <si>
    <t>high</t>
  </si>
  <si>
    <t>mid</t>
  </si>
  <si>
    <t>low</t>
  </si>
  <si>
    <t>Explanation behind selection</t>
  </si>
  <si>
    <t>Energy carrier</t>
  </si>
  <si>
    <t>Specfic energy</t>
  </si>
  <si>
    <t>energy carrier</t>
  </si>
  <si>
    <t>kerosene</t>
  </si>
  <si>
    <t>hydrogen</t>
  </si>
  <si>
    <t>No. of engines</t>
  </si>
  <si>
    <t>Integration</t>
  </si>
  <si>
    <t>engine integration</t>
  </si>
  <si>
    <t>Under wing</t>
  </si>
  <si>
    <t>Over wing</t>
  </si>
  <si>
    <t>Burried in the wing</t>
  </si>
  <si>
    <t>On fuselage side</t>
  </si>
  <si>
    <t>In fuselage nose</t>
  </si>
  <si>
    <t>Tail mounted</t>
  </si>
  <si>
    <t>Fuselage mounted + tail</t>
  </si>
  <si>
    <t>Wing mounted + tail</t>
  </si>
  <si>
    <t>Landing gear layout</t>
  </si>
  <si>
    <t>Retractable</t>
  </si>
  <si>
    <t>Fixed</t>
  </si>
  <si>
    <t>Why?</t>
  </si>
  <si>
    <t>Landing gear type</t>
  </si>
  <si>
    <t>Fuselage mounted</t>
  </si>
  <si>
    <t>Wing mounted</t>
  </si>
  <si>
    <t>Tail dragger</t>
  </si>
  <si>
    <t>Tricycle</t>
  </si>
  <si>
    <t>Bicycle</t>
  </si>
  <si>
    <t>Main landing gear attachment</t>
  </si>
  <si>
    <t>Tail configuration</t>
  </si>
  <si>
    <t>Tail configurations</t>
  </si>
  <si>
    <t>T-Tail</t>
  </si>
  <si>
    <t>Tailless</t>
  </si>
  <si>
    <t>V-Tail</t>
  </si>
  <si>
    <t>Y-Tail</t>
  </si>
  <si>
    <t>Twin-boom</t>
  </si>
  <si>
    <t>Twin-vertical</t>
  </si>
  <si>
    <t>Triple-vertical</t>
  </si>
  <si>
    <t>Cruciform tail</t>
  </si>
  <si>
    <t>Low tail</t>
  </si>
  <si>
    <t>Minimum MTOM</t>
  </si>
  <si>
    <t>How do you comply with turbine disk or propeller failure?</t>
  </si>
  <si>
    <t>Assignment 5.1</t>
  </si>
  <si>
    <t>State how your reference airplanes store cargo and luggage</t>
  </si>
  <si>
    <t>Make assumptions on the volume per passenger, the density of luggage and the density of cargo. State these assumptions</t>
  </si>
  <si>
    <t>Compute the approximate volume of passengers, carry-on luggage, cargo-hold luggage and cargo</t>
  </si>
  <si>
    <t>Decide how you distribute the payload witin your fuselage. Expain why you choose this distribution</t>
  </si>
  <si>
    <t>Decide whether to store luggage and cargo in bulk and/or in unit load devices. Motivate your decision.</t>
  </si>
  <si>
    <t>Assignment 5.2</t>
  </si>
  <si>
    <t>Use the design sequence for the cabin cross section to design the cabin cross section of your airplane</t>
  </si>
  <si>
    <t>What is the total perimeter length of your fuselage cross section?</t>
  </si>
  <si>
    <t>Assignment 5.3 - Design fuselage top view</t>
  </si>
  <si>
    <t>Choose a value for the following dimensional parameters of the nose and tail cone of the fuselage. Substantiate your choice in a single sentence.</t>
  </si>
  <si>
    <t>Assignment 5.4 - Design fuselage side view</t>
  </si>
  <si>
    <t>What upward view angle do you choose?</t>
  </si>
  <si>
    <t>What over-nose angle do you choose?</t>
  </si>
  <si>
    <t>What upsweep angle do you choose for the tail cone of your fuselage?</t>
  </si>
  <si>
    <t>Motivate your decision on the distribution of the emergency exits</t>
  </si>
  <si>
    <t>Aspect ratio</t>
  </si>
  <si>
    <t>Assignment 6.1</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</si>
  <si>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</si>
  <si>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</si>
  <si>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</si>
  <si>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</si>
  <si>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</si>
  <si>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</si>
  <si>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Assignment 6.2</t>
  </si>
  <si>
    <t>In this assignment you are going to estimate the zero-lift drag coefficient of you airplane.</t>
  </si>
  <si>
    <t>Estimate of the ratio of wetted-area to reference area for your airplane</t>
  </si>
  <si>
    <t>Calculate wetted area for your airplane</t>
  </si>
  <si>
    <t>Estimate the equivalent friction coefficient for your airplane</t>
  </si>
  <si>
    <t>Estimate the zero-lift drag coefficient of your airplane</t>
  </si>
  <si>
    <t>Assignment 6.3</t>
  </si>
  <si>
    <t>What value for the span efficiency factor do you assume?</t>
  </si>
  <si>
    <t>Based on these assumption, what is the Oswald efficiency factor of your airplane?</t>
  </si>
  <si>
    <t>Assignment 6.4</t>
  </si>
  <si>
    <t>What (thermal) efficiency do you assume for your engine?</t>
  </si>
  <si>
    <t>If you use a propeller, what propulsor efficiency do you assume?</t>
  </si>
  <si>
    <t>If you use a turbofan, what bypass ratio do you choose?</t>
  </si>
  <si>
    <t>if you use a turbofan, what jet efficiency do you compute?</t>
  </si>
  <si>
    <t>What is the maximum L/D value for your airplane in cruise configuration?</t>
  </si>
  <si>
    <t>Assignment 6.5</t>
  </si>
  <si>
    <t>Calculate the fuel mass fraction</t>
  </si>
  <si>
    <t>Assignment 6.6</t>
  </si>
  <si>
    <t>Find the maximum take-off mass</t>
  </si>
  <si>
    <t>OEM/MTOM</t>
  </si>
  <si>
    <t>Assignment 6.7</t>
  </si>
  <si>
    <t>Compute the maximum take-off mass of your airplane</t>
  </si>
  <si>
    <t>Compute the fuel mass of your airplane</t>
  </si>
  <si>
    <t>Assignment 3.2</t>
  </si>
  <si>
    <t>Draw a two-dimensional mission profile that depicts the mission of your airplane</t>
  </si>
  <si>
    <t>Assignment 6.8</t>
  </si>
  <si>
    <t>Compute the range at maximum structural payload</t>
  </si>
  <si>
    <t>Computer the ferry range at zero payload mass</t>
  </si>
  <si>
    <t>Wing loading</t>
  </si>
  <si>
    <t>Minimum speed</t>
  </si>
  <si>
    <t>Cruise Speed</t>
  </si>
  <si>
    <t>Climb rate</t>
  </si>
  <si>
    <t>Take-off field length</t>
  </si>
  <si>
    <t>Fill out the values you compute for the different constraints (power/thrust loading) for the range of wingloading values provided in column A.</t>
  </si>
  <si>
    <t>Make sure to still show all the constraint lines that are required!</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</si>
  <si>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</si>
  <si>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t>Assignment 7.8</t>
  </si>
  <si>
    <t>Assignment 7.1</t>
  </si>
  <si>
    <t>What airplane type are you designing?</t>
  </si>
  <si>
    <t>Do you envision your airplane to have high-lift devices on the trailing edge?</t>
  </si>
  <si>
    <t>Do you envision your airplane to have high-lift devices on the leading edge?</t>
  </si>
  <si>
    <t>Assignment 7.2</t>
  </si>
  <si>
    <t>Given your minimum speed requirement (assignment 3.5) state the following:</t>
  </si>
  <si>
    <t>altitude</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</si>
  <si>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</si>
  <si>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</si>
  <si>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</si>
  <si>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</si>
  <si>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</si>
  <si>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</si>
  <si>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</si>
  <si>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</si>
  <si>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</si>
  <si>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</si>
  <si>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</si>
  <si>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Assignment 7.5</t>
  </si>
  <si>
    <t>Compute V_cr</t>
  </si>
  <si>
    <t>Assignment 7.6</t>
  </si>
  <si>
    <t>State the climb rate requirement for your aircraft:</t>
  </si>
  <si>
    <t>Compute the atmospheric properties</t>
  </si>
  <si>
    <t>Temperature</t>
  </si>
  <si>
    <t>Pressure</t>
  </si>
  <si>
    <t>Density</t>
  </si>
  <si>
    <t>Compute the lift coefficient for which the highest climb rate occurs</t>
  </si>
  <si>
    <t>Assignment 7.7</t>
  </si>
  <si>
    <t>What is the maximum flap deflection you choose for landing?</t>
  </si>
  <si>
    <t>What is the intermediate flap deflection you choose for take-off?</t>
  </si>
  <si>
    <t>Compute zero-lift drag and Oswald factor for the following conditions:</t>
  </si>
  <si>
    <t>Condition</t>
  </si>
  <si>
    <t>CD_o</t>
  </si>
  <si>
    <t>e</t>
  </si>
  <si>
    <t>retracted</t>
  </si>
  <si>
    <t>extended</t>
  </si>
  <si>
    <t>Flap deflection [deg]</t>
  </si>
  <si>
    <t>State the climb gradient requirement for your airplane</t>
  </si>
  <si>
    <t>Temperature Difference</t>
  </si>
  <si>
    <t>OEI</t>
  </si>
  <si>
    <t>AEO</t>
  </si>
  <si>
    <t>Compute the lift coefficient for which the climb gradient is maximized (use an appropriate margin to the stall speed if applicable)</t>
  </si>
  <si>
    <t>Assignment 7.9</t>
  </si>
  <si>
    <t>Zero lift drag coefficient</t>
  </si>
  <si>
    <t>Oswald factor</t>
  </si>
  <si>
    <t>Assignment 7.10</t>
  </si>
  <si>
    <t>Compute:</t>
  </si>
  <si>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</si>
  <si>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</si>
  <si>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</si>
  <si>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</si>
  <si>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</si>
  <si>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</si>
  <si>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Airport temperature</t>
  </si>
  <si>
    <t>Assignment 8.1</t>
  </si>
  <si>
    <t>Cruise Mach number</t>
  </si>
  <si>
    <t>(From TLAR)</t>
  </si>
  <si>
    <t>Determine the quarter chord sweep angle</t>
  </si>
  <si>
    <t>Why did you choose this angle?</t>
  </si>
  <si>
    <t>Assignment 8.2</t>
  </si>
  <si>
    <t>Determine the taper ratio for your wing</t>
  </si>
  <si>
    <t>Why did you choose this taper ratio?</t>
  </si>
  <si>
    <t>Assignment 8.3</t>
  </si>
  <si>
    <t>Calculate the span</t>
  </si>
  <si>
    <t>Calculate the root chord</t>
  </si>
  <si>
    <t>Calculate the tip chord</t>
  </si>
  <si>
    <t>Wing aspect ratio</t>
  </si>
  <si>
    <t>(From drag polar 6.1)</t>
  </si>
  <si>
    <t>Make a picture of your drawing and save it as &lt;studentID&gt;_missionProfile.jpg</t>
  </si>
  <si>
    <t>Copy the constraint diagram from Excel to a program of your choice (paint, powerpoint, etc.) and indicate the feasible design space. Save this as a separate image with the name &lt;studentID&gt;_matchingDiagram.jpg</t>
  </si>
  <si>
    <t xml:space="preserve">The matching diagram is automatically generated from your computed values. </t>
  </si>
  <si>
    <t>Follow the steps laid out at the beginning of this section and draw your fuselage in side view and indicate the main dimensions/angles</t>
  </si>
  <si>
    <t>Use the sequence of the design steps at the beginning of this section to draw your fuselage in topview and indicate the main dimensions/angles</t>
  </si>
  <si>
    <t>Assignment 8.4</t>
  </si>
  <si>
    <t>In the previous drawing, draw the mean aerodynamic chord on the symmetry line of the wing and indicate the length</t>
  </si>
  <si>
    <t>Assignment 8.5</t>
  </si>
  <si>
    <r>
      <t xml:space="preserve">Calculate the </t>
    </r>
    <r>
      <rPr>
        <b/>
        <sz val="11"/>
        <color theme="1"/>
        <rFont val="Calibri"/>
        <family val="2"/>
        <scheme val="minor"/>
      </rPr>
      <t>minimum</t>
    </r>
    <r>
      <rPr>
        <sz val="11"/>
        <color theme="1"/>
        <rFont val="Calibri"/>
        <family val="2"/>
        <scheme val="minor"/>
      </rPr>
      <t xml:space="preserve"> zero lift drag coefficient of the two-dimensional airfoil for your wing</t>
    </r>
  </si>
  <si>
    <r>
      <t xml:space="preserve">Calculate the </t>
    </r>
    <r>
      <rPr>
        <b/>
        <sz val="11"/>
        <color theme="1"/>
        <rFont val="Calibri"/>
        <family val="2"/>
        <scheme val="minor"/>
      </rPr>
      <t>maximum</t>
    </r>
    <r>
      <rPr>
        <sz val="11"/>
        <color theme="1"/>
        <rFont val="Calibri"/>
        <family val="2"/>
        <scheme val="minor"/>
      </rPr>
      <t xml:space="preserve"> zero lift drag coefficient of the two-dimensional airfoil for your wing</t>
    </r>
  </si>
  <si>
    <r>
      <t xml:space="preserve">What is the corresponding </t>
    </r>
    <r>
      <rPr>
        <b/>
        <sz val="11"/>
        <color theme="1"/>
        <rFont val="Calibri"/>
        <family val="2"/>
        <scheme val="minor"/>
      </rPr>
      <t>maximum</t>
    </r>
    <r>
      <rPr>
        <sz val="11"/>
        <color theme="1"/>
        <rFont val="Calibri"/>
        <family val="2"/>
        <scheme val="minor"/>
      </rPr>
      <t xml:space="preserve"> thickness-to-chord ratio?</t>
    </r>
  </si>
  <si>
    <r>
      <t xml:space="preserve">What is the corresponding </t>
    </r>
    <r>
      <rPr>
        <b/>
        <sz val="11"/>
        <color theme="1"/>
        <rFont val="Calibri"/>
        <family val="2"/>
        <scheme val="minor"/>
      </rPr>
      <t>minimum</t>
    </r>
    <r>
      <rPr>
        <sz val="11"/>
        <color theme="1"/>
        <rFont val="Calibri"/>
        <family val="2"/>
        <scheme val="minor"/>
      </rPr>
      <t xml:space="preserve"> thickness-to-chord ratio?</t>
    </r>
  </si>
  <si>
    <t>If the Cruise Mach number is in excess of 0.65; what is the maximum thickness-to-chord ratio to minimize the wave drag?</t>
  </si>
  <si>
    <t>Based on these calculations, what is the minimum value of the thickness-to-chord ratio?</t>
  </si>
  <si>
    <t>What is the maximum value of the thickness-to-chord ratio?</t>
  </si>
  <si>
    <t>What value do you choose for the thickness-to-chord ratio?</t>
  </si>
  <si>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based on your choice of t/c?</t>
    </r>
  </si>
  <si>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</si>
  <si>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</si>
  <si>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</si>
  <si>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</si>
  <si>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</si>
  <si>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</si>
  <si>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</si>
  <si>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</si>
  <si>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t>Thrust/Power loading upper bound (for plotting):</t>
  </si>
  <si>
    <t>From configuration selection</t>
  </si>
  <si>
    <t>Would you like to change the configuration of your engines/layout?</t>
  </si>
  <si>
    <t>If yes, please record this change in the logbook (old values) and update the configuration selection (and dependent calculations)</t>
  </si>
  <si>
    <t>For propeller engines:</t>
  </si>
  <si>
    <t>Calculate engine diameter</t>
  </si>
  <si>
    <t>Calculate engine length</t>
  </si>
  <si>
    <t>Calculate propeller diameter</t>
  </si>
  <si>
    <t>Calculate engine envelope width</t>
  </si>
  <si>
    <t>Calculate engine envelope length</t>
  </si>
  <si>
    <t>Calculate engine envelope height</t>
  </si>
  <si>
    <t>For jet engines:</t>
  </si>
  <si>
    <t>Calculate the inlet diameter</t>
  </si>
  <si>
    <t>Calculate the fan cowling length</t>
  </si>
  <si>
    <t>MAC</t>
  </si>
  <si>
    <t>fuselage group</t>
  </si>
  <si>
    <t>wing group</t>
  </si>
  <si>
    <t>item</t>
  </si>
  <si>
    <t>wing</t>
  </si>
  <si>
    <t>empennage</t>
  </si>
  <si>
    <t>fuselage</t>
  </si>
  <si>
    <t>nacelle</t>
  </si>
  <si>
    <t>propulsion</t>
  </si>
  <si>
    <t>fixed equipment</t>
  </si>
  <si>
    <t>sum</t>
  </si>
  <si>
    <t>Fuselage length</t>
  </si>
  <si>
    <t>Nacelle length</t>
  </si>
  <si>
    <t>Fill out the table below, use statistical data on the component weight fractions</t>
  </si>
  <si>
    <t>Calculate the leading edge position of the MAC</t>
  </si>
  <si>
    <r>
      <t>(x/c)</t>
    </r>
    <r>
      <rPr>
        <b/>
        <vertAlign val="subscript"/>
        <sz val="11"/>
        <color rgb="FF000000"/>
        <rFont val="Calibri"/>
        <family val="2"/>
        <scheme val="minor"/>
      </rPr>
      <t>OEW</t>
    </r>
    <r>
      <rPr>
        <b/>
        <sz val="11"/>
        <color rgb="FF000000"/>
        <rFont val="Calibri"/>
        <family val="2"/>
        <scheme val="minor"/>
      </rPr>
      <t xml:space="preserve"> </t>
    </r>
    <r>
      <rPr>
        <b/>
        <vertAlign val="subscript"/>
        <sz val="11"/>
        <color rgb="FF000000"/>
        <rFont val="Calibri"/>
        <family val="2"/>
        <scheme val="minor"/>
      </rPr>
      <t>cg</t>
    </r>
  </si>
  <si>
    <t>Next, calculate the CG travel during loading in the table below</t>
  </si>
  <si>
    <t>OEW</t>
  </si>
  <si>
    <t>payload</t>
  </si>
  <si>
    <t>fuel</t>
  </si>
  <si>
    <t>X_(WOE+WP)</t>
  </si>
  <si>
    <t>X_(WOE+WP+WF)</t>
  </si>
  <si>
    <t>X_(WOE+WF)</t>
  </si>
  <si>
    <t>What is the fuel mass fraction of your airplane?</t>
  </si>
  <si>
    <t>What is the payload mass fraction of your airplane?</t>
  </si>
  <si>
    <t>Most forward CG position</t>
  </si>
  <si>
    <t>Most aft CG position</t>
  </si>
  <si>
    <t>Copy the loading diagram that is generated from Excel to a program of your choice (paint, powerpoint, etc.). Save this as a separate image with the name &lt;studentID&gt;_loadingDiagram.jpg</t>
  </si>
  <si>
    <t>Horizontal Tail</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</si>
  <si>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</si>
  <si>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</si>
  <si>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</si>
  <si>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</si>
  <si>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</si>
  <si>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</si>
  <si>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</si>
  <si>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</si>
  <si>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</si>
  <si>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</si>
  <si>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</si>
  <si>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Vertical tail</t>
  </si>
  <si>
    <t>Determine the moment arm to the most aft CG position</t>
  </si>
  <si>
    <t>Draw and position the surface in the fuselage side view, indicate the key dimensions.</t>
  </si>
  <si>
    <t>Draw and position the surface in the fuselage top view, indicate the key dimensions.</t>
  </si>
  <si>
    <t>Complete drawings</t>
  </si>
  <si>
    <t>Complete the 3 view drawings of your aircraft. Add the tail surfaces to the different views.</t>
  </si>
  <si>
    <t>Make sure to add a pylon or fairing, depending on your type of engine.</t>
  </si>
  <si>
    <t>Make a picture of your final aircraft 3 view drawing and save it as &lt;studentID&gt;_aircraft3View.jpg</t>
  </si>
  <si>
    <t>The loading diagram will be plotted automatically</t>
  </si>
  <si>
    <t>Nose gear positioning</t>
  </si>
  <si>
    <t>Choose a shock absorber stroke:</t>
  </si>
  <si>
    <t>In your aircraft side view:</t>
  </si>
  <si>
    <t>Draw scrape-angle constraint on wheel with compressed oleo</t>
  </si>
  <si>
    <t>Draw tip-over constraint for axle with extended oleo</t>
  </si>
  <si>
    <t>Determine longitudinal location of MLG wheel</t>
  </si>
  <si>
    <t>Determine forward bound of NLG axle for steering constraint</t>
  </si>
  <si>
    <t>Determine longitudinal location of NLG</t>
  </si>
  <si>
    <t>Check retraction</t>
  </si>
  <si>
    <t>Main gear positioning</t>
  </si>
  <si>
    <t>Show (initial) axle locations of NLG and MLG in your aircraft topview</t>
  </si>
  <si>
    <t>In your aircraft front and topview, draw ground clearance constraints</t>
  </si>
  <si>
    <t>Compute minimum track width for lateral tip over:</t>
  </si>
  <si>
    <t>Determine and draw the lateral and longitudinal position of MLG (axle)</t>
  </si>
  <si>
    <t>Check the feasibility of retraction mechanism; draw the retracted state</t>
  </si>
  <si>
    <t>Make sure you have a good quality picture/copy of your drawing before adding the landing gear. You may want to try this first in a copy!</t>
  </si>
  <si>
    <t>Make copies and pictures during the various drawing steps. In some cases you want to try a certain step first in a copy or on a seperate paper.</t>
  </si>
  <si>
    <t>Always try this before adding it to your final drawing, to avoid having to redraw parts!</t>
  </si>
  <si>
    <t>Use the graphing paper that is provided during the lectures.</t>
  </si>
  <si>
    <t>If necessary, draw an auxiliary spar and yehudi. Report this in your design log book as well.</t>
  </si>
  <si>
    <t>Do you need to modify your landing gear position/design?</t>
  </si>
  <si>
    <t>If necessary, draw a fairing. Report this in your design log book as well.</t>
  </si>
  <si>
    <t>Complete the 3 view drawings with the nose and main gear.</t>
  </si>
  <si>
    <t>If yes, report this in the design log book before redesigning. Make sure to report the constraint that is violated and what changes are required.</t>
  </si>
  <si>
    <t>save pictures as:</t>
  </si>
  <si>
    <t>For example:</t>
  </si>
  <si>
    <t>For example: 1234567_missionProfile.jpg</t>
  </si>
  <si>
    <t>&lt;studentID&gt;_missionProfile.jpg</t>
  </si>
  <si>
    <t>&lt;studentID&gt;_PLRdiagram.jpg</t>
  </si>
  <si>
    <t>&lt;studentID&gt;_matchingDiagram.jpg</t>
  </si>
  <si>
    <t>On a separate sheet, draw a three view of your engine, envelope, propeller and spinner, including the main dimensions.</t>
  </si>
  <si>
    <t>&lt;studentID&gt;_loadingDiagram.jpg</t>
  </si>
  <si>
    <t>Make sure you have a good quality picture/copy of your drawing before adding the tail. You may want to try this first in a copy, or by drawing the tail on a separate sheet and use this for positioning!</t>
  </si>
  <si>
    <t>&lt;studentID&gt;_aircraft3View.jpg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</si>
  <si>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</si>
  <si>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</si>
  <si>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</si>
  <si>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</si>
  <si>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</si>
  <si>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</si>
  <si>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</si>
  <si>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</si>
  <si>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</si>
  <si>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</si>
  <si>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</si>
  <si>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</si>
  <si>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</si>
  <si>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</si>
  <si>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</si>
  <si>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</si>
  <si>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Checklist files</t>
  </si>
  <si>
    <t>Make a picture of your drawing, this may come in handy later!</t>
  </si>
  <si>
    <t>On a separate paper, draw the planform of your wing (you may also draw one wing half) and indicate the dimensions/angle</t>
  </si>
  <si>
    <t>Length MAC:</t>
  </si>
  <si>
    <t>Complete wing/fuselage drawings</t>
  </si>
  <si>
    <t>Complete the 3 view drawings of your wing or fuselage by adding the engines to the different views, depending on the configuration you chose for your engines</t>
  </si>
  <si>
    <t>Complete aircraft 3 view drawings</t>
  </si>
  <si>
    <t>Now that you know the position of the wing from the leading edge MAC position, you can make a 3 view drawing of your aircraft.</t>
  </si>
  <si>
    <t>Complete the 3 view drawings of your aircraft. Combine wing, fuselage and propulsion systems in the different views. Indicate the CG positions (OEW, forward, aft) in the side view.</t>
  </si>
  <si>
    <t>1234567_aircraft3View.jpg</t>
  </si>
  <si>
    <t>&lt;studentID&gt;_AE1222II_ACD_2024.xlsx</t>
  </si>
  <si>
    <t>Draw the cross section of your fuselage on a separate sheet, indicate the key dimensions.</t>
  </si>
  <si>
    <t>Make a picture of the fuselage cross section and save it as &lt;studentID&gt;_fuselageCrossSection.jpg</t>
  </si>
  <si>
    <t>&lt;studentID&gt;_fuselageCrossSection.jpg</t>
  </si>
  <si>
    <t>Volume per passenger:</t>
  </si>
  <si>
    <t>Luggage density</t>
  </si>
  <si>
    <t>Cargo density</t>
  </si>
  <si>
    <r>
      <t>kg/m</t>
    </r>
    <r>
      <rPr>
        <vertAlign val="superscript"/>
        <sz val="11"/>
        <color theme="1"/>
        <rFont val="Calibri"/>
        <family val="2"/>
        <scheme val="minor"/>
      </rPr>
      <t>3</t>
    </r>
  </si>
  <si>
    <t>electricity</t>
  </si>
  <si>
    <t>Before submitting, complete the checklist below to make sure your assignment is complete and you have added all required pictures!</t>
  </si>
  <si>
    <t>cm</t>
  </si>
  <si>
    <t>You should have all these files, according to this naming convention. Replace &lt;studentID&gt; with your student number, e.g. 1234567</t>
  </si>
  <si>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</si>
  <si>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In order to determine the different constraints in the matching diagram, follow the assignments below.</t>
  </si>
  <si>
    <t>You can define the upper plotting limit of the power/thrust loading for the vertical constraint lines in cell B96</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</si>
  <si>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</si>
  <si>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r>
      <t>W/S - [N/m</t>
    </r>
    <r>
      <rPr>
        <b/>
        <vertAlign val="superscript"/>
        <sz val="11"/>
        <color theme="1"/>
        <rFont val="Calibri"/>
        <family val="2"/>
        <scheme val="minor"/>
      </rPr>
      <t>2</t>
    </r>
    <r>
      <rPr>
        <b/>
        <sz val="11"/>
        <color theme="1"/>
        <rFont val="Calibri"/>
        <family val="2"/>
        <scheme val="minor"/>
      </rPr>
      <t>]</t>
    </r>
  </si>
  <si>
    <t>Compute the drag coefficient for which the climb gradient is maximized</t>
  </si>
  <si>
    <t>Maximum Payload mass</t>
  </si>
  <si>
    <r>
      <t>S</t>
    </r>
    <r>
      <rPr>
        <vertAlign val="subscript"/>
        <sz val="11"/>
        <color theme="1"/>
        <rFont val="Calibri"/>
        <family val="2"/>
        <scheme val="minor"/>
      </rPr>
      <t>w</t>
    </r>
  </si>
  <si>
    <r>
      <t>b</t>
    </r>
    <r>
      <rPr>
        <vertAlign val="subscript"/>
        <sz val="11"/>
        <color theme="1"/>
        <rFont val="Calibri"/>
        <family val="2"/>
        <scheme val="minor"/>
      </rPr>
      <t>w</t>
    </r>
  </si>
  <si>
    <t>Design payload mass</t>
  </si>
  <si>
    <t>Seat width</t>
  </si>
  <si>
    <t>asphalt/tarmac</t>
  </si>
  <si>
    <t>Find the (operating) empty mass (depending on what is listed in literature)</t>
  </si>
  <si>
    <t>Compute the (operating) empty mass fraction for each reference aircraft</t>
  </si>
  <si>
    <t>Make an estimation of the (operating) empty mass fraction of your aircraft:</t>
  </si>
  <si>
    <t>Compute the (operating) empty mass of your airplane</t>
  </si>
  <si>
    <t>Approach speed requirement</t>
  </si>
  <si>
    <t>Altitude for approach speed</t>
  </si>
  <si>
    <t>Mass fraction approach speed</t>
  </si>
  <si>
    <t>Specify the aisle width you choose at shoulder height:</t>
  </si>
  <si>
    <t>Specify the aisle width you choose at armrest height:</t>
  </si>
  <si>
    <t>MJ/kg</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</si>
  <si>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</si>
  <si>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</si>
  <si>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Tabulate the take-off power/thrust loading values to satisfy the take-off constraint in column (H99:H189) for a range of wing loading values (use column D99:D189)</t>
  </si>
  <si>
    <t>Tabulate the take-off power/thrust loading values to satisfy the climb rate constraint in column (F99:F189) for a range of wing loading values (use column D99:D189)</t>
  </si>
  <si>
    <t>Tabulate the power loading or thrust loading in Column E99:E189 as a function of wingloading (use column D99:D189)</t>
  </si>
  <si>
    <t>Plot the landing constraint by inputting the value in C99:C189</t>
  </si>
  <si>
    <t>Plot the minimum speed constraint by inputting the value in B99:B189</t>
  </si>
  <si>
    <r>
      <t>E.g. if your maximum is at 4000N/m</t>
    </r>
    <r>
      <rPr>
        <vertAlign val="superscript"/>
        <sz val="11"/>
        <color theme="1"/>
        <rFont val="Calibri"/>
        <family val="2"/>
        <scheme val="minor"/>
      </rPr>
      <t>2</t>
    </r>
    <r>
      <rPr>
        <sz val="11"/>
        <color theme="1"/>
        <rFont val="Calibri"/>
        <family val="2"/>
        <scheme val="minor"/>
      </rPr>
      <t>, empty all cells A145:H189 to only show the plot between 0 and 4500 N/m</t>
    </r>
    <r>
      <rPr>
        <vertAlign val="superscript"/>
        <sz val="11"/>
        <color theme="1"/>
        <rFont val="Calibri"/>
        <family val="2"/>
        <scheme val="minor"/>
      </rPr>
      <t>2</t>
    </r>
    <r>
      <rPr>
        <sz val="11"/>
        <color theme="1"/>
        <rFont val="Calibri"/>
        <family val="2"/>
        <scheme val="minor"/>
      </rPr>
      <t xml:space="preserve"> wingloading</t>
    </r>
  </si>
  <si>
    <t>Copy the constraint diagram from Excel to a program of your choice (paint, powerpoint, etc.). Save this as a separate image with the name &lt;studentID&gt;_PLRdiagram.jpg</t>
  </si>
  <si>
    <t>The payload range diagram on the right is automatically generated from your values.</t>
  </si>
  <si>
    <t>Fuselage 3-view drawing - use an A3 paper here. You will later on add the rest of the aircraft.</t>
  </si>
  <si>
    <t># of operating engines</t>
  </si>
  <si>
    <t>25.121(a)</t>
  </si>
  <si>
    <t>25.121(b)</t>
  </si>
  <si>
    <t>25.121(c)</t>
  </si>
  <si>
    <t>25.121(d)</t>
  </si>
  <si>
    <t>No. of operating engines</t>
  </si>
  <si>
    <t>Tabulate the take-off power/thrust loading values to satisfy the climb gradients constraint in column (G99:G189) for a range of wing loading values (use column D99:D189)</t>
  </si>
  <si>
    <t>Climb gradient CS25.119</t>
  </si>
  <si>
    <t>Climb gradient CS25.121a</t>
  </si>
  <si>
    <t>Climb gradient CS25.121b</t>
  </si>
  <si>
    <t>Climb gradient CS25.121c</t>
  </si>
  <si>
    <t>Climb gradient CS25.121d</t>
  </si>
  <si>
    <t>Make sure that when integrating your engines that all integration constraints are met.</t>
  </si>
  <si>
    <t>What are your considerations for positioning the engines w.r.t. minimizing the maximum take-off mass of your aircraft?</t>
  </si>
  <si>
    <t>For each of your reference airplanes compute the reference aspect ratio (in the tab "Reference Aircraft")</t>
  </si>
  <si>
    <t>Make an estimate of the ratio of wetted-area to reference area for your reference airplanes (in the tab "Reference Aircraft")</t>
  </si>
  <si>
    <t>Calculate wetted area for your reference airplanes (in the tab "Reference Aircraft")</t>
  </si>
  <si>
    <r>
      <t>m</t>
    </r>
    <r>
      <rPr>
        <vertAlign val="superscript"/>
        <sz val="11"/>
        <color theme="1"/>
        <rFont val="Calibri"/>
        <family val="2"/>
        <scheme val="minor"/>
      </rPr>
      <t>2</t>
    </r>
  </si>
  <si>
    <t>Deg</t>
  </si>
  <si>
    <t>For your reference aircraft:  (in the tab "Reference Aircraft")</t>
  </si>
  <si>
    <t>Pa</t>
  </si>
  <si>
    <t>kg/s</t>
  </si>
  <si>
    <t>fraction of MAC</t>
  </si>
  <si>
    <t>ISA SL conditions</t>
  </si>
  <si>
    <t>Climb gradient requirements CS 25 at ISA SL</t>
  </si>
  <si>
    <t>Climb gradient requirements 25.119</t>
  </si>
  <si>
    <t>Climb gradient requirements 25.121a</t>
  </si>
  <si>
    <t>Climb gradient requirements 25.121b</t>
  </si>
  <si>
    <t>Climb gradient requirements 25.121c</t>
  </si>
  <si>
    <t>Climb gradient requirements 25.121d</t>
  </si>
  <si>
    <t>Decide the # of Engines for your aircraft:</t>
  </si>
  <si>
    <t>kts/Mach</t>
  </si>
  <si>
    <t>Cruise (specify speed in either knots or Mach number, specify the unit)</t>
  </si>
  <si>
    <t xml:space="preserve">Fill this sheet with the requirements for your aircraft. Some fields are prefilled. </t>
  </si>
  <si>
    <t>Make sure to also perform assignment 3.2 and specify the number of engines you choose.</t>
  </si>
  <si>
    <t>Aircraft No.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</si>
  <si>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</si>
  <si>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</si>
  <si>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Use this sheet to perform your configuration selection. You can select possibilities from the drop-down lists. Some aspects are prefilled and cannot be changed</t>
  </si>
  <si>
    <t>Always explain your choice in relation to the objective to design for minimum MTOM</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</si>
  <si>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</si>
  <si>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Has the decision of your landing-gear layout changed your decision on the vertical wing position or how to  integrate the propulsion system? In case you make any changes, make sure to report them in the design log book.</t>
  </si>
  <si>
    <t>Has the integration of the propulsion system changed your design decision regarding the wing configuration? If so, explain. In case you make any changes, make sure to report them in the design log book.</t>
  </si>
  <si>
    <t>Add the fuselage topview in your fuselage 3 view drawing</t>
  </si>
  <si>
    <t>Use this sheet to perform your fuselage design. You'll need to make several drawing on graphing paper. Use the American convention for positioning your front view and side view with respect to your top view.</t>
  </si>
  <si>
    <t>Use this sheet to calculate the drag polar from chapter 6. You will need to refer to this sheet again during the assignments for chapter 7 on the matching diagram</t>
  </si>
  <si>
    <t>Fligth Condition</t>
  </si>
  <si>
    <t>Landing gear position</t>
  </si>
  <si>
    <t>Use this sheet to perform the mass estimation for chapter 6. The resulting payload range diagram is automatically constructed based on your calculations</t>
  </si>
  <si>
    <t>Assignments 6.1 and 6.2 will require you calculate values for your reference aircraft in the tab "Reference Aircraft"</t>
  </si>
  <si>
    <t>Assignment 6.6 will require you calculate values for your reference aircraft in the tab "Reference Aircraft"</t>
  </si>
  <si>
    <t>Design range</t>
  </si>
  <si>
    <t>Design payload</t>
  </si>
  <si>
    <t>Maximum structural payload</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</si>
  <si>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</si>
  <si>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Indicate the dihedral angle and </t>
    </r>
    <r>
      <rPr>
        <i/>
        <sz val="11"/>
        <color theme="1"/>
        <rFont val="Calibri"/>
        <family val="2"/>
      </rPr>
      <t xml:space="preserve">ΔZ value </t>
    </r>
    <r>
      <rPr>
        <i/>
        <sz val="11"/>
        <color theme="1"/>
        <rFont val="Calibri"/>
        <family val="2"/>
        <scheme val="minor"/>
      </rPr>
      <t>om the drawing</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</si>
  <si>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</si>
  <si>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t>Why do you make these choices?</t>
  </si>
  <si>
    <r>
      <t>List the values for w</t>
    </r>
    <r>
      <rPr>
        <vertAlign val="subscript"/>
        <sz val="11"/>
        <color theme="1"/>
        <rFont val="Calibri"/>
        <family val="2"/>
        <scheme val="minor"/>
      </rPr>
      <t>cabin</t>
    </r>
    <r>
      <rPr>
        <sz val="11"/>
        <color theme="1"/>
        <rFont val="Calibri"/>
        <family val="2"/>
        <scheme val="minor"/>
      </rPr>
      <t>:</t>
    </r>
  </si>
  <si>
    <r>
      <t>d</t>
    </r>
    <r>
      <rPr>
        <vertAlign val="subscript"/>
        <sz val="11"/>
        <color theme="1"/>
        <rFont val="Calibri"/>
        <family val="2"/>
        <scheme val="minor"/>
      </rPr>
      <t>f_inner</t>
    </r>
    <r>
      <rPr>
        <sz val="11"/>
        <color theme="1"/>
        <rFont val="Calibri"/>
        <family val="2"/>
        <scheme val="minor"/>
      </rPr>
      <t xml:space="preserve"> (if applicable)</t>
    </r>
  </si>
  <si>
    <r>
      <t>d</t>
    </r>
    <r>
      <rPr>
        <vertAlign val="subscript"/>
        <sz val="11"/>
        <color theme="1"/>
        <rFont val="Calibri"/>
        <family val="2"/>
        <scheme val="minor"/>
      </rPr>
      <t xml:space="preserve">f_outer </t>
    </r>
    <r>
      <rPr>
        <sz val="11"/>
        <color theme="1"/>
        <rFont val="Calibri"/>
        <family val="2"/>
        <scheme val="minor"/>
      </rPr>
      <t>(if applicable)</t>
    </r>
  </si>
  <si>
    <r>
      <t>What is the resulting height (h</t>
    </r>
    <r>
      <rPr>
        <vertAlign val="subscript"/>
        <sz val="11"/>
        <color theme="1"/>
        <rFont val="Calibri"/>
        <family val="2"/>
        <scheme val="minor"/>
      </rPr>
      <t>fus</t>
    </r>
    <r>
      <rPr>
        <sz val="11"/>
        <color theme="1"/>
        <rFont val="Calibri"/>
        <family val="2"/>
        <scheme val="minor"/>
      </rPr>
      <t>) of the fuselage cross section that you have designed?</t>
    </r>
  </si>
  <si>
    <r>
      <t>What is the resulting width (w</t>
    </r>
    <r>
      <rPr>
        <vertAlign val="subscript"/>
        <sz val="11"/>
        <color theme="1"/>
        <rFont val="Calibri"/>
        <family val="2"/>
        <scheme val="minor"/>
      </rPr>
      <t>fus</t>
    </r>
    <r>
      <rPr>
        <sz val="11"/>
        <color theme="1"/>
        <rFont val="Calibri"/>
        <family val="2"/>
        <scheme val="minor"/>
      </rPr>
      <t>) of the fuselage cross section that you have designed?</t>
    </r>
  </si>
  <si>
    <r>
      <t>Nose-cone slenderness ratio: l</t>
    </r>
    <r>
      <rPr>
        <vertAlign val="subscript"/>
        <sz val="11"/>
        <color theme="1"/>
        <rFont val="Calibri"/>
        <family val="2"/>
        <scheme val="minor"/>
      </rPr>
      <t>nc</t>
    </r>
    <r>
      <rPr>
        <sz val="11"/>
        <color theme="1"/>
        <rFont val="Calibri"/>
        <family val="2"/>
        <scheme val="minor"/>
      </rPr>
      <t>/d</t>
    </r>
    <r>
      <rPr>
        <vertAlign val="subscript"/>
        <sz val="11"/>
        <color theme="1"/>
        <rFont val="Calibri"/>
        <family val="2"/>
        <scheme val="minor"/>
      </rPr>
      <t>fus</t>
    </r>
  </si>
  <si>
    <r>
      <t>Tail-cone slenderness ratio: l</t>
    </r>
    <r>
      <rPr>
        <vertAlign val="subscript"/>
        <sz val="11"/>
        <color theme="1"/>
        <rFont val="Calibri"/>
        <family val="2"/>
        <scheme val="minor"/>
      </rPr>
      <t>tc</t>
    </r>
    <r>
      <rPr>
        <sz val="11"/>
        <color theme="1"/>
        <rFont val="Calibri"/>
        <family val="2"/>
        <scheme val="minor"/>
      </rPr>
      <t>/d</t>
    </r>
    <r>
      <rPr>
        <vertAlign val="subscript"/>
        <sz val="11"/>
        <color theme="1"/>
        <rFont val="Calibri"/>
        <family val="2"/>
        <scheme val="minor"/>
      </rPr>
      <t>fus</t>
    </r>
  </si>
  <si>
    <r>
      <t>Tail-to-tail-cone length ratio: l</t>
    </r>
    <r>
      <rPr>
        <vertAlign val="subscript"/>
        <sz val="11"/>
        <color theme="1"/>
        <rFont val="Calibri"/>
        <family val="2"/>
        <scheme val="minor"/>
      </rPr>
      <t>t</t>
    </r>
    <r>
      <rPr>
        <sz val="11"/>
        <color theme="1"/>
        <rFont val="Calibri"/>
        <family val="2"/>
        <scheme val="minor"/>
      </rPr>
      <t>/l</t>
    </r>
    <r>
      <rPr>
        <vertAlign val="subscript"/>
        <sz val="11"/>
        <color theme="1"/>
        <rFont val="Calibri"/>
        <family val="2"/>
        <scheme val="minor"/>
      </rPr>
      <t>tc</t>
    </r>
  </si>
  <si>
    <r>
      <t>Nose length: l</t>
    </r>
    <r>
      <rPr>
        <vertAlign val="subscript"/>
        <sz val="11"/>
        <color theme="1"/>
        <rFont val="Calibri"/>
        <family val="2"/>
        <scheme val="minor"/>
      </rPr>
      <t>n</t>
    </r>
  </si>
  <si>
    <r>
      <t>What is the resulting cabin length, l</t>
    </r>
    <r>
      <rPr>
        <vertAlign val="subscript"/>
        <sz val="11"/>
        <color theme="1"/>
        <rFont val="Calibri"/>
        <family val="2"/>
        <scheme val="minor"/>
      </rPr>
      <t>cabin</t>
    </r>
    <r>
      <rPr>
        <sz val="11"/>
        <color theme="1"/>
        <rFont val="Calibri"/>
        <family val="2"/>
        <scheme val="minor"/>
      </rPr>
      <t>?</t>
    </r>
  </si>
  <si>
    <r>
      <t>What is the resulting length of your fuselage, l</t>
    </r>
    <r>
      <rPr>
        <vertAlign val="subscript"/>
        <sz val="11"/>
        <color theme="1"/>
        <rFont val="Calibri"/>
        <family val="2"/>
        <scheme val="minor"/>
      </rPr>
      <t>fus</t>
    </r>
    <r>
      <rPr>
        <sz val="11"/>
        <color theme="1"/>
        <rFont val="Calibri"/>
        <family val="2"/>
        <scheme val="minor"/>
      </rPr>
      <t>?</t>
    </r>
  </si>
  <si>
    <t>Number of emergency exits:</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</si>
  <si>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</si>
  <si>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</si>
  <si>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</si>
  <si>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By-pass ratio (if applicable):</t>
  </si>
  <si>
    <r>
      <t>N/m</t>
    </r>
    <r>
      <rPr>
        <vertAlign val="superscript"/>
        <sz val="11"/>
        <color theme="1"/>
        <rFont val="Calibri"/>
        <family val="2"/>
        <scheme val="minor"/>
      </rPr>
      <t>2</t>
    </r>
  </si>
  <si>
    <t>If you use unit load devices, specify the type:</t>
  </si>
  <si>
    <t>If you use unit load devices, specify the dimensions</t>
  </si>
  <si>
    <t>internal volume</t>
  </si>
  <si>
    <t>base width</t>
  </si>
  <si>
    <t>overall width</t>
  </si>
  <si>
    <t>Contour (none, single, double)</t>
  </si>
  <si>
    <t>Full width of half width</t>
  </si>
  <si>
    <t>height (overall)</t>
  </si>
  <si>
    <t>height (un-contoured part) equal to overall height in case non contour</t>
  </si>
  <si>
    <t>What value for the parasite drag parameter do you assume?</t>
  </si>
  <si>
    <t>Cells on the right of the diagram are unlocked and can be used for intermediate calculations.</t>
  </si>
  <si>
    <r>
      <t>X</t>
    </r>
    <r>
      <rPr>
        <b/>
        <vertAlign val="subscript"/>
        <sz val="11"/>
        <color rgb="FF000000"/>
        <rFont val="Calibri"/>
        <family val="2"/>
        <scheme val="minor"/>
      </rPr>
      <t>LEMAC</t>
    </r>
  </si>
  <si>
    <r>
      <t>X</t>
    </r>
    <r>
      <rPr>
        <vertAlign val="subscript"/>
        <sz val="11"/>
        <rFont val="Calibri"/>
        <family val="2"/>
        <scheme val="minor"/>
      </rPr>
      <t>TEMAC</t>
    </r>
  </si>
  <si>
    <r>
      <t>M</t>
    </r>
    <r>
      <rPr>
        <vertAlign val="subscript"/>
        <sz val="11"/>
        <color rgb="FF000000"/>
        <rFont val="Calibri"/>
        <family val="2"/>
        <scheme val="minor"/>
      </rPr>
      <t>i</t>
    </r>
  </si>
  <si>
    <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</si>
  <si>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i</t>
    </r>
    <r>
      <rPr>
        <sz val="11"/>
        <color rgb="FF000000"/>
        <rFont val="Calibri"/>
        <family val="2"/>
        <scheme val="minor"/>
      </rP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</si>
  <si>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j</t>
    </r>
  </si>
  <si>
    <r>
      <t>x</t>
    </r>
    <r>
      <rPr>
        <vertAlign val="subscript"/>
        <sz val="11"/>
        <color rgb="FF000000"/>
        <rFont val="Calibri"/>
        <family val="2"/>
        <scheme val="minor"/>
      </rPr>
      <t>j</t>
    </r>
    <r>
      <rPr>
        <sz val="11"/>
        <color rgb="FF000000"/>
        <rFont val="Calibri"/>
        <family val="2"/>
        <scheme val="minor"/>
      </rPr>
      <t xml:space="preserve"> (m)</t>
    </r>
  </si>
  <si>
    <r>
      <t>M</t>
    </r>
    <r>
      <rPr>
        <vertAlign val="subscript"/>
        <sz val="11"/>
        <color rgb="FF000000"/>
        <rFont val="Calibri"/>
        <family val="2"/>
        <scheme val="minor"/>
      </rPr>
      <t>j</t>
    </r>
    <r>
      <rPr>
        <sz val="11"/>
        <color rgb="FF000000"/>
        <rFont val="Calibri"/>
        <family val="2"/>
        <scheme val="minor"/>
      </rPr>
      <t>x</t>
    </r>
    <r>
      <rPr>
        <vertAlign val="subscript"/>
        <sz val="11"/>
        <color rgb="FF000000"/>
        <rFont val="Calibri"/>
        <family val="2"/>
        <scheme val="minor"/>
      </rPr>
      <t>j</t>
    </r>
    <r>
      <rPr>
        <sz val="11"/>
        <color rgb="FF000000"/>
        <rFont val="Calibri"/>
        <family val="2"/>
        <scheme val="minor"/>
      </rPr>
      <t xml:space="preserve"> (m)</t>
    </r>
  </si>
  <si>
    <t>Choose a longitudinal location of the vertical tail aerodynamic center:</t>
  </si>
  <si>
    <t>Determine the number of main landing gear wheels for your aircraft:</t>
  </si>
  <si>
    <t>Determine the number of wheels per main gear strut:</t>
  </si>
  <si>
    <t>Landing gear design and positioning</t>
  </si>
  <si>
    <t>In your design log book, reflect on the chosen design point in relation to your reference aircraft in terms of your aircraft performance/requirements/design choices.</t>
  </si>
  <si>
    <t>Maximum take-off mass [kg]</t>
  </si>
  <si>
    <t>Maximum payload [kg]</t>
  </si>
  <si>
    <t>Range [km]</t>
  </si>
  <si>
    <t>Empty mass (or Operating Empty Mass) [kg]</t>
  </si>
  <si>
    <r>
      <t>Wing Area [m</t>
    </r>
    <r>
      <rPr>
        <b/>
        <vertAlign val="superscript"/>
        <sz val="11"/>
        <color theme="1"/>
        <rFont val="Calibri"/>
        <family val="2"/>
        <scheme val="minor"/>
      </rPr>
      <t>2</t>
    </r>
    <r>
      <rPr>
        <b/>
        <sz val="11"/>
        <color theme="1"/>
        <rFont val="Calibri"/>
        <family val="2"/>
        <scheme val="minor"/>
      </rPr>
      <t>]</t>
    </r>
  </si>
  <si>
    <t>Wing span [m]</t>
  </si>
  <si>
    <t>Use this table to specify the reference aircraft you select. Select 5 aircraft that are close to your requirements. Later, you will complete the assignments from chapter 6 and 7 in the same table</t>
  </si>
  <si>
    <t>Specify for your reference aircraft their take-off power or thrust loading.</t>
  </si>
  <si>
    <t>LCN number</t>
  </si>
  <si>
    <t>Determine the tire pressure</t>
  </si>
  <si>
    <t>kPa</t>
  </si>
  <si>
    <t>Compute static load per main gear wheel</t>
  </si>
  <si>
    <t>Tire diameter</t>
  </si>
  <si>
    <t>Tire width</t>
  </si>
  <si>
    <t>Specify the type (British or American) of tire</t>
  </si>
  <si>
    <t>Select the smallest applicable tire and report:</t>
  </si>
  <si>
    <t>State the design payload mass</t>
  </si>
  <si>
    <t>State the maximum payload mass</t>
  </si>
  <si>
    <t>Assume an appropriate cargo hold luggage mass per passenger</t>
  </si>
  <si>
    <t>Assume an appropriate passenger mass excluding luggage</t>
  </si>
  <si>
    <t>Compute the total passenger mass excluding luggage</t>
  </si>
  <si>
    <t>Assume an appropriate carry-on luggage mass per passenger</t>
  </si>
  <si>
    <t>Compute the total carry-on luggage mass</t>
  </si>
  <si>
    <t>Compute the total cargo-hold luggage based mass</t>
  </si>
  <si>
    <t>Compute the remaining cargo mass for the design payload</t>
  </si>
  <si>
    <t>Compute the remaining cargo mass for the maximum structural payload</t>
  </si>
  <si>
    <t>By-pass ratio</t>
  </si>
  <si>
    <r>
      <t>Choose an appropriate turbine inlet temperature (T</t>
    </r>
    <r>
      <rPr>
        <vertAlign val="subscript"/>
        <sz val="11"/>
        <color theme="1"/>
        <rFont val="Calibri"/>
        <family val="2"/>
        <scheme val="minor"/>
      </rPr>
      <t>t4</t>
    </r>
    <r>
      <rPr>
        <sz val="11"/>
        <color theme="1"/>
        <rFont val="Calibri"/>
        <family val="2"/>
        <scheme val="minor"/>
      </rPr>
      <t>)</t>
    </r>
  </si>
  <si>
    <r>
      <t>Assume a value for the combined turbine and fan efficiency η</t>
    </r>
    <r>
      <rPr>
        <vertAlign val="subscript"/>
        <sz val="11"/>
        <color theme="1"/>
        <rFont val="Calibri"/>
        <family val="2"/>
        <scheme val="minor"/>
      </rPr>
      <t>tf</t>
    </r>
  </si>
  <si>
    <r>
      <t>Assume a value for the nozzle effiency, η</t>
    </r>
    <r>
      <rPr>
        <vertAlign val="subscript"/>
        <sz val="11"/>
        <color theme="1"/>
        <rFont val="Calibri"/>
        <family val="2"/>
        <scheme val="minor"/>
      </rPr>
      <t>noz</t>
    </r>
  </si>
  <si>
    <t>Calculate the gas generator property, G</t>
  </si>
  <si>
    <t>Calculate the mass flow through your engine</t>
  </si>
  <si>
    <t>What type of nacelle do you choose for your turbofan engine?</t>
  </si>
  <si>
    <t>Explain your decision</t>
  </si>
  <si>
    <t>nacelle type</t>
  </si>
  <si>
    <t>Calculate the nacelle length (excluding cone)</t>
  </si>
  <si>
    <t>Calculate the maximum nacelle diameter</t>
  </si>
  <si>
    <t>Calculate exit diameter of the fan cowling</t>
  </si>
  <si>
    <t>Determine a value for ϕ</t>
  </si>
  <si>
    <t>Determine the exposed gas generator cowling length</t>
  </si>
  <si>
    <t>Calculate the cowling diameter of the exposed gasturbine core at fan cowling exit</t>
  </si>
  <si>
    <t>Calculate the exit diameter of the gasturbine cowling</t>
  </si>
  <si>
    <t>Aircraft Design Data sheet</t>
  </si>
  <si>
    <t>Academic year of first enrolment</t>
  </si>
  <si>
    <t>academic year</t>
  </si>
  <si>
    <t>Before 2023/2024</t>
  </si>
  <si>
    <t>2023/2024</t>
  </si>
  <si>
    <t>depth</t>
  </si>
  <si>
    <t>Prohnitchi</t>
  </si>
  <si>
    <t>Alexandru</t>
  </si>
  <si>
    <t>0.7 M</t>
  </si>
  <si>
    <t>227.7</t>
  </si>
  <si>
    <t>0.92</t>
  </si>
  <si>
    <t>3.2</t>
  </si>
  <si>
    <t>0.5</t>
  </si>
  <si>
    <t>2.4</t>
  </si>
  <si>
    <t>1.2</t>
  </si>
  <si>
    <t>2.1</t>
  </si>
  <si>
    <t>Embraer</t>
  </si>
  <si>
    <t>E-175-E2</t>
  </si>
  <si>
    <t>6.56</t>
  </si>
  <si>
    <t>Bombardier</t>
  </si>
  <si>
    <t>CRJ900</t>
  </si>
  <si>
    <t>24.9</t>
  </si>
  <si>
    <t>71.1</t>
  </si>
  <si>
    <t>8.72</t>
  </si>
  <si>
    <t xml:space="preserve">BAe </t>
  </si>
  <si>
    <t>Bae-146-100</t>
  </si>
  <si>
    <t>77.3</t>
  </si>
  <si>
    <t>26.34</t>
  </si>
  <si>
    <t>ATR</t>
  </si>
  <si>
    <t>72-600</t>
  </si>
  <si>
    <t>27.06</t>
  </si>
  <si>
    <t>Saab</t>
  </si>
  <si>
    <t>55.7</t>
  </si>
  <si>
    <t>24.8</t>
  </si>
  <si>
    <t>11.04</t>
  </si>
  <si>
    <t>As the aircraft being designed is a jet powered civilian aircraft, a low wing position is expected. This wing position allows for the landing gear to be integrated inside it. A low wing configuration also allows the wing to be easily accesible, therefore maintance and refueling can be done much easier, and this is a very important criteria for this airplane, as a civilian aircraft will usually be flying multiple times a day</t>
  </si>
  <si>
    <t>Taking into account the parameters of the aircraft, such as the Mach number, and especially a cruising speed of 9300 meters, where air is very thin, a jet engine, and specifically a turbofan would be the best suited choice, taking into account both flight parameters and financial parameters.</t>
  </si>
  <si>
    <t xml:space="preserve">As the aircraft is desgined for 74 passengers and the wing has a low position, under wing mounted jet engines will have issues with ground clearance, will increase the risk of FOD, and will add stress to the wings. Therefore, a pair of jet engines mounted on the rear fuselage will solve these issues, and will even reduce the noise that is heard by the passengers. The additional weight added by structural reinforcements required by the fuselage will not be much of an issue due to the small range of the aircraft. In case of a one-engine failure, the yawing moment is much smaller due to the engines being located closer to the symmetry plane, therefore it is easier to control the aircraft </t>
  </si>
  <si>
    <t>Equip the engine with containment rings and a nacelle desgined to contain debris from a failing turbine disk or blade. Redundancy for critical systems should also be added. In addition to this, by placing the engines in the rear of the fuselage, we are moving it away from critical control surfaces and from the main cabin. Use advanced materials with a high strenght and resistance to cracking and fatigue.</t>
  </si>
  <si>
    <t>In this case, no, as the integration of the propulsion system and the wing configuration have been designed at the same time</t>
  </si>
  <si>
    <t>The decision of the landing gear attachament has addded one more reason for a rear fuselage engine placement.</t>
  </si>
  <si>
    <t>The choice of a retractable landing gear is quite obvious due to drag reasons. A tricycle layout is the one chosen. The majority of modern aircraft have a tricycle layout as they are much easier to land, and they reduce the possibility of a ground loop. A wing mounted attachment has been chosen. Because the engines are placed on the rear of the fuselage, this means that the wings already have to be reinforced (which would be the case as well for wing mounted landing gear), as such we kill two birds with one stone. The wing placement is low, therefore a long landing gear leg will not be necessary, further reducing mass.</t>
  </si>
  <si>
    <t>For a rear fuselage engine placement, a T-Tail is the best choice, so that the exhaust from the engines will not hit it. A T-Tail also has the maximum stabilizing effectiveness, and because the arm between the COG and the horizontal taiplane is maximized, this means the the horizontal taiplane can be lighter, therefore balancing out the necessary reinforcements to the vertical taiplane</t>
  </si>
  <si>
    <t>Quite the opposite, the engine placement had an effect on the tail configuration, as a normal low tail or even a cruciform tail would not be possible here due to the engine exhaust.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</si>
</sst>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name val="Calibri"/>
      <family val="2"/>
      <scheme val="minor"/>
    </font>
    <font>
      <vertAlign val="subscrip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2">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36">
    <xf numFmtId="0" fontId="0" fillId="0" borderId="0" xfId="0"/>
    <xf numFmtId="0" fontId="0" fillId="2" borderId="2" xfId="0" applyFill="1" applyBorder="1" applyProtection="1">
      <protection locked="0"/>
    </xf>
    <xf numFmtId="0" fontId="0" fillId="2" borderId="0" xfId="0" applyFill="1"/>
    <xf numFmtId="0" fontId="11"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9" fillId="2" borderId="0" xfId="0" applyFont="1" applyFill="1"/>
    <xf numFmtId="0" fontId="2" fillId="2" borderId="0" xfId="0" applyFont="1" applyFill="1"/>
    <xf numFmtId="0" fontId="21"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Alignment="1">
      <alignment horizontal="left"/>
    </xf>
    <xf numFmtId="0" fontId="25" fillId="2" borderId="0" xfId="0" applyFont="1" applyFill="1"/>
    <xf numFmtId="0" fontId="0" fillId="2" borderId="2" xfId="0" applyFill="1" applyBorder="1"/>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6" fillId="2" borderId="0" xfId="0" applyFont="1" applyFill="1"/>
    <xf numFmtId="0" fontId="2" fillId="0" borderId="0" xfId="0" applyFont="1" applyAlignment="1">
      <alignment wrapText="1"/>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10" fillId="2" borderId="0" xfId="0" applyFont="1" applyFill="1" applyAlignment="1">
      <alignment horizontal="left"/>
    </xf>
    <xf numFmtId="0" fontId="0" fillId="2" borderId="3" xfId="0" applyFill="1" applyBorder="1" applyProtection="1">
      <protection locked="0"/>
    </xf>
    <xf numFmtId="0" fontId="2" fillId="2" borderId="0" xfId="0" applyFont="1" applyFill="1" applyAlignment="1">
      <alignment horizontal="left" vertical="top"/>
    </xf>
    <xf numFmtId="0" fontId="2" fillId="2" borderId="0" xfId="0" applyFont="1" applyFill="1" applyAlignment="1">
      <alignment horizontal="left" vertical="top" wrapText="1"/>
    </xf>
    <xf numFmtId="0" fontId="5" fillId="2" borderId="0" xfId="0" applyFont="1" applyFill="1"/>
    <xf numFmtId="0" fontId="13" fillId="2" borderId="0" xfId="0" applyFont="1" applyFill="1"/>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2" fillId="2" borderId="0" xfId="0" applyFont="1" applyFill="1"/>
    <xf numFmtId="0" fontId="0" fillId="2" borderId="0" xfId="0" applyFill="1" applyAlignment="1">
      <alignment vertical="top"/>
    </xf>
    <xf numFmtId="0" fontId="0" fillId="2" borderId="0" xfId="0" applyFill="1" applyAlignment="1">
      <alignment horizontal="right"/>
    </xf>
    <xf numFmtId="0" fontId="10" fillId="2" borderId="0" xfId="0" applyFont="1" applyFill="1"/>
    <xf numFmtId="0" fontId="30" fillId="2" borderId="0" xfId="0" applyFont="1" applyFill="1"/>
    <xf numFmtId="0" fontId="0" fillId="2" borderId="5"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28" fillId="2" borderId="0" xfId="0" applyFont="1" applyFill="1"/>
    <xf numFmtId="0" fontId="0" fillId="2" borderId="5" xfId="0" applyFill="1" applyBorder="1" applyProtection="1">
      <protection locked="0"/>
    </xf>
    <xf numFmtId="0" fontId="2" fillId="2" borderId="0" xfId="0" applyFont="1" applyFill="1" applyAlignment="1" applyProtection="1">
      <alignment horizontal="center" textRotation="45" wrapText="1"/>
      <protection locked="0"/>
    </xf>
    <xf numFmtId="0" fontId="16" fillId="2" borderId="0" xfId="0" applyFont="1" applyFill="1" applyAlignment="1" applyProtection="1">
      <alignment horizontal="center" textRotation="45" wrapText="1"/>
      <protection locked="0"/>
    </xf>
    <xf numFmtId="0" fontId="17" fillId="2" borderId="0" xfId="0" applyFont="1" applyFill="1" applyAlignment="1" applyProtection="1">
      <alignment horizontal="center" textRotation="45" wrapText="1"/>
      <protection locked="0"/>
    </xf>
    <xf numFmtId="0" fontId="18" fillId="2" borderId="0" xfId="0" applyFont="1" applyFill="1" applyAlignment="1" applyProtection="1">
      <alignment horizontal="center" textRotation="45" wrapText="1"/>
      <protection locked="0"/>
    </xf>
    <xf numFmtId="0" fontId="19" fillId="2" borderId="0" xfId="0" applyFont="1" applyFill="1" applyAlignment="1" applyProtection="1">
      <alignment horizontal="center" textRotation="45" wrapText="1"/>
      <protection locked="0"/>
    </xf>
    <xf numFmtId="0" fontId="4" fillId="2" borderId="0" xfId="0" applyFont="1" applyFill="1" applyAlignment="1" applyProtection="1">
      <alignment horizontal="center" textRotation="45" wrapText="1"/>
      <protection locked="0"/>
    </xf>
    <xf numFmtId="0" fontId="11" fillId="2" borderId="0" xfId="0" applyFont="1" applyFill="1" applyAlignment="1" applyProtection="1">
      <alignment horizontal="center" textRotation="45" wrapText="1"/>
      <protection locked="0"/>
    </xf>
    <xf numFmtId="0" fontId="24" fillId="2" borderId="0" xfId="0" applyFont="1" applyFill="1" applyAlignment="1" applyProtection="1">
      <alignment horizontal="center" textRotation="45" wrapText="1"/>
      <protection locked="0"/>
    </xf>
    <xf numFmtId="0" fontId="22" fillId="2" borderId="0" xfId="0" applyFont="1" applyFill="1" applyAlignment="1" applyProtection="1">
      <alignment horizontal="center" textRotation="45" wrapText="1"/>
      <protection locked="0"/>
    </xf>
    <xf numFmtId="0" fontId="23" fillId="2" borderId="0" xfId="0" applyFont="1" applyFill="1" applyAlignment="1" applyProtection="1">
      <alignment horizontal="center" textRotation="45" wrapText="1"/>
      <protection locked="0"/>
    </xf>
    <xf numFmtId="0" fontId="20" fillId="2" borderId="0" xfId="0" applyFont="1" applyFill="1" applyAlignment="1" applyProtection="1">
      <alignment horizontal="center" textRotation="45" wrapText="1"/>
      <protection locked="0"/>
    </xf>
    <xf numFmtId="0" fontId="10" fillId="2" borderId="3" xfId="0" applyFont="1" applyFill="1" applyBorder="1" applyProtection="1">
      <protection locked="0"/>
    </xf>
    <xf numFmtId="0" fontId="31" fillId="2" borderId="0" xfId="0" applyFont="1" applyFill="1"/>
    <xf numFmtId="0" fontId="6" fillId="2" borderId="0" xfId="0" applyFont="1" applyFill="1" applyAlignment="1">
      <alignment horizontal="left" wrapText="1" readingOrder="1"/>
    </xf>
    <xf numFmtId="0" fontId="8" fillId="2" borderId="0" xfId="0" applyFont="1" applyFill="1" applyAlignment="1">
      <alignment horizontal="left" wrapText="1" readingOrder="1"/>
    </xf>
    <xf numFmtId="0" fontId="9" fillId="2" borderId="0" xfId="0" applyFont="1" applyFill="1" applyAlignment="1">
      <alignment wrapText="1"/>
    </xf>
    <xf numFmtId="0" fontId="8" fillId="2" borderId="0" xfId="0" applyFont="1" applyFill="1" applyAlignment="1">
      <alignment horizontal="right" wrapText="1" readingOrder="1"/>
    </xf>
    <xf numFmtId="0" fontId="9" fillId="2" borderId="0" xfId="0" applyFont="1" applyFill="1" applyAlignment="1">
      <alignment horizontal="right" wrapText="1"/>
    </xf>
    <xf numFmtId="0" fontId="9" fillId="2" borderId="0" xfId="0" applyFont="1" applyFill="1" applyAlignment="1">
      <alignment horizontal="left" wrapText="1" readingOrder="1"/>
    </xf>
    <xf numFmtId="0" fontId="8" fillId="2" borderId="2" xfId="0" applyFont="1" applyFill="1" applyBorder="1" applyAlignment="1">
      <alignment horizontal="left" wrapText="1" readingOrder="1"/>
    </xf>
    <xf numFmtId="0" fontId="32" fillId="2" borderId="0" xfId="0" applyFont="1" applyFill="1" applyAlignment="1">
      <alignment horizontal="left" readingOrder="1"/>
    </xf>
    <xf numFmtId="0" fontId="31" fillId="2" borderId="0" xfId="0" applyFont="1" applyFill="1" applyAlignment="1">
      <alignment horizontal="left" readingOrder="1"/>
    </xf>
    <xf numFmtId="0" fontId="9" fillId="2" borderId="0" xfId="0" applyFont="1" applyFill="1" applyAlignment="1">
      <alignment horizontal="right" wrapText="1" readingOrder="1"/>
    </xf>
    <xf numFmtId="0" fontId="9" fillId="2" borderId="1" xfId="0" applyFont="1" applyFill="1" applyBorder="1" applyAlignment="1">
      <alignment horizontal="left" wrapText="1" readingOrder="1"/>
    </xf>
    <xf numFmtId="0" fontId="9" fillId="2" borderId="1" xfId="0" applyFont="1" applyFill="1" applyBorder="1" applyAlignment="1">
      <alignment horizontal="right" wrapText="1" readingOrder="1"/>
    </xf>
    <xf numFmtId="0" fontId="8" fillId="2" borderId="2" xfId="0" applyFont="1" applyFill="1" applyBorder="1" applyAlignment="1" applyProtection="1">
      <alignment horizontal="right" wrapText="1" readingOrder="1"/>
      <protection locked="0"/>
    </xf>
    <xf numFmtId="0" fontId="9"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left" wrapText="1" readingOrder="1"/>
      <protection locked="0"/>
    </xf>
    <xf numFmtId="0" fontId="9" fillId="2" borderId="2" xfId="0" applyFont="1" applyFill="1" applyBorder="1" applyAlignment="1" applyProtection="1">
      <alignment wrapText="1"/>
      <protection locked="0"/>
    </xf>
    <xf numFmtId="0" fontId="9" fillId="2" borderId="2" xfId="0" applyFont="1" applyFill="1" applyBorder="1" applyAlignment="1" applyProtection="1">
      <alignment horizontal="left" wrapText="1" readingOrder="1"/>
      <protection locked="0"/>
    </xf>
    <xf numFmtId="0" fontId="25" fillId="2" borderId="0" xfId="0" applyFont="1" applyFill="1" applyAlignment="1">
      <alignment wrapText="1"/>
    </xf>
    <xf numFmtId="0" fontId="9" fillId="2" borderId="19" xfId="0" applyFont="1" applyFill="1" applyBorder="1" applyAlignment="1">
      <alignment horizontal="left" wrapText="1" readingOrder="1"/>
    </xf>
    <xf numFmtId="0" fontId="9" fillId="2" borderId="5" xfId="0" applyFont="1" applyFill="1" applyBorder="1" applyAlignment="1" applyProtection="1">
      <alignment horizontal="right" wrapText="1" readingOrder="1"/>
      <protection locked="0"/>
    </xf>
    <xf numFmtId="0" fontId="9" fillId="2" borderId="5" xfId="0" applyFont="1" applyFill="1" applyBorder="1" applyAlignment="1" applyProtection="1">
      <alignment wrapText="1"/>
      <protection locked="0"/>
    </xf>
    <xf numFmtId="0" fontId="9" fillId="2" borderId="20" xfId="0" applyFont="1" applyFill="1" applyBorder="1" applyAlignment="1" applyProtection="1">
      <alignment horizontal="right" wrapText="1" readingOrder="1"/>
      <protection locked="0"/>
    </xf>
    <xf numFmtId="0" fontId="8" fillId="2" borderId="5" xfId="0" applyFont="1" applyFill="1" applyBorder="1" applyAlignment="1" applyProtection="1">
      <alignment horizontal="right" wrapText="1" readingOrder="1"/>
      <protection locked="0"/>
    </xf>
    <xf numFmtId="0" fontId="8" fillId="2" borderId="17" xfId="0" applyFont="1" applyFill="1" applyBorder="1" applyAlignment="1">
      <alignment horizontal="left" wrapText="1" readingOrder="1"/>
    </xf>
    <xf numFmtId="0" fontId="8" fillId="2" borderId="20" xfId="0" applyFont="1" applyFill="1" applyBorder="1" applyAlignment="1" applyProtection="1">
      <alignment horizontal="right" wrapText="1" readingOrder="1"/>
      <protection locked="0"/>
    </xf>
    <xf numFmtId="0" fontId="8" fillId="2" borderId="20" xfId="0" applyFont="1" applyFill="1" applyBorder="1" applyAlignment="1" applyProtection="1">
      <alignment horizontal="left" wrapText="1" readingOrder="1"/>
      <protection locked="0"/>
    </xf>
    <xf numFmtId="0" fontId="8" fillId="2" borderId="2" xfId="0" applyFont="1" applyFill="1" applyBorder="1" applyAlignment="1">
      <alignment horizontal="center" wrapText="1" readingOrder="1"/>
    </xf>
    <xf numFmtId="0" fontId="25" fillId="2" borderId="2" xfId="0" applyFont="1" applyFill="1" applyBorder="1" applyAlignment="1">
      <alignment horizontal="left" wrapText="1" readingOrder="1"/>
    </xf>
    <xf numFmtId="0" fontId="6" fillId="2" borderId="2" xfId="0" applyFont="1" applyFill="1" applyBorder="1" applyAlignment="1">
      <alignment horizontal="left" wrapText="1" readingOrder="1"/>
    </xf>
    <xf numFmtId="0" fontId="6" fillId="2" borderId="5" xfId="0" applyFont="1" applyFill="1" applyBorder="1" applyAlignment="1">
      <alignment horizontal="left" wrapText="1" readingOrder="1"/>
    </xf>
    <xf numFmtId="0" fontId="8" fillId="2" borderId="5" xfId="0" applyFont="1" applyFill="1" applyBorder="1" applyAlignment="1">
      <alignment horizontal="center" wrapText="1" readingOrder="1"/>
    </xf>
    <xf numFmtId="0" fontId="2" fillId="0" borderId="0" xfId="0" applyFont="1" applyProtection="1">
      <protection locked="0"/>
    </xf>
    <xf numFmtId="0" fontId="10" fillId="2" borderId="0" xfId="0" applyFont="1" applyFill="1" applyAlignment="1">
      <alignment horizontal="left" wrapText="1"/>
    </xf>
    <xf numFmtId="0" fontId="0" fillId="2" borderId="9" xfId="0" applyFill="1" applyBorder="1"/>
    <xf numFmtId="0" fontId="0" fillId="2" borderId="7" xfId="0" applyFill="1" applyBorder="1" applyProtection="1">
      <protection locked="0"/>
    </xf>
    <xf numFmtId="0" fontId="0" fillId="2" borderId="6" xfId="0" applyFill="1" applyBorder="1"/>
    <xf numFmtId="0" fontId="0" fillId="2" borderId="21" xfId="0" applyFill="1" applyBorder="1"/>
    <xf numFmtId="16" fontId="0" fillId="2" borderId="2" xfId="0" applyNumberFormat="1" applyFill="1" applyBorder="1" applyProtection="1">
      <protection locked="0"/>
    </xf>
    <xf numFmtId="3" fontId="0" fillId="2" borderId="2" xfId="0" applyNumberFormat="1" applyFill="1" applyBorder="1" applyProtection="1">
      <protection locked="0"/>
    </xf>
    <xf numFmtId="0" fontId="1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6" fillId="2" borderId="0" xfId="0" applyFont="1" applyFill="1" applyAlignment="1">
      <alignment horizontal="left"/>
    </xf>
    <xf numFmtId="0" fontId="10" fillId="2" borderId="2"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2" xfId="0" applyFill="1" applyBorder="1" applyAlignment="1" applyProtection="1">
      <alignment horizontal="left" vertical="top" wrapText="1"/>
      <protection locked="0"/>
    </xf>
    <xf numFmtId="0" fontId="0" fillId="2" borderId="4" xfId="0" applyFill="1" applyBorder="1" applyAlignment="1">
      <alignment horizontal="left" vertical="top" wrapText="1"/>
    </xf>
    <xf numFmtId="0" fontId="0" fillId="2" borderId="3" xfId="0" applyFill="1" applyBorder="1" applyAlignment="1" applyProtection="1">
      <alignment horizontal="left" vertical="top" wrapText="1"/>
      <protection locked="0"/>
    </xf>
    <xf numFmtId="0" fontId="9" fillId="2" borderId="0" xfId="0" applyFont="1" applyFill="1" applyAlignment="1">
      <alignment horizontal="left" vertical="top" wrapText="1"/>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0" xfId="0" applyFill="1" applyAlignment="1">
      <alignment horizontal="left" vertical="top"/>
    </xf>
    <xf numFmtId="0" fontId="10" fillId="2" borderId="0" xfId="0" applyFont="1" applyFill="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10" fillId="2" borderId="0" xfId="0" applyFont="1" applyFill="1" applyAlignment="1">
      <alignment horizontal="left" vertical="top" wrapText="1"/>
    </xf>
    <xf numFmtId="0" fontId="0" fillId="2" borderId="4" xfId="0" applyFill="1" applyBorder="1" applyAlignment="1">
      <alignment horizontal="left" vertical="top"/>
    </xf>
    <xf numFmtId="0" fontId="9" fillId="2" borderId="4" xfId="0" applyFont="1" applyFill="1" applyBorder="1" applyAlignment="1">
      <alignment horizontal="left" vertical="top" wrapText="1"/>
    </xf>
    <xf numFmtId="0" fontId="6" fillId="2" borderId="20" xfId="0" applyFont="1" applyFill="1" applyBorder="1" applyAlignment="1">
      <alignment horizontal="center" wrapText="1" readingOrder="1"/>
    </xf>
    <xf numFmtId="0" fontId="10" fillId="2" borderId="0" xfId="0" applyFont="1" applyFill="1" applyAlignment="1">
      <alignment horizontal="left" wrapText="1"/>
    </xf>
    <xf numFmtId="0" fontId="10" fillId="2" borderId="0" xfId="0" applyFont="1" applyFill="1" applyAlignment="1">
      <alignment horizontal="left"/>
    </xf>
    <xf numFmtId="0" fontId="28" fillId="2" borderId="0" xfId="0" applyFont="1" applyFill="1" applyAlignment="1">
      <alignment horizontal="left"/>
    </xf>
    <xf numFmtId="0" fontId="13" fillId="2" borderId="0" xfId="0" applyFont="1" applyFill="1" applyAlignment="1">
      <alignment horizontal="left" wrapText="1"/>
    </xf>
    <xf numFmtId="0" fontId="0" fillId="0" borderId="0" xfId="0" applyAlignment="1">
      <alignment horizontal="center" wrapText="1"/>
    </xf>
  </cellXfs>
  <cellStyles count="1">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Estimation'!$B$20,'Mass Estimation'!$B$25,'Mass Estimation'!$B$21,'Mass Estimation'!$B$26)</c:f>
              <c:numCache>
                <c:formatCode>General</c:formatCode>
                <c:ptCount val="4"/>
                <c:pt idx="0">
                  <c:v>0</c:v>
                </c:pt>
                <c:pt idx="2">
                  <c:v>2100</c:v>
                </c:pt>
              </c:numCache>
            </c:numRef>
          </c:xVal>
          <c:yVal>
            <c:numRef>
              <c:f>('Mass Estimation'!$B$23,'Mass Estimation'!$B$23,'Mass Estimation'!$B$22,'Mass Estimation'!$B$20)</c:f>
              <c:numCache>
                <c:formatCode>General</c:formatCode>
                <c:ptCount val="4"/>
                <c:pt idx="0">
                  <c:v>8116</c:v>
                </c:pt>
                <c:pt idx="1">
                  <c:v>8116</c:v>
                </c:pt>
                <c:pt idx="2">
                  <c:v>6660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'Matching Diagram'!$C$98</c:f>
              <c:strCache>
                <c:ptCount val="1"/>
                <c:pt idx="0">
                  <c:v>Minimum speed</c:v>
                </c:pt>
              </c:strCache>
            </c:strRef>
          </c:tx>
          <c:spPr>
            <a:ln w="15875" cap="rnd">
              <a:solidFill>
                <a:schemeClr val="accent1"/>
              </a:solidFill>
              <a:round/>
            </a:ln>
            <a:effectLst/>
          </c:spPr>
          <c:marker>
            <c:symbol val="none"/>
          </c:marker>
          <c:xVal>
            <c:numRef>
              <c:f>'Matching Diagram'!$C$100:$C$190</c:f>
              <c:numCache>
                <c:formatCode>General</c:formatCode>
                <c:ptCount val="91"/>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Diagram'!$D$98</c:f>
              <c:strCache>
                <c:ptCount val="1"/>
                <c:pt idx="0">
                  <c:v>Landing field length</c:v>
                </c:pt>
              </c:strCache>
            </c:strRef>
          </c:tx>
          <c:spPr>
            <a:ln w="15875" cap="rnd">
              <a:solidFill>
                <a:schemeClr val="accent2"/>
              </a:solidFill>
              <a:round/>
            </a:ln>
            <a:effectLst/>
          </c:spPr>
          <c:marker>
            <c:symbol val="none"/>
          </c:marker>
          <c:xVal>
            <c:numRef>
              <c:f>'Matching Diagram'!$D$100:$D$190</c:f>
              <c:numCache>
                <c:formatCode>General</c:formatCode>
                <c:ptCount val="91"/>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Diagram'!$E$98</c:f>
              <c:strCache>
                <c:ptCount val="1"/>
                <c:pt idx="0">
                  <c:v>Cruise Speed</c:v>
                </c:pt>
              </c:strCache>
            </c:strRef>
          </c:tx>
          <c:spPr>
            <a:ln w="15875" cap="rnd">
              <a:solidFill>
                <a:srgbClr val="7030A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Diagram'!$E$100:$E$190</c:f>
              <c:numCache>
                <c:formatCode>General</c:formatCode>
                <c:ptCount val="91"/>
              </c:numCache>
            </c:numRef>
          </c:yVal>
          <c:smooth val="1"/>
          <c:extLst>
            <c:ext xmlns:c16="http://schemas.microsoft.com/office/drawing/2014/chart" uri="{C3380CC4-5D6E-409C-BE32-E72D297353CC}">
              <c16:uniqueId val="{00000003-8835-4C2B-AE7D-523C147B5079}"/>
            </c:ext>
          </c:extLst>
        </c:ser>
        <c:ser>
          <c:idx val="3"/>
          <c:order val="3"/>
          <c:tx>
            <c:strRef>
              <c:f>'Matching Diagram'!$F$98</c:f>
              <c:strCache>
                <c:ptCount val="1"/>
                <c:pt idx="0">
                  <c:v>Climb rate</c:v>
                </c:pt>
              </c:strCache>
            </c:strRef>
          </c:tx>
          <c:spPr>
            <a:ln w="15875" cap="rnd">
              <a:solidFill>
                <a:schemeClr val="accent4"/>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Diagram'!$F$100:$F$190</c:f>
              <c:numCache>
                <c:formatCode>General</c:formatCode>
                <c:ptCount val="91"/>
              </c:numCache>
            </c:numRef>
          </c:yVal>
          <c:smooth val="1"/>
          <c:extLst>
            <c:ext xmlns:c16="http://schemas.microsoft.com/office/drawing/2014/chart" uri="{C3380CC4-5D6E-409C-BE32-E72D297353CC}">
              <c16:uniqueId val="{00000004-8835-4C2B-AE7D-523C147B5079}"/>
            </c:ext>
          </c:extLst>
        </c:ser>
        <c:ser>
          <c:idx val="4"/>
          <c:order val="4"/>
          <c:tx>
            <c:strRef>
              <c:f>'Matching Diagram'!$G$98</c:f>
              <c:strCache>
                <c:ptCount val="1"/>
                <c:pt idx="0">
                  <c:v>Climb gradient CS25.119</c:v>
                </c:pt>
              </c:strCache>
            </c:strRef>
          </c:tx>
          <c:spPr>
            <a:ln w="15875" cap="rnd">
              <a:solidFill>
                <a:srgbClr val="C0000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Diagram'!$G$100:$G$190</c:f>
              <c:numCache>
                <c:formatCode>General</c:formatCode>
                <c:ptCount val="91"/>
              </c:numCache>
            </c:numRef>
          </c:yVal>
          <c:smooth val="1"/>
          <c:extLst>
            <c:ext xmlns:c16="http://schemas.microsoft.com/office/drawing/2014/chart" uri="{C3380CC4-5D6E-409C-BE32-E72D297353CC}">
              <c16:uniqueId val="{00000005-8835-4C2B-AE7D-523C147B5079}"/>
            </c:ext>
          </c:extLst>
        </c:ser>
        <c:ser>
          <c:idx val="5"/>
          <c:order val="9"/>
          <c:tx>
            <c:strRef>
              <c:f>'Matching Diagram'!$L$98</c:f>
              <c:strCache>
                <c:ptCount val="1"/>
                <c:pt idx="0">
                  <c:v>Take-off field length</c:v>
                </c:pt>
              </c:strCache>
            </c:strRef>
          </c:tx>
          <c:spPr>
            <a:ln w="15875" cap="rnd">
              <a:solidFill>
                <a:schemeClr val="accent6"/>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Diagram'!$L$100:$L$190</c:f>
              <c:numCache>
                <c:formatCode>General</c:formatCode>
                <c:ptCount val="91"/>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Diagram'!$H$98</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Diagram'!$H$100:$H$190</c:f>
              <c:numCache>
                <c:formatCode>General</c:formatCode>
                <c:ptCount val="91"/>
              </c:numCache>
            </c:numRef>
          </c:yVal>
          <c:smooth val="1"/>
          <c:extLst>
            <c:ext xmlns:c16="http://schemas.microsoft.com/office/drawing/2014/chart" uri="{C3380CC4-5D6E-409C-BE32-E72D297353CC}">
              <c16:uniqueId val="{00000000-4A99-4358-8C1F-B692889BC327}"/>
            </c:ext>
          </c:extLst>
        </c:ser>
        <c:ser>
          <c:idx val="8"/>
          <c:order val="6"/>
          <c:tx>
            <c:strRef>
              <c:f>'Matching Diagram'!$I$98</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Diagram'!$I$100:$I$190</c:f>
              <c:numCache>
                <c:formatCode>General</c:formatCode>
                <c:ptCount val="91"/>
              </c:numCache>
            </c:numRef>
          </c:yVal>
          <c:smooth val="0"/>
          <c:extLst>
            <c:ext xmlns:c16="http://schemas.microsoft.com/office/drawing/2014/chart" uri="{C3380CC4-5D6E-409C-BE32-E72D297353CC}">
              <c16:uniqueId val="{00000001-4A99-4358-8C1F-B692889BC327}"/>
            </c:ext>
          </c:extLst>
        </c:ser>
        <c:ser>
          <c:idx val="9"/>
          <c:order val="7"/>
          <c:tx>
            <c:strRef>
              <c:f>'Matching Diagram'!$J$98</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Diagram'!$J$100:$J$190</c:f>
              <c:numCache>
                <c:formatCode>General</c:formatCode>
                <c:ptCount val="91"/>
              </c:numCache>
            </c:numRef>
          </c:yVal>
          <c:smooth val="0"/>
          <c:extLst>
            <c:ext xmlns:c16="http://schemas.microsoft.com/office/drawing/2014/chart" uri="{C3380CC4-5D6E-409C-BE32-E72D297353CC}">
              <c16:uniqueId val="{00000002-4A99-4358-8C1F-B692889BC327}"/>
            </c:ext>
          </c:extLst>
        </c:ser>
        <c:ser>
          <c:idx val="10"/>
          <c:order val="8"/>
          <c:tx>
            <c:strRef>
              <c:f>'Matching Diagram'!$K$98</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Diagram'!$K$100:$K$190</c:f>
              <c:numCache>
                <c:formatCode>General</c:formatCode>
                <c:ptCount val="91"/>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Diagram'!$D$88</c:f>
              <c:numCache>
                <c:formatCode>General</c:formatCode>
                <c:ptCount val="1"/>
              </c:numCache>
            </c:numRef>
          </c:xVal>
          <c:yVal>
            <c:numRef>
              <c:f>'Matching Diagram'!$D$89</c:f>
              <c:numCache>
                <c:formatCode>General</c:formatCode>
                <c:ptCount val="1"/>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Diagram'!$B$99</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Diagram'!$E$99</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nl-NL"/>
              <a:t>Class I Loading Diagram</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('CG and Loading Diagram'!$C$25,'CG and Loading Diagram'!$C$28,'CG and Loading Diagram'!$C$29,'CG and Loading Diagram'!$C$30,'CG and Loading Diagram'!$C$25)</c:f>
              <c:numCache>
                <c:formatCode>General</c:formatCode>
                <c:ptCount val="5"/>
              </c:numCache>
            </c:numRef>
          </c:xVal>
          <c:yVal>
            <c:numRef>
              <c:f>('CG and Loading Diagram'!$B$25,'CG and Loading Diagram'!$B$28,'CG and Loading Diagram'!$B$29,'CG and Loading Diagram'!$B$30,'CG and Loading Diagram'!$B$25)</c:f>
              <c:numCache>
                <c:formatCode>General</c:formatCode>
                <c:ptCount val="5"/>
                <c:pt idx="1">
                  <c:v>0</c:v>
                </c:pt>
                <c:pt idx="2">
                  <c:v>0</c:v>
                </c:pt>
                <c:pt idx="3">
                  <c:v>0</c:v>
                </c:pt>
              </c:numCache>
            </c:numRef>
          </c:yVal>
          <c:smooth val="0"/>
          <c:extLst>
            <c:ext xmlns:c16="http://schemas.microsoft.com/office/drawing/2014/chart" uri="{C3380CC4-5D6E-409C-BE32-E72D297353CC}">
              <c16:uniqueId val="{00000006-91CF-47C1-AAC0-22BFF4869801}"/>
            </c:ext>
          </c:extLst>
        </c:ser>
        <c:ser>
          <c:idx val="1"/>
          <c:order val="1"/>
          <c:tx>
            <c:v>MAC</c:v>
          </c:tx>
          <c:spPr>
            <a:ln w="19050" cap="rnd">
              <a:solidFill>
                <a:srgbClr val="FF0000"/>
              </a:solidFill>
              <a:round/>
            </a:ln>
            <a:effectLst/>
          </c:spPr>
          <c:marker>
            <c:symbol val="none"/>
          </c:marker>
          <c:xVal>
            <c:numRef>
              <c:f>('CG and Loading Diagram'!$C$19,'CG and Loading Diagram'!$C$20)</c:f>
              <c:numCache>
                <c:formatCode>General</c:formatCode>
                <c:ptCount val="2"/>
                <c:pt idx="1">
                  <c:v>0</c:v>
                </c:pt>
              </c:numCache>
            </c:numRef>
          </c:xVal>
          <c:yVal>
            <c:numLit>
              <c:formatCode>General</c:formatCode>
              <c:ptCount val="2"/>
              <c:pt idx="0">
                <c:v>1</c:v>
              </c:pt>
              <c:pt idx="1">
                <c:v>1</c:v>
              </c:pt>
            </c:numLit>
          </c:yVal>
          <c:smooth val="0"/>
          <c:extLst>
            <c:ext xmlns:c16="http://schemas.microsoft.com/office/drawing/2014/chart" uri="{C3380CC4-5D6E-409C-BE32-E72D297353CC}">
              <c16:uniqueId val="{00000007-91CF-47C1-AAC0-22BFF486980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Fuselage station, X (m)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Mass Fraction,M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29</xdr:row>
      <xdr:rowOff>76200</xdr:rowOff>
    </xdr:from>
    <xdr:to>
      <xdr:col>12</xdr:col>
      <xdr:colOff>371119</xdr:colOff>
      <xdr:row>33</xdr:row>
      <xdr:rowOff>295275</xdr:rowOff>
    </xdr:to>
    <xdr:pic>
      <xdr:nvPicPr>
        <xdr:cNvPr id="2" name="Picture 1">
          <a:extLst>
            <a:ext uri="{FF2B5EF4-FFF2-40B4-BE49-F238E27FC236}">
              <a16:creationId xmlns:a16="http://schemas.microsoft.com/office/drawing/2014/main" id="{0C2242CB-856E-5B63-BEF3-A73665C99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6562725"/>
          <a:ext cx="4504969"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157162</xdr:colOff>
      <xdr:row>7</xdr:row>
      <xdr:rowOff>185737</xdr:rowOff>
    </xdr:from>
    <xdr:to>
      <xdr:col>16</xdr:col>
      <xdr:colOff>76200</xdr:colOff>
      <xdr:row>25</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123826</xdr:colOff>
      <xdr:row>99</xdr:row>
      <xdr:rowOff>4761</xdr:rowOff>
    </xdr:from>
    <xdr:to>
      <xdr:col>28</xdr:col>
      <xdr:colOff>9526</xdr:colOff>
      <xdr:row>135</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18</xdr:row>
      <xdr:rowOff>52386</xdr:rowOff>
    </xdr:from>
    <xdr:to>
      <xdr:col>13</xdr:col>
      <xdr:colOff>19049</xdr:colOff>
      <xdr:row>33</xdr:row>
      <xdr:rowOff>133349</xdr:rowOff>
    </xdr:to>
    <xdr:graphicFrame macro="">
      <xdr:nvGraphicFramePr>
        <xdr:cNvPr id="2" name="Chart 1">
          <a:extLst>
            <a:ext uri="{FF2B5EF4-FFF2-40B4-BE49-F238E27FC236}">
              <a16:creationId xmlns:a16="http://schemas.microsoft.com/office/drawing/2014/main" id="{FFDFFA96-899F-05AB-49AC-C601C64CD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1"/>
  <sheetViews>
    <sheetView topLeftCell="A15" workbookViewId="0">
      <selection activeCell="B24" sqref="B24"/>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8" t="s">
        <v>0</v>
      </c>
      <c r="B1" s="8" t="s">
        <v>1</v>
      </c>
      <c r="C1" s="2"/>
      <c r="D1" s="2"/>
      <c r="E1" s="2"/>
      <c r="F1" s="2"/>
    </row>
    <row r="2" spans="1:6" ht="18" x14ac:dyDescent="0.35">
      <c r="A2" s="8"/>
      <c r="B2" s="8" t="s">
        <v>602</v>
      </c>
      <c r="C2" s="2"/>
      <c r="D2" s="2"/>
      <c r="E2" s="2"/>
      <c r="F2" s="2"/>
    </row>
    <row r="3" spans="1:6" x14ac:dyDescent="0.3">
      <c r="A3" s="2"/>
      <c r="B3" s="2"/>
      <c r="C3" s="2"/>
      <c r="D3" s="2"/>
      <c r="E3" s="2"/>
      <c r="F3" s="2"/>
    </row>
    <row r="4" spans="1:6" ht="30" customHeight="1" x14ac:dyDescent="0.3">
      <c r="A4" s="7" t="s">
        <v>2</v>
      </c>
      <c r="B4" s="97" t="s">
        <v>425</v>
      </c>
      <c r="C4" s="97"/>
      <c r="D4" s="97"/>
      <c r="E4" s="97"/>
      <c r="F4" s="2"/>
    </row>
    <row r="5" spans="1:6" x14ac:dyDescent="0.3">
      <c r="A5" s="2"/>
      <c r="B5" s="2" t="s">
        <v>380</v>
      </c>
      <c r="C5" s="2" t="s">
        <v>389</v>
      </c>
      <c r="D5" s="2"/>
      <c r="E5" s="2"/>
      <c r="F5" s="2"/>
    </row>
    <row r="6" spans="1:6" x14ac:dyDescent="0.3">
      <c r="A6" s="2"/>
      <c r="B6" s="2" t="s">
        <v>381</v>
      </c>
      <c r="C6" s="2" t="s">
        <v>415</v>
      </c>
      <c r="D6" s="2"/>
      <c r="E6" s="2"/>
      <c r="F6" s="2"/>
    </row>
    <row r="7" spans="1:6" x14ac:dyDescent="0.3">
      <c r="A7" s="2"/>
      <c r="B7" s="2"/>
      <c r="C7" s="2"/>
      <c r="D7" s="2"/>
      <c r="E7" s="2"/>
      <c r="F7" s="2"/>
    </row>
    <row r="8" spans="1:6" x14ac:dyDescent="0.3">
      <c r="A8" s="7" t="s">
        <v>3</v>
      </c>
      <c r="B8" s="100" t="s">
        <v>374</v>
      </c>
      <c r="C8" s="100"/>
      <c r="D8" s="100"/>
      <c r="E8" s="100"/>
      <c r="F8" s="2"/>
    </row>
    <row r="9" spans="1:6" ht="45" customHeight="1" x14ac:dyDescent="0.3">
      <c r="A9" s="2"/>
      <c r="B9" s="101" t="s">
        <v>372</v>
      </c>
      <c r="C9" s="101"/>
      <c r="D9" s="101"/>
      <c r="E9" s="101"/>
      <c r="F9" s="2"/>
    </row>
    <row r="10" spans="1:6" ht="28.5" customHeight="1" x14ac:dyDescent="0.3">
      <c r="A10" s="2"/>
      <c r="B10" s="101" t="s">
        <v>373</v>
      </c>
      <c r="C10" s="101"/>
      <c r="D10" s="101"/>
      <c r="E10" s="101"/>
      <c r="F10" s="2"/>
    </row>
    <row r="11" spans="1:6" x14ac:dyDescent="0.3">
      <c r="A11" s="2"/>
      <c r="B11" s="2"/>
      <c r="C11" s="2"/>
      <c r="D11" s="2"/>
      <c r="E11" s="2"/>
      <c r="F11" s="2"/>
    </row>
    <row r="12" spans="1:6" x14ac:dyDescent="0.3">
      <c r="A12" s="7" t="s">
        <v>4</v>
      </c>
      <c r="B12" s="9" t="s">
        <v>609</v>
      </c>
      <c r="C12" s="2"/>
      <c r="D12" s="2"/>
      <c r="E12" s="2"/>
      <c r="F12" s="2"/>
    </row>
    <row r="13" spans="1:6" x14ac:dyDescent="0.3">
      <c r="A13" s="7" t="s">
        <v>5</v>
      </c>
      <c r="B13" s="9" t="s">
        <v>608</v>
      </c>
      <c r="C13" s="2"/>
      <c r="D13" s="2"/>
      <c r="E13" s="2"/>
      <c r="F13" s="2"/>
    </row>
    <row r="14" spans="1:6" x14ac:dyDescent="0.3">
      <c r="A14" s="7" t="s">
        <v>6</v>
      </c>
      <c r="B14" s="1">
        <v>5708745</v>
      </c>
      <c r="C14" s="2"/>
      <c r="D14" s="2"/>
      <c r="E14" s="2"/>
      <c r="F14" s="2"/>
    </row>
    <row r="15" spans="1:6" x14ac:dyDescent="0.3">
      <c r="A15" s="7" t="s">
        <v>603</v>
      </c>
      <c r="B15" s="1">
        <v>2023</v>
      </c>
      <c r="C15" s="2"/>
      <c r="D15" s="2"/>
      <c r="E15" s="2"/>
      <c r="F15" s="2"/>
    </row>
    <row r="16" spans="1:6" x14ac:dyDescent="0.3">
      <c r="A16" s="7" t="s">
        <v>7</v>
      </c>
      <c r="B16" s="10"/>
      <c r="C16" s="2"/>
      <c r="D16" s="2"/>
      <c r="E16" s="2"/>
      <c r="F16" s="2"/>
    </row>
    <row r="17" spans="1:6" x14ac:dyDescent="0.3">
      <c r="A17" s="7" t="s">
        <v>8</v>
      </c>
      <c r="B17" s="11">
        <v>36</v>
      </c>
      <c r="C17" s="2"/>
      <c r="D17" s="2"/>
      <c r="E17" s="2"/>
      <c r="F17" s="2"/>
    </row>
    <row r="18" spans="1:6" x14ac:dyDescent="0.3">
      <c r="A18" s="2"/>
      <c r="B18" s="2"/>
      <c r="C18" s="2"/>
      <c r="D18" s="2"/>
      <c r="E18" s="2"/>
      <c r="F18" s="2"/>
    </row>
    <row r="19" spans="1:6" x14ac:dyDescent="0.3">
      <c r="A19" s="7" t="s">
        <v>9</v>
      </c>
      <c r="B19" s="2" t="s">
        <v>10</v>
      </c>
      <c r="C19" s="2"/>
      <c r="D19" s="2"/>
      <c r="E19" s="2"/>
      <c r="F19" s="2" t="s">
        <v>19</v>
      </c>
    </row>
    <row r="20" spans="1:6" x14ac:dyDescent="0.3">
      <c r="A20" s="2" t="s">
        <v>11</v>
      </c>
      <c r="B20" s="1">
        <v>74</v>
      </c>
      <c r="C20" s="2"/>
      <c r="D20" s="2"/>
      <c r="E20" s="2"/>
      <c r="F20" s="2" t="s">
        <v>20</v>
      </c>
    </row>
    <row r="21" spans="1:6" x14ac:dyDescent="0.3">
      <c r="A21" s="2" t="s">
        <v>80</v>
      </c>
      <c r="B21" s="1">
        <v>2100</v>
      </c>
      <c r="C21" s="2"/>
      <c r="D21" s="2"/>
      <c r="E21" s="2"/>
      <c r="F21" s="2" t="s">
        <v>44</v>
      </c>
    </row>
    <row r="22" spans="1:6" x14ac:dyDescent="0.3">
      <c r="A22" s="2" t="s">
        <v>12</v>
      </c>
      <c r="B22" s="1">
        <v>90</v>
      </c>
      <c r="C22" s="2"/>
      <c r="D22" s="2"/>
      <c r="E22" s="2"/>
      <c r="F22" s="2" t="s">
        <v>21</v>
      </c>
    </row>
    <row r="23" spans="1:6" x14ac:dyDescent="0.3">
      <c r="A23" s="2" t="s">
        <v>438</v>
      </c>
      <c r="B23" s="1">
        <v>42</v>
      </c>
      <c r="C23" s="2"/>
      <c r="D23" s="2"/>
      <c r="E23" s="2"/>
      <c r="F23" s="2" t="s">
        <v>426</v>
      </c>
    </row>
    <row r="24" spans="1:6" x14ac:dyDescent="0.3">
      <c r="A24" s="6" t="s">
        <v>437</v>
      </c>
      <c r="B24" s="2">
        <f>B20*B22</f>
        <v>6660</v>
      </c>
      <c r="C24" s="2"/>
      <c r="D24" s="2"/>
      <c r="E24" s="2"/>
      <c r="F24" s="2" t="s">
        <v>21</v>
      </c>
    </row>
    <row r="25" spans="1:6" x14ac:dyDescent="0.3">
      <c r="A25" s="2" t="s">
        <v>18</v>
      </c>
      <c r="B25" s="1">
        <v>8116</v>
      </c>
      <c r="C25" s="2"/>
      <c r="D25" s="2"/>
      <c r="E25" s="2"/>
      <c r="F25" s="2" t="s">
        <v>21</v>
      </c>
    </row>
    <row r="26" spans="1:6" x14ac:dyDescent="0.3">
      <c r="A26" s="2" t="s">
        <v>92</v>
      </c>
      <c r="B26" s="2" t="s">
        <v>137</v>
      </c>
      <c r="C26" s="2"/>
      <c r="D26" s="2"/>
      <c r="E26" s="2"/>
      <c r="F26" s="2"/>
    </row>
    <row r="27" spans="1:6" x14ac:dyDescent="0.3">
      <c r="A27" s="2"/>
      <c r="B27" s="2"/>
      <c r="C27" s="2"/>
      <c r="D27" s="2"/>
      <c r="E27" s="2"/>
      <c r="F27" s="2"/>
    </row>
    <row r="28" spans="1:6" ht="27.75" customHeight="1" x14ac:dyDescent="0.3">
      <c r="A28" s="3" t="s">
        <v>406</v>
      </c>
      <c r="B28" s="98" t="s">
        <v>427</v>
      </c>
      <c r="C28" s="98"/>
      <c r="D28" s="98"/>
      <c r="E28" s="98"/>
      <c r="F28" s="2"/>
    </row>
    <row r="29" spans="1:6" x14ac:dyDescent="0.3">
      <c r="A29" s="5">
        <v>1</v>
      </c>
      <c r="B29" s="2" t="s">
        <v>416</v>
      </c>
      <c r="C29" s="2"/>
      <c r="D29" s="2"/>
      <c r="E29" s="2"/>
      <c r="F29" s="2"/>
    </row>
    <row r="30" spans="1:6" x14ac:dyDescent="0.3">
      <c r="A30" s="5">
        <v>2</v>
      </c>
      <c r="B30" s="2" t="s">
        <v>383</v>
      </c>
      <c r="C30" s="2"/>
      <c r="D30" s="2"/>
      <c r="E30" s="2"/>
      <c r="F30" s="2"/>
    </row>
    <row r="31" spans="1:6" x14ac:dyDescent="0.3">
      <c r="A31" s="5">
        <v>3</v>
      </c>
      <c r="B31" s="2" t="s">
        <v>419</v>
      </c>
      <c r="C31" s="2"/>
      <c r="D31" s="2"/>
      <c r="E31" s="2"/>
      <c r="F31" s="2"/>
    </row>
    <row r="32" spans="1:6" x14ac:dyDescent="0.3">
      <c r="A32" s="5">
        <v>4</v>
      </c>
      <c r="B32" s="2" t="s">
        <v>384</v>
      </c>
      <c r="C32" s="2"/>
      <c r="D32" s="2"/>
      <c r="E32" s="2"/>
      <c r="F32" s="2"/>
    </row>
    <row r="33" spans="1:6" x14ac:dyDescent="0.3">
      <c r="A33" s="5">
        <v>5</v>
      </c>
      <c r="B33" s="2" t="s">
        <v>385</v>
      </c>
      <c r="C33" s="2"/>
      <c r="D33" s="2"/>
      <c r="E33" s="2"/>
      <c r="F33" s="2"/>
    </row>
    <row r="34" spans="1:6" x14ac:dyDescent="0.3">
      <c r="A34" s="5">
        <v>6</v>
      </c>
      <c r="B34" s="2" t="s">
        <v>387</v>
      </c>
      <c r="C34" s="2"/>
      <c r="D34" s="2"/>
      <c r="E34" s="2"/>
      <c r="F34" s="2"/>
    </row>
    <row r="35" spans="1:6" x14ac:dyDescent="0.3">
      <c r="A35" s="5">
        <v>7</v>
      </c>
      <c r="B35" s="2" t="s">
        <v>389</v>
      </c>
      <c r="C35" s="2"/>
      <c r="D35" s="2"/>
      <c r="E35" s="2"/>
      <c r="F35" s="2"/>
    </row>
    <row r="36" spans="1:6" x14ac:dyDescent="0.3">
      <c r="A36" s="2"/>
      <c r="B36" s="2"/>
      <c r="C36" s="2"/>
      <c r="D36" s="2"/>
      <c r="E36" s="2"/>
      <c r="F36" s="2"/>
    </row>
    <row r="37" spans="1:6" x14ac:dyDescent="0.3">
      <c r="A37" s="3" t="s">
        <v>390</v>
      </c>
      <c r="B37" s="99" t="s">
        <v>391</v>
      </c>
      <c r="C37" s="99"/>
      <c r="D37" s="99"/>
      <c r="E37" s="2"/>
      <c r="F37" s="2"/>
    </row>
    <row r="38" spans="1:6" x14ac:dyDescent="0.3">
      <c r="A38" s="5">
        <v>1</v>
      </c>
      <c r="B38" s="2" t="s">
        <v>392</v>
      </c>
      <c r="C38" s="2"/>
      <c r="D38" s="2"/>
      <c r="E38" s="2"/>
      <c r="F38" s="2"/>
    </row>
    <row r="39" spans="1:6" x14ac:dyDescent="0.3">
      <c r="A39" s="5">
        <v>2</v>
      </c>
      <c r="B39" s="2" t="s">
        <v>393</v>
      </c>
      <c r="C39" s="2"/>
      <c r="D39" s="2"/>
      <c r="E39" s="2"/>
      <c r="F39" s="2"/>
    </row>
    <row r="40" spans="1:6" x14ac:dyDescent="0.3">
      <c r="A40" s="5">
        <v>3</v>
      </c>
      <c r="B40" s="2" t="s">
        <v>394</v>
      </c>
      <c r="C40" s="2"/>
      <c r="D40" s="2"/>
      <c r="E40" s="2"/>
      <c r="F40" s="2"/>
    </row>
    <row r="41" spans="1:6" x14ac:dyDescent="0.3">
      <c r="A41" s="5">
        <v>4</v>
      </c>
      <c r="B41" s="2" t="s">
        <v>395</v>
      </c>
      <c r="C41" s="2"/>
      <c r="D41" s="2"/>
      <c r="E41" s="2"/>
      <c r="F41" s="2"/>
    </row>
    <row r="42" spans="1:6" x14ac:dyDescent="0.3">
      <c r="A42" s="5">
        <v>5</v>
      </c>
      <c r="B42" s="2" t="s">
        <v>396</v>
      </c>
      <c r="C42" s="2"/>
      <c r="D42" s="2"/>
      <c r="E42" s="2"/>
      <c r="F42" s="2"/>
    </row>
    <row r="43" spans="1:6" x14ac:dyDescent="0.3">
      <c r="A43" s="5">
        <v>6</v>
      </c>
      <c r="B43" s="2" t="s">
        <v>397</v>
      </c>
      <c r="C43" s="2"/>
      <c r="D43" s="2"/>
      <c r="E43" s="2"/>
      <c r="F43" s="2"/>
    </row>
    <row r="44" spans="1:6" x14ac:dyDescent="0.3">
      <c r="A44" s="5">
        <v>7</v>
      </c>
      <c r="B44" s="2" t="s">
        <v>398</v>
      </c>
      <c r="C44" s="2"/>
      <c r="D44" s="2"/>
      <c r="E44" s="2"/>
      <c r="F44" s="2"/>
    </row>
    <row r="45" spans="1:6" x14ac:dyDescent="0.3">
      <c r="A45" s="5">
        <v>8</v>
      </c>
      <c r="B45" s="2" t="s">
        <v>399</v>
      </c>
      <c r="C45" s="2"/>
      <c r="D45" s="2"/>
      <c r="E45" s="2"/>
      <c r="F45" s="2"/>
    </row>
    <row r="46" spans="1:6" x14ac:dyDescent="0.3">
      <c r="A46" s="5">
        <v>9</v>
      </c>
      <c r="B46" s="2" t="s">
        <v>400</v>
      </c>
      <c r="C46" s="2"/>
      <c r="D46" s="2"/>
      <c r="E46" s="2"/>
      <c r="F46" s="2"/>
    </row>
    <row r="47" spans="1:6" x14ac:dyDescent="0.3">
      <c r="A47" s="5">
        <v>10</v>
      </c>
      <c r="B47" s="2" t="s">
        <v>401</v>
      </c>
      <c r="C47" s="2"/>
      <c r="D47" s="2"/>
      <c r="E47" s="2"/>
      <c r="F47" s="2"/>
    </row>
    <row r="48" spans="1:6" x14ac:dyDescent="0.3">
      <c r="A48" s="5">
        <v>11</v>
      </c>
      <c r="B48" s="2" t="s">
        <v>402</v>
      </c>
      <c r="C48" s="2"/>
      <c r="D48" s="2"/>
      <c r="E48" s="2"/>
      <c r="F48" s="2"/>
    </row>
    <row r="49" spans="1:6" x14ac:dyDescent="0.3">
      <c r="A49" s="5">
        <v>12</v>
      </c>
      <c r="B49" s="2" t="s">
        <v>403</v>
      </c>
      <c r="C49" s="2"/>
      <c r="D49" s="2"/>
      <c r="E49" s="2"/>
      <c r="F49" s="2"/>
    </row>
    <row r="50" spans="1:6" x14ac:dyDescent="0.3">
      <c r="A50" s="5">
        <v>13</v>
      </c>
      <c r="B50" s="2" t="s">
        <v>404</v>
      </c>
      <c r="C50" s="2"/>
      <c r="D50" s="2"/>
      <c r="E50" s="2"/>
      <c r="F50" s="2"/>
    </row>
    <row r="51" spans="1:6" x14ac:dyDescent="0.3">
      <c r="A51" s="5">
        <v>14</v>
      </c>
      <c r="B51" s="2" t="s">
        <v>405</v>
      </c>
      <c r="C51" s="2"/>
      <c r="D51" s="2"/>
      <c r="E51" s="2"/>
      <c r="F51" s="2"/>
    </row>
  </sheetData>
  <sheetProtection algorithmName="SHA-512" hashValue="i32MzcJgXHQGyY9PwC7SmjJmFMN9iiGHBBQv2//zqvevPqtU6HA9cQqfvil/AOp25CpTTQwLyhCqVpDlm4OApw==" saltValue="msCz/YExkuMdXQl/qJcxFg==" spinCount="100000" sheet="1" objects="1" scenarios="1" formatCells="0"/>
  <protectedRanges>
    <protectedRange algorithmName="SHA-512" hashValue="aCd0muCp19XDDLCHve0wXQLiplhc6xyqBA+ntK5vK3FDaA6pSEj50tdpUln70L+8ld3gyBNYbwR3dYBZlGzz+w==" saltValue="ThAl/E7Qx4YCgEI1WQ20FA==" spinCount="100000" sqref="A1:F11" name="Range1"/>
  </protectedRanges>
  <dataConsolidate/>
  <mergeCells count="6">
    <mergeCell ref="B4:E4"/>
    <mergeCell ref="B28:E28"/>
    <mergeCell ref="B37:D37"/>
    <mergeCell ref="B8:E8"/>
    <mergeCell ref="B9:E9"/>
    <mergeCell ref="B10:E10"/>
  </mergeCells>
  <dataValidations count="1">
    <dataValidation type="whole" operator="greaterThan" allowBlank="1" showInputMessage="1" showErrorMessage="1" sqref="B20:B21" xr:uid="{65EFCDA4-F684-459D-9601-B7526E47EF99}">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47346-1B64-4777-8D18-B7A8C5A631AB}">
  <dimension ref="A1:J45"/>
  <sheetViews>
    <sheetView workbookViewId="0">
      <selection activeCell="A17" sqref="A17"/>
    </sheetView>
  </sheetViews>
  <sheetFormatPr defaultRowHeight="14.4" x14ac:dyDescent="0.3"/>
  <cols>
    <col min="1" max="1" width="46.33203125" customWidth="1"/>
  </cols>
  <sheetData>
    <row r="1" spans="1:10" x14ac:dyDescent="0.3">
      <c r="A1" s="7" t="s">
        <v>294</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On fuselage side</v>
      </c>
      <c r="E4" s="2"/>
      <c r="F4" s="2"/>
      <c r="G4" s="2"/>
      <c r="H4" s="2"/>
      <c r="I4" s="2"/>
      <c r="J4" s="2"/>
    </row>
    <row r="5" spans="1:10" x14ac:dyDescent="0.3">
      <c r="A5" s="113" t="s">
        <v>295</v>
      </c>
      <c r="B5" s="113"/>
      <c r="C5" s="128"/>
      <c r="D5" s="1"/>
      <c r="E5" s="2"/>
      <c r="F5" s="2"/>
      <c r="G5" s="2"/>
      <c r="H5" s="2"/>
      <c r="I5" s="2"/>
      <c r="J5" s="2"/>
    </row>
    <row r="6" spans="1:10" ht="30" customHeight="1" x14ac:dyDescent="0.3">
      <c r="A6" s="127" t="s">
        <v>296</v>
      </c>
      <c r="B6" s="127"/>
      <c r="C6" s="127"/>
      <c r="D6" s="127"/>
      <c r="E6" s="2"/>
      <c r="F6" s="2"/>
      <c r="G6" s="2"/>
      <c r="H6" s="2"/>
      <c r="I6" s="2"/>
      <c r="J6" s="2"/>
    </row>
    <row r="7" spans="1:10" x14ac:dyDescent="0.3">
      <c r="A7" s="2"/>
      <c r="B7" s="2"/>
      <c r="C7" s="2"/>
      <c r="D7" s="2"/>
      <c r="E7" s="2"/>
      <c r="F7" s="2"/>
      <c r="G7" s="2"/>
      <c r="H7" s="2"/>
      <c r="I7" s="2"/>
      <c r="J7" s="2"/>
    </row>
    <row r="8" spans="1:10" x14ac:dyDescent="0.3">
      <c r="A8" s="7" t="s">
        <v>297</v>
      </c>
      <c r="B8" s="2"/>
      <c r="C8" s="2"/>
      <c r="D8" s="2"/>
      <c r="E8" s="7" t="s">
        <v>19</v>
      </c>
      <c r="F8" s="2"/>
      <c r="G8" s="2"/>
      <c r="H8" s="2"/>
      <c r="I8" s="2"/>
      <c r="J8" s="2"/>
    </row>
    <row r="9" spans="1:10" x14ac:dyDescent="0.3">
      <c r="A9" s="2" t="s">
        <v>298</v>
      </c>
      <c r="B9" s="2"/>
      <c r="C9" s="2"/>
      <c r="D9" s="1"/>
      <c r="E9" s="2" t="s">
        <v>24</v>
      </c>
      <c r="F9" s="2"/>
      <c r="G9" s="2"/>
      <c r="H9" s="2"/>
      <c r="I9" s="2"/>
      <c r="J9" s="2"/>
    </row>
    <row r="10" spans="1:10" x14ac:dyDescent="0.3">
      <c r="A10" s="2" t="s">
        <v>299</v>
      </c>
      <c r="B10" s="2"/>
      <c r="C10" s="2"/>
      <c r="D10" s="1"/>
      <c r="E10" s="2" t="s">
        <v>24</v>
      </c>
      <c r="F10" s="2"/>
      <c r="G10" s="2"/>
      <c r="H10" s="2"/>
      <c r="I10" s="2"/>
      <c r="J10" s="2"/>
    </row>
    <row r="11" spans="1:10" x14ac:dyDescent="0.3">
      <c r="A11" s="2" t="s">
        <v>300</v>
      </c>
      <c r="B11" s="2"/>
      <c r="C11" s="2"/>
      <c r="D11" s="1"/>
      <c r="E11" s="2" t="s">
        <v>24</v>
      </c>
      <c r="F11" s="2"/>
      <c r="G11" s="2"/>
      <c r="H11" s="2"/>
      <c r="I11" s="2"/>
      <c r="J11" s="2"/>
    </row>
    <row r="12" spans="1:10" x14ac:dyDescent="0.3">
      <c r="A12" s="2" t="s">
        <v>301</v>
      </c>
      <c r="B12" s="2"/>
      <c r="C12" s="2"/>
      <c r="D12" s="1"/>
      <c r="E12" s="2" t="s">
        <v>24</v>
      </c>
      <c r="F12" s="2"/>
      <c r="G12" s="2"/>
      <c r="H12" s="2"/>
      <c r="I12" s="2"/>
      <c r="J12" s="2"/>
    </row>
    <row r="13" spans="1:10" x14ac:dyDescent="0.3">
      <c r="A13" s="2" t="s">
        <v>302</v>
      </c>
      <c r="B13" s="2"/>
      <c r="C13" s="2"/>
      <c r="D13" s="1"/>
      <c r="E13" s="2" t="s">
        <v>24</v>
      </c>
      <c r="F13" s="2"/>
      <c r="G13" s="2"/>
      <c r="H13" s="2"/>
      <c r="I13" s="2"/>
      <c r="J13" s="2"/>
    </row>
    <row r="14" spans="1:10" x14ac:dyDescent="0.3">
      <c r="A14" s="2" t="s">
        <v>303</v>
      </c>
      <c r="B14" s="2"/>
      <c r="C14" s="2"/>
      <c r="D14" s="1"/>
      <c r="E14" s="2" t="s">
        <v>24</v>
      </c>
      <c r="F14" s="2"/>
      <c r="G14" s="2"/>
      <c r="H14" s="2"/>
      <c r="I14" s="2"/>
      <c r="J14" s="2"/>
    </row>
    <row r="15" spans="1:10" x14ac:dyDescent="0.3">
      <c r="A15" s="38" t="s">
        <v>386</v>
      </c>
      <c r="B15" s="2"/>
      <c r="C15" s="2"/>
      <c r="D15" s="2"/>
      <c r="E15" s="2"/>
      <c r="F15" s="2"/>
      <c r="G15" s="2"/>
      <c r="H15" s="2"/>
      <c r="I15" s="2"/>
      <c r="J15" s="2"/>
    </row>
    <row r="16" spans="1:10" x14ac:dyDescent="0.3">
      <c r="A16" s="2"/>
      <c r="B16" s="2"/>
      <c r="C16" s="2"/>
      <c r="D16" s="2"/>
      <c r="E16" s="2"/>
      <c r="F16" s="2"/>
      <c r="G16" s="2"/>
      <c r="H16" s="2"/>
      <c r="I16" s="2"/>
      <c r="J16" s="2"/>
    </row>
    <row r="17" spans="1:10" x14ac:dyDescent="0.3">
      <c r="A17" s="7" t="s">
        <v>304</v>
      </c>
      <c r="B17" s="2"/>
      <c r="C17" s="2"/>
      <c r="D17" s="2"/>
      <c r="E17" s="7" t="s">
        <v>19</v>
      </c>
      <c r="F17" s="2"/>
      <c r="G17" s="2"/>
      <c r="H17" s="2"/>
      <c r="I17" s="2"/>
      <c r="J17" s="2"/>
    </row>
    <row r="18" spans="1:10" x14ac:dyDescent="0.3">
      <c r="A18" s="2" t="s">
        <v>586</v>
      </c>
      <c r="B18" s="2"/>
      <c r="C18" s="2"/>
      <c r="D18" s="2">
        <f>'Drag Polar'!D31</f>
        <v>0</v>
      </c>
      <c r="E18" s="7"/>
      <c r="F18" s="2"/>
      <c r="G18" s="2"/>
      <c r="H18" s="2"/>
      <c r="I18" s="2"/>
      <c r="J18" s="2"/>
    </row>
    <row r="19" spans="1:10" ht="15.6" x14ac:dyDescent="0.35">
      <c r="A19" s="2" t="s">
        <v>587</v>
      </c>
      <c r="B19" s="2"/>
      <c r="C19" s="2"/>
      <c r="D19" s="14"/>
      <c r="E19" s="2" t="s">
        <v>45</v>
      </c>
      <c r="F19" s="2"/>
      <c r="G19" s="2"/>
      <c r="H19" s="2"/>
      <c r="I19" s="2"/>
      <c r="J19" s="2"/>
    </row>
    <row r="20" spans="1:10" ht="15.6" x14ac:dyDescent="0.35">
      <c r="A20" s="2" t="s">
        <v>588</v>
      </c>
      <c r="B20" s="2"/>
      <c r="C20" s="2"/>
      <c r="D20" s="14"/>
      <c r="E20" s="2" t="s">
        <v>20</v>
      </c>
      <c r="F20" s="2"/>
      <c r="G20" s="2"/>
      <c r="H20" s="2"/>
      <c r="I20" s="2"/>
      <c r="J20" s="2"/>
    </row>
    <row r="21" spans="1:10" ht="15.6" x14ac:dyDescent="0.35">
      <c r="A21" s="2" t="s">
        <v>589</v>
      </c>
      <c r="B21" s="2"/>
      <c r="C21" s="2"/>
      <c r="D21" s="14"/>
      <c r="E21" s="2" t="s">
        <v>20</v>
      </c>
      <c r="F21" s="2"/>
      <c r="G21" s="2"/>
      <c r="H21" s="2"/>
      <c r="I21" s="2"/>
      <c r="J21" s="2"/>
    </row>
    <row r="22" spans="1:10" x14ac:dyDescent="0.3">
      <c r="A22" s="2" t="s">
        <v>590</v>
      </c>
      <c r="B22" s="2"/>
      <c r="C22" s="2"/>
      <c r="D22" s="14"/>
      <c r="E22" s="2" t="s">
        <v>20</v>
      </c>
      <c r="F22" s="2"/>
      <c r="G22" s="2"/>
      <c r="H22" s="2"/>
      <c r="I22" s="2"/>
      <c r="J22" s="2"/>
    </row>
    <row r="23" spans="1:10" x14ac:dyDescent="0.3">
      <c r="A23" s="2" t="s">
        <v>591</v>
      </c>
      <c r="B23" s="2"/>
      <c r="C23" s="2"/>
      <c r="D23" s="1"/>
      <c r="E23" s="2" t="s">
        <v>482</v>
      </c>
      <c r="F23" s="2"/>
      <c r="G23" s="2"/>
      <c r="H23" s="2"/>
      <c r="I23" s="2"/>
      <c r="J23" s="2"/>
    </row>
    <row r="24" spans="1:10" x14ac:dyDescent="0.3">
      <c r="A24" s="2" t="s">
        <v>592</v>
      </c>
      <c r="B24" s="2"/>
      <c r="C24" s="2"/>
      <c r="D24" s="1"/>
      <c r="E24" s="2"/>
      <c r="F24" s="2"/>
      <c r="G24" s="2"/>
      <c r="H24" s="2"/>
      <c r="I24" s="2"/>
      <c r="J24" s="2"/>
    </row>
    <row r="25" spans="1:10" x14ac:dyDescent="0.3">
      <c r="A25" s="2" t="s">
        <v>593</v>
      </c>
      <c r="B25" s="2"/>
      <c r="C25" s="2"/>
      <c r="D25" s="109"/>
      <c r="E25" s="109"/>
      <c r="F25" s="109"/>
      <c r="G25" s="109"/>
      <c r="H25" s="109"/>
      <c r="I25" s="109"/>
      <c r="J25" s="2"/>
    </row>
    <row r="26" spans="1:10" x14ac:dyDescent="0.3">
      <c r="A26" s="2" t="s">
        <v>305</v>
      </c>
      <c r="B26" s="2"/>
      <c r="C26" s="2"/>
      <c r="D26" s="1"/>
      <c r="E26" s="2" t="s">
        <v>24</v>
      </c>
      <c r="F26" s="2"/>
      <c r="G26" s="2"/>
      <c r="H26" s="2"/>
      <c r="I26" s="2"/>
      <c r="J26" s="2"/>
    </row>
    <row r="27" spans="1:10" x14ac:dyDescent="0.3">
      <c r="A27" s="2" t="s">
        <v>595</v>
      </c>
      <c r="B27" s="2"/>
      <c r="C27" s="2"/>
      <c r="D27" s="1"/>
      <c r="E27" s="2" t="s">
        <v>24</v>
      </c>
      <c r="F27" s="2"/>
      <c r="G27" s="2"/>
      <c r="H27" s="2"/>
      <c r="I27" s="2"/>
      <c r="J27" s="2"/>
    </row>
    <row r="28" spans="1:10" x14ac:dyDescent="0.3">
      <c r="A28" s="2" t="s">
        <v>598</v>
      </c>
      <c r="B28" s="2"/>
      <c r="C28" s="2"/>
      <c r="D28" s="1"/>
      <c r="E28" s="2" t="s">
        <v>20</v>
      </c>
      <c r="F28" s="2"/>
      <c r="G28" s="2"/>
      <c r="H28" s="2"/>
      <c r="I28" s="2"/>
      <c r="J28" s="2"/>
    </row>
    <row r="29" spans="1:10" x14ac:dyDescent="0.3">
      <c r="A29" s="2" t="s">
        <v>306</v>
      </c>
      <c r="B29" s="2"/>
      <c r="C29" s="2"/>
      <c r="D29" s="1"/>
      <c r="E29" s="2" t="s">
        <v>24</v>
      </c>
      <c r="F29" s="2"/>
      <c r="G29" s="2"/>
      <c r="H29" s="2"/>
      <c r="I29" s="2"/>
      <c r="J29" s="2"/>
    </row>
    <row r="30" spans="1:10" x14ac:dyDescent="0.3">
      <c r="A30" s="2" t="s">
        <v>596</v>
      </c>
      <c r="B30" s="2"/>
      <c r="C30" s="2"/>
      <c r="D30" s="1"/>
      <c r="E30" s="2" t="s">
        <v>24</v>
      </c>
      <c r="F30" s="2"/>
      <c r="G30" s="2"/>
      <c r="H30" s="2"/>
      <c r="I30" s="2"/>
      <c r="J30" s="2"/>
    </row>
    <row r="31" spans="1:10" x14ac:dyDescent="0.3">
      <c r="A31" s="2" t="s">
        <v>597</v>
      </c>
      <c r="B31" s="2"/>
      <c r="C31" s="2"/>
      <c r="D31" s="1"/>
      <c r="E31" s="2" t="s">
        <v>24</v>
      </c>
      <c r="F31" s="2"/>
      <c r="G31" s="2"/>
      <c r="H31" s="2"/>
      <c r="I31" s="2"/>
      <c r="J31" s="2"/>
    </row>
    <row r="32" spans="1:10" x14ac:dyDescent="0.3">
      <c r="A32" s="2" t="s">
        <v>599</v>
      </c>
      <c r="B32" s="2"/>
      <c r="C32" s="2"/>
      <c r="D32" s="1"/>
      <c r="E32" s="2" t="s">
        <v>24</v>
      </c>
      <c r="F32" s="2"/>
      <c r="G32" s="2"/>
      <c r="H32" s="2"/>
      <c r="I32" s="2"/>
      <c r="J32" s="2"/>
    </row>
    <row r="33" spans="1:10" ht="30" customHeight="1" x14ac:dyDescent="0.3">
      <c r="A33" s="108" t="s">
        <v>600</v>
      </c>
      <c r="B33" s="108"/>
      <c r="C33" s="129"/>
      <c r="D33" s="1"/>
      <c r="E33" s="2" t="s">
        <v>24</v>
      </c>
      <c r="F33" s="2"/>
      <c r="G33" s="2"/>
      <c r="H33" s="2"/>
      <c r="I33" s="2"/>
      <c r="J33" s="2"/>
    </row>
    <row r="34" spans="1:10" x14ac:dyDescent="0.3">
      <c r="A34" s="2" t="s">
        <v>601</v>
      </c>
      <c r="B34" s="2"/>
      <c r="C34" s="2"/>
      <c r="D34" s="1"/>
      <c r="E34" s="2" t="s">
        <v>24</v>
      </c>
      <c r="F34" s="2"/>
      <c r="G34" s="2"/>
      <c r="H34" s="2"/>
      <c r="I34" s="2"/>
      <c r="J34" s="2"/>
    </row>
    <row r="35" spans="1:10" x14ac:dyDescent="0.3">
      <c r="A35" s="38" t="s">
        <v>386</v>
      </c>
      <c r="B35" s="2"/>
      <c r="C35" s="2"/>
      <c r="D35" s="2"/>
      <c r="E35" s="2"/>
      <c r="F35" s="2"/>
      <c r="G35" s="2"/>
      <c r="H35" s="2"/>
      <c r="I35" s="2"/>
      <c r="J35" s="2"/>
    </row>
    <row r="36" spans="1:10" x14ac:dyDescent="0.3">
      <c r="A36" s="2"/>
      <c r="B36" s="2"/>
      <c r="C36" s="2"/>
      <c r="D36" s="2"/>
      <c r="E36" s="2"/>
      <c r="F36" s="2"/>
      <c r="G36" s="2"/>
      <c r="H36" s="2"/>
      <c r="I36" s="2"/>
      <c r="J36" s="2"/>
    </row>
    <row r="37" spans="1:10" x14ac:dyDescent="0.3">
      <c r="A37" s="7" t="s">
        <v>410</v>
      </c>
      <c r="B37" s="2"/>
      <c r="C37" s="2"/>
      <c r="D37" s="2"/>
      <c r="E37" s="2"/>
      <c r="F37" s="2"/>
      <c r="G37" s="2"/>
      <c r="H37" s="2"/>
      <c r="I37" s="2"/>
      <c r="J37" s="2"/>
    </row>
    <row r="38" spans="1:10" ht="30" customHeight="1" x14ac:dyDescent="0.3">
      <c r="A38" s="127" t="s">
        <v>411</v>
      </c>
      <c r="B38" s="127"/>
      <c r="C38" s="127"/>
      <c r="D38" s="127"/>
      <c r="E38" s="127"/>
      <c r="F38" s="127"/>
      <c r="G38" s="127"/>
      <c r="H38" s="2"/>
      <c r="I38" s="2"/>
      <c r="J38" s="2"/>
    </row>
    <row r="39" spans="1:10" x14ac:dyDescent="0.3">
      <c r="A39" s="38" t="s">
        <v>353</v>
      </c>
      <c r="B39" s="2"/>
      <c r="C39" s="2"/>
      <c r="D39" s="2"/>
      <c r="E39" s="2"/>
      <c r="F39" s="2"/>
      <c r="G39" s="2"/>
      <c r="H39" s="2"/>
      <c r="I39" s="2"/>
      <c r="J39" s="2"/>
    </row>
    <row r="40" spans="1:10" x14ac:dyDescent="0.3">
      <c r="A40" s="57" t="s">
        <v>473</v>
      </c>
      <c r="B40" s="2"/>
      <c r="C40" s="2"/>
      <c r="D40" s="2"/>
      <c r="E40" s="2"/>
      <c r="F40" s="2"/>
      <c r="G40" s="2"/>
      <c r="H40" s="2"/>
      <c r="I40" s="2"/>
      <c r="J40" s="2"/>
    </row>
    <row r="41" spans="1:10" ht="90" customHeight="1" x14ac:dyDescent="0.3">
      <c r="A41" s="108" t="s">
        <v>474</v>
      </c>
      <c r="B41" s="108"/>
      <c r="C41" s="129"/>
      <c r="D41" s="109"/>
      <c r="E41" s="109"/>
      <c r="F41" s="109"/>
      <c r="G41" s="109"/>
      <c r="H41" s="109"/>
      <c r="I41" s="109"/>
      <c r="J41" s="2"/>
    </row>
    <row r="42" spans="1:10" x14ac:dyDescent="0.3">
      <c r="A42" s="2"/>
      <c r="B42" s="2"/>
      <c r="C42" s="2"/>
      <c r="D42" s="2"/>
      <c r="E42" s="2"/>
      <c r="F42" s="2"/>
      <c r="G42" s="2"/>
      <c r="H42" s="2"/>
      <c r="I42" s="2"/>
      <c r="J42" s="2"/>
    </row>
    <row r="43" spans="1:10" x14ac:dyDescent="0.3">
      <c r="A43" s="7" t="s">
        <v>407</v>
      </c>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sheetData>
  <sheetProtection algorithmName="SHA-512" hashValue="ZM8gI8WE5k4dF8xlJWMVoP+Xdu69yi7JQf8bkak3v3hlf+GAMspAaBz4lgo2TqmG3iDyeyRJ+ciZmQyXpAPWdA==" saltValue="WK0NQ4qqW1BXRTYhb7lqVA==" spinCount="100000" sheet="1" objects="1" scenarios="1" formatCells="0"/>
  <mergeCells count="7">
    <mergeCell ref="A6:D6"/>
    <mergeCell ref="A5:C5"/>
    <mergeCell ref="A38:G38"/>
    <mergeCell ref="A41:C41"/>
    <mergeCell ref="D41:I41"/>
    <mergeCell ref="D25:I25"/>
    <mergeCell ref="A33:C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3FF44B-FAA8-4791-962C-5B4125C790F0}">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3564-745F-4A75-9D39-D4C6FC2C711E}">
  <dimension ref="A1:N43"/>
  <sheetViews>
    <sheetView workbookViewId="0">
      <selection activeCell="G5" sqref="G5"/>
    </sheetView>
  </sheetViews>
  <sheetFormatPr defaultRowHeight="14.4" x14ac:dyDescent="0.3"/>
  <cols>
    <col min="1" max="1" width="36.88671875" customWidth="1"/>
    <col min="2" max="2" width="15.109375" customWidth="1"/>
    <col min="3" max="3" width="14" customWidth="1"/>
    <col min="4" max="4" width="14.88671875" customWidth="1"/>
    <col min="5" max="5" width="15.5546875" customWidth="1"/>
    <col min="6" max="6" width="14.33203125" customWidth="1"/>
  </cols>
  <sheetData>
    <row r="1" spans="1:14" x14ac:dyDescent="0.3">
      <c r="A1" s="7" t="s">
        <v>320</v>
      </c>
      <c r="B1" s="2"/>
      <c r="C1" s="2"/>
      <c r="D1" s="2"/>
      <c r="E1" s="2"/>
      <c r="F1" s="2"/>
      <c r="G1" s="2"/>
      <c r="H1" s="2"/>
      <c r="I1" s="2"/>
      <c r="J1" s="2"/>
      <c r="K1" s="2"/>
      <c r="L1" s="2"/>
      <c r="M1" s="2"/>
      <c r="N1" s="2"/>
    </row>
    <row r="2" spans="1:14" x14ac:dyDescent="0.3">
      <c r="A2" s="2"/>
      <c r="B2" s="2"/>
      <c r="C2" s="7" t="s">
        <v>19</v>
      </c>
      <c r="D2" s="2"/>
      <c r="E2" s="2"/>
      <c r="F2" s="2"/>
      <c r="G2" s="7" t="s">
        <v>19</v>
      </c>
      <c r="H2" s="2"/>
      <c r="I2" s="2"/>
      <c r="J2" s="2"/>
      <c r="K2" s="2"/>
      <c r="L2" s="2"/>
      <c r="M2" s="2"/>
      <c r="N2" s="2"/>
    </row>
    <row r="3" spans="1:14" ht="29.4" x14ac:dyDescent="0.35">
      <c r="A3" s="58" t="s">
        <v>322</v>
      </c>
      <c r="B3" s="70"/>
      <c r="C3" s="59" t="s">
        <v>483</v>
      </c>
      <c r="D3" s="60"/>
      <c r="E3" s="59" t="s">
        <v>318</v>
      </c>
      <c r="F3" s="61">
        <f>Fuselage!B61</f>
        <v>0</v>
      </c>
      <c r="G3" s="59" t="s">
        <v>24</v>
      </c>
      <c r="H3" s="2"/>
      <c r="I3" s="2"/>
      <c r="J3" s="2"/>
      <c r="K3" s="2"/>
      <c r="L3" s="2"/>
      <c r="M3" s="2"/>
      <c r="N3" s="2"/>
    </row>
    <row r="4" spans="1:14" x14ac:dyDescent="0.3">
      <c r="A4" s="60"/>
      <c r="B4" s="62"/>
      <c r="C4" s="60"/>
      <c r="D4" s="60"/>
      <c r="E4" s="59" t="s">
        <v>319</v>
      </c>
      <c r="F4" s="61">
        <f>IF('Propulsion System'!D2="propeller",'Propulsion System'!B10,'Propulsion System'!B27)</f>
        <v>0</v>
      </c>
      <c r="G4" s="59" t="s">
        <v>24</v>
      </c>
      <c r="H4" s="2"/>
      <c r="I4" s="2"/>
      <c r="J4" s="2"/>
      <c r="K4" s="2"/>
      <c r="L4" s="2"/>
      <c r="M4" s="2"/>
      <c r="N4" s="2"/>
    </row>
    <row r="5" spans="1:14" x14ac:dyDescent="0.3">
      <c r="A5" s="60"/>
      <c r="B5" s="60"/>
      <c r="C5" s="60"/>
      <c r="D5" s="60"/>
      <c r="E5" s="59" t="s">
        <v>307</v>
      </c>
      <c r="F5" s="61">
        <f>Wing!B19</f>
        <v>0</v>
      </c>
      <c r="G5" s="59" t="s">
        <v>24</v>
      </c>
      <c r="H5" s="2"/>
      <c r="I5" s="2"/>
      <c r="J5" s="2"/>
      <c r="K5" s="2"/>
      <c r="L5" s="2"/>
      <c r="M5" s="2"/>
      <c r="N5" s="2"/>
    </row>
    <row r="6" spans="1:14" x14ac:dyDescent="0.3">
      <c r="A6" s="60"/>
      <c r="B6" s="60"/>
      <c r="C6" s="60"/>
      <c r="D6" s="60"/>
      <c r="E6" s="63" t="str">
        <f>IF(OR('Configuration Selection'!$B$13="Under wing",'Configuration Selection'!$B$13="Over wing",'Configuration Selection'!$B$13="Burried in the wing"),"x_hl","X_hl")</f>
        <v>X_hl</v>
      </c>
      <c r="F6" s="71"/>
      <c r="G6" s="63" t="s">
        <v>24</v>
      </c>
      <c r="H6" s="2"/>
      <c r="I6" s="2"/>
      <c r="J6" s="2"/>
      <c r="K6" s="2"/>
      <c r="L6" s="2"/>
      <c r="M6" s="2"/>
      <c r="N6" s="2"/>
    </row>
    <row r="7" spans="1:14" x14ac:dyDescent="0.3">
      <c r="A7" s="59"/>
      <c r="B7" s="59"/>
      <c r="C7" s="59"/>
      <c r="D7" s="59"/>
      <c r="E7" s="59"/>
      <c r="F7" s="59"/>
      <c r="G7" s="59"/>
      <c r="H7" s="2"/>
      <c r="I7" s="2"/>
      <c r="J7" s="2"/>
      <c r="K7" s="2"/>
      <c r="L7" s="2"/>
      <c r="M7" s="2"/>
      <c r="N7" s="2"/>
    </row>
    <row r="8" spans="1:14" ht="21" customHeight="1" thickBot="1" x14ac:dyDescent="0.35">
      <c r="A8" s="64"/>
      <c r="B8" s="130" t="s">
        <v>308</v>
      </c>
      <c r="C8" s="130"/>
      <c r="D8" s="130"/>
      <c r="E8" s="130" t="s">
        <v>309</v>
      </c>
      <c r="F8" s="130"/>
      <c r="G8" s="130"/>
      <c r="H8" s="2"/>
      <c r="I8" s="2"/>
      <c r="J8" s="2"/>
      <c r="K8" s="2"/>
      <c r="L8" s="2"/>
      <c r="M8" s="2"/>
      <c r="N8" s="2"/>
    </row>
    <row r="9" spans="1:14" ht="15.6" x14ac:dyDescent="0.35">
      <c r="A9" s="86" t="s">
        <v>310</v>
      </c>
      <c r="B9" s="88" t="s">
        <v>549</v>
      </c>
      <c r="C9" s="88" t="s">
        <v>550</v>
      </c>
      <c r="D9" s="88" t="s">
        <v>551</v>
      </c>
      <c r="E9" s="88" t="s">
        <v>552</v>
      </c>
      <c r="F9" s="88" t="s">
        <v>553</v>
      </c>
      <c r="G9" s="88" t="s">
        <v>554</v>
      </c>
      <c r="H9" s="2"/>
      <c r="I9" s="2"/>
      <c r="J9" s="2"/>
      <c r="K9" s="2"/>
      <c r="L9" s="2"/>
      <c r="M9" s="2"/>
      <c r="N9" s="2"/>
    </row>
    <row r="10" spans="1:14" x14ac:dyDescent="0.3">
      <c r="A10" s="59" t="s">
        <v>311</v>
      </c>
      <c r="B10" s="73"/>
      <c r="C10" s="73"/>
      <c r="D10" s="73"/>
      <c r="E10" s="70"/>
      <c r="F10" s="70"/>
      <c r="G10" s="70"/>
      <c r="H10" s="2"/>
      <c r="I10" s="2"/>
      <c r="J10" s="2"/>
      <c r="K10" s="2"/>
      <c r="L10" s="2"/>
      <c r="M10" s="2"/>
      <c r="N10" s="2"/>
    </row>
    <row r="11" spans="1:14" x14ac:dyDescent="0.3">
      <c r="A11" s="59" t="s">
        <v>312</v>
      </c>
      <c r="B11" s="70"/>
      <c r="C11" s="70"/>
      <c r="D11" s="70"/>
      <c r="E11" s="73"/>
      <c r="F11" s="73"/>
      <c r="G11" s="73"/>
      <c r="H11" s="2"/>
      <c r="I11" s="2"/>
      <c r="J11" s="2"/>
      <c r="K11" s="2"/>
      <c r="L11" s="2"/>
      <c r="M11" s="2"/>
      <c r="N11" s="2"/>
    </row>
    <row r="12" spans="1:14" x14ac:dyDescent="0.3">
      <c r="A12" s="59" t="s">
        <v>313</v>
      </c>
      <c r="B12" s="70"/>
      <c r="C12" s="70"/>
      <c r="D12" s="70"/>
      <c r="E12" s="73"/>
      <c r="F12" s="73"/>
      <c r="G12" s="73"/>
      <c r="H12" s="2"/>
      <c r="I12" s="2"/>
      <c r="J12" s="2"/>
      <c r="K12" s="2"/>
      <c r="L12" s="2"/>
      <c r="M12" s="2"/>
      <c r="N12" s="2"/>
    </row>
    <row r="13" spans="1:14" x14ac:dyDescent="0.3">
      <c r="A13" s="59" t="s">
        <v>314</v>
      </c>
      <c r="B13" s="70"/>
      <c r="C13" s="70"/>
      <c r="D13" s="70"/>
      <c r="E13" s="73"/>
      <c r="F13" s="73"/>
      <c r="G13" s="73"/>
      <c r="H13" s="2"/>
      <c r="I13" s="2"/>
      <c r="J13" s="2"/>
      <c r="K13" s="2"/>
      <c r="L13" s="2"/>
      <c r="M13" s="2"/>
      <c r="N13" s="2"/>
    </row>
    <row r="14" spans="1:14" x14ac:dyDescent="0.3">
      <c r="A14" s="59" t="s">
        <v>315</v>
      </c>
      <c r="B14" s="70"/>
      <c r="C14" s="70"/>
      <c r="D14" s="70"/>
      <c r="E14" s="73"/>
      <c r="F14" s="73"/>
      <c r="G14" s="73"/>
      <c r="H14" s="2"/>
      <c r="I14" s="2"/>
      <c r="J14" s="2"/>
      <c r="K14" s="2"/>
      <c r="L14" s="2"/>
      <c r="M14" s="2"/>
      <c r="N14" s="2"/>
    </row>
    <row r="15" spans="1:14" ht="15" thickBot="1" x14ac:dyDescent="0.35">
      <c r="A15" s="81" t="s">
        <v>316</v>
      </c>
      <c r="B15" s="82"/>
      <c r="C15" s="82"/>
      <c r="D15" s="82"/>
      <c r="E15" s="83"/>
      <c r="F15" s="83"/>
      <c r="G15" s="83"/>
      <c r="H15" s="2"/>
      <c r="I15" s="2"/>
      <c r="J15" s="2"/>
      <c r="K15" s="2"/>
      <c r="L15" s="2"/>
      <c r="M15" s="2"/>
      <c r="N15" s="2"/>
    </row>
    <row r="16" spans="1:14" x14ac:dyDescent="0.3">
      <c r="A16" s="87" t="s">
        <v>317</v>
      </c>
      <c r="B16" s="80"/>
      <c r="C16" s="80"/>
      <c r="D16" s="78"/>
      <c r="E16" s="80"/>
      <c r="F16" s="80"/>
      <c r="G16" s="78"/>
      <c r="H16" s="2"/>
      <c r="I16" s="2"/>
      <c r="J16" s="2"/>
      <c r="K16" s="2"/>
      <c r="L16" s="2"/>
      <c r="M16" s="2"/>
      <c r="N16" s="2"/>
    </row>
    <row r="17" spans="1:14" x14ac:dyDescent="0.3">
      <c r="A17" s="59"/>
      <c r="B17" s="61"/>
      <c r="C17" s="61"/>
      <c r="D17" s="60"/>
      <c r="E17" s="61"/>
      <c r="F17" s="61"/>
      <c r="G17" s="60"/>
      <c r="H17" s="2"/>
      <c r="I17" s="2"/>
      <c r="J17" s="2"/>
      <c r="K17" s="2"/>
      <c r="L17" s="2"/>
      <c r="M17" s="2"/>
      <c r="N17" s="2"/>
    </row>
    <row r="18" spans="1:14" x14ac:dyDescent="0.3">
      <c r="A18" s="59"/>
      <c r="B18" s="61"/>
      <c r="C18" s="61"/>
      <c r="D18" s="75" t="s">
        <v>19</v>
      </c>
      <c r="E18" s="61"/>
      <c r="F18" s="61"/>
      <c r="G18" s="60"/>
      <c r="H18" s="2"/>
      <c r="I18" s="2"/>
      <c r="J18" s="2"/>
      <c r="K18" s="2"/>
      <c r="L18" s="2"/>
      <c r="M18" s="2"/>
      <c r="N18" s="2"/>
    </row>
    <row r="19" spans="1:14" ht="29.4" x14ac:dyDescent="0.35">
      <c r="A19" s="60" t="s">
        <v>321</v>
      </c>
      <c r="B19" s="58" t="s">
        <v>547</v>
      </c>
      <c r="C19" s="72"/>
      <c r="D19" s="2" t="s">
        <v>24</v>
      </c>
      <c r="E19" s="2"/>
      <c r="F19" s="60"/>
      <c r="G19" s="60"/>
      <c r="H19" s="2"/>
      <c r="I19" s="2"/>
      <c r="J19" s="2"/>
      <c r="K19" s="2"/>
      <c r="L19" s="2"/>
      <c r="M19" s="2"/>
      <c r="N19" s="2"/>
    </row>
    <row r="20" spans="1:14" ht="15.6" x14ac:dyDescent="0.35">
      <c r="A20" s="2"/>
      <c r="B20" s="60" t="s">
        <v>548</v>
      </c>
      <c r="C20" s="6">
        <f>C19+F5</f>
        <v>0</v>
      </c>
      <c r="D20" s="60" t="s">
        <v>24</v>
      </c>
      <c r="E20" s="60"/>
      <c r="F20" s="60"/>
      <c r="G20" s="60"/>
      <c r="H20" s="2"/>
      <c r="I20" s="2"/>
      <c r="J20" s="2"/>
      <c r="K20" s="2"/>
      <c r="L20" s="2"/>
      <c r="M20" s="2"/>
      <c r="N20" s="2"/>
    </row>
    <row r="21" spans="1:14" x14ac:dyDescent="0.3">
      <c r="A21" s="65" t="s">
        <v>323</v>
      </c>
      <c r="B21" s="2"/>
      <c r="C21" s="2"/>
      <c r="D21" s="2"/>
      <c r="E21" s="2"/>
      <c r="F21" s="2"/>
      <c r="G21" s="2"/>
      <c r="H21" s="2"/>
      <c r="I21" s="2"/>
      <c r="J21" s="2"/>
      <c r="K21" s="2"/>
      <c r="L21" s="2"/>
      <c r="M21" s="2"/>
      <c r="N21" s="2"/>
    </row>
    <row r="22" spans="1:14" x14ac:dyDescent="0.3">
      <c r="A22" s="66" t="s">
        <v>355</v>
      </c>
      <c r="B22" s="60"/>
      <c r="C22" s="67"/>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ht="15.6" x14ac:dyDescent="0.35">
      <c r="A24" s="85" t="s">
        <v>310</v>
      </c>
      <c r="B24" s="84" t="s">
        <v>549</v>
      </c>
      <c r="C24" s="84" t="s">
        <v>550</v>
      </c>
      <c r="D24" s="84" t="s">
        <v>551</v>
      </c>
      <c r="E24" s="6"/>
      <c r="F24" s="2"/>
      <c r="G24" s="2"/>
      <c r="H24" s="2"/>
      <c r="I24" s="2"/>
      <c r="J24" s="2"/>
      <c r="K24" s="2"/>
      <c r="L24" s="2"/>
      <c r="M24" s="2"/>
      <c r="N24" s="2"/>
    </row>
    <row r="25" spans="1:14" x14ac:dyDescent="0.3">
      <c r="A25" s="63" t="s">
        <v>324</v>
      </c>
      <c r="B25" s="71"/>
      <c r="C25" s="71"/>
      <c r="D25" s="71"/>
      <c r="E25" s="6"/>
      <c r="F25" s="2"/>
      <c r="G25" s="2"/>
      <c r="H25" s="2"/>
      <c r="I25" s="2"/>
      <c r="J25" s="2"/>
      <c r="K25" s="2"/>
      <c r="L25" s="2"/>
      <c r="M25" s="2"/>
      <c r="N25" s="2"/>
    </row>
    <row r="26" spans="1:14" x14ac:dyDescent="0.3">
      <c r="A26" s="63" t="s">
        <v>325</v>
      </c>
      <c r="B26" s="71"/>
      <c r="C26" s="71"/>
      <c r="D26" s="71"/>
      <c r="E26" s="6"/>
      <c r="F26" s="2"/>
      <c r="G26" s="2"/>
      <c r="H26" s="2"/>
      <c r="I26" s="2"/>
      <c r="J26" s="2"/>
      <c r="K26" s="2"/>
      <c r="L26" s="2"/>
      <c r="M26" s="2"/>
      <c r="N26" s="2"/>
    </row>
    <row r="27" spans="1:14" ht="15" thickBot="1" x14ac:dyDescent="0.35">
      <c r="A27" s="76" t="s">
        <v>326</v>
      </c>
      <c r="B27" s="79"/>
      <c r="C27" s="79"/>
      <c r="D27" s="79"/>
      <c r="E27" s="6"/>
      <c r="F27" s="2"/>
      <c r="G27" s="2"/>
      <c r="H27" s="2"/>
      <c r="I27" s="2"/>
      <c r="J27" s="2"/>
      <c r="K27" s="2"/>
      <c r="L27" s="2"/>
      <c r="M27" s="2"/>
      <c r="N27" s="2"/>
    </row>
    <row r="28" spans="1:14" x14ac:dyDescent="0.3">
      <c r="A28" s="63" t="s">
        <v>327</v>
      </c>
      <c r="B28" s="67">
        <f>B25+B26</f>
        <v>0</v>
      </c>
      <c r="C28" s="77"/>
      <c r="D28" s="78"/>
      <c r="E28" s="6"/>
      <c r="F28" s="2"/>
      <c r="G28" s="2"/>
      <c r="H28" s="2"/>
      <c r="I28" s="2"/>
      <c r="J28" s="2"/>
      <c r="K28" s="2"/>
      <c r="L28" s="2"/>
      <c r="M28" s="2"/>
      <c r="N28" s="2"/>
    </row>
    <row r="29" spans="1:14" x14ac:dyDescent="0.3">
      <c r="A29" s="63" t="s">
        <v>328</v>
      </c>
      <c r="B29" s="67">
        <f>B25+B26+B27</f>
        <v>0</v>
      </c>
      <c r="C29" s="71"/>
      <c r="D29" s="73"/>
      <c r="E29" s="6"/>
      <c r="F29" s="2"/>
      <c r="G29" s="2"/>
      <c r="H29" s="2"/>
      <c r="I29" s="2"/>
      <c r="J29" s="2"/>
      <c r="K29" s="2"/>
      <c r="L29" s="2"/>
      <c r="M29" s="2"/>
      <c r="N29" s="2"/>
    </row>
    <row r="30" spans="1:14" x14ac:dyDescent="0.3">
      <c r="A30" s="68" t="s">
        <v>329</v>
      </c>
      <c r="B30" s="69">
        <f>B25+B27</f>
        <v>0</v>
      </c>
      <c r="C30" s="71"/>
      <c r="D30" s="74"/>
      <c r="E30" s="6"/>
      <c r="F30" s="2"/>
      <c r="G30" s="2"/>
      <c r="H30" s="2"/>
      <c r="I30" s="2"/>
      <c r="J30" s="2"/>
      <c r="K30" s="2"/>
      <c r="L30" s="2"/>
      <c r="M30" s="2"/>
      <c r="N30" s="2"/>
    </row>
    <row r="31" spans="1:14" x14ac:dyDescent="0.3">
      <c r="A31" s="6"/>
      <c r="B31" s="6"/>
      <c r="C31" s="6"/>
      <c r="D31" s="6"/>
      <c r="E31" s="6"/>
      <c r="F31" s="2"/>
      <c r="G31" s="2"/>
      <c r="H31" s="2"/>
      <c r="I31" s="2"/>
      <c r="J31" s="2"/>
      <c r="K31" s="2"/>
      <c r="L31" s="2"/>
      <c r="M31" s="2"/>
      <c r="N31" s="2"/>
    </row>
    <row r="32" spans="1:14" x14ac:dyDescent="0.3">
      <c r="A32" s="6"/>
      <c r="B32" s="6"/>
      <c r="C32" s="13" t="s">
        <v>19</v>
      </c>
      <c r="D32" s="6"/>
      <c r="E32" s="6"/>
      <c r="F32" s="2"/>
      <c r="G32" s="2"/>
      <c r="H32" s="2"/>
      <c r="I32" s="2"/>
      <c r="J32" s="2"/>
      <c r="K32" s="2"/>
      <c r="L32" s="2"/>
      <c r="M32" s="2"/>
      <c r="N32" s="2"/>
    </row>
    <row r="33" spans="1:14" x14ac:dyDescent="0.3">
      <c r="A33" s="63" t="s">
        <v>332</v>
      </c>
      <c r="B33" s="6">
        <f>MIN(C28:C30)</f>
        <v>0</v>
      </c>
      <c r="C33" s="6" t="s">
        <v>24</v>
      </c>
      <c r="D33" s="6"/>
      <c r="E33" s="6"/>
      <c r="F33" s="2"/>
      <c r="G33" s="2"/>
      <c r="H33" s="2"/>
      <c r="I33" s="2"/>
      <c r="J33" s="2"/>
      <c r="K33" s="2"/>
      <c r="L33" s="2"/>
      <c r="M33" s="2"/>
      <c r="N33" s="2"/>
    </row>
    <row r="34" spans="1:14" x14ac:dyDescent="0.3">
      <c r="A34" s="63" t="s">
        <v>333</v>
      </c>
      <c r="B34" s="6">
        <f>MAX(C28:C30)</f>
        <v>0</v>
      </c>
      <c r="C34" s="6" t="s">
        <v>24</v>
      </c>
      <c r="D34" s="6"/>
      <c r="E34" s="6"/>
      <c r="F34" s="2"/>
      <c r="G34" s="2"/>
      <c r="H34" s="2"/>
      <c r="I34" s="2"/>
      <c r="J34" s="2"/>
      <c r="K34" s="2"/>
      <c r="L34" s="2"/>
      <c r="M34" s="2"/>
      <c r="N34" s="2"/>
    </row>
    <row r="35" spans="1:14" x14ac:dyDescent="0.3">
      <c r="A35" s="6"/>
      <c r="B35" s="6"/>
      <c r="C35" s="6"/>
      <c r="D35" s="6"/>
      <c r="E35" s="6"/>
      <c r="F35" s="2"/>
      <c r="G35" s="2"/>
      <c r="H35" s="2"/>
      <c r="I35" s="2"/>
      <c r="J35" s="2"/>
      <c r="K35" s="2"/>
      <c r="L35" s="2"/>
      <c r="M35" s="2"/>
      <c r="N35" s="2"/>
    </row>
    <row r="36" spans="1:14" x14ac:dyDescent="0.3">
      <c r="A36" s="65" t="s">
        <v>334</v>
      </c>
      <c r="B36" s="2"/>
      <c r="C36" s="2"/>
      <c r="D36" s="2"/>
      <c r="E36" s="2"/>
      <c r="F36" s="2"/>
      <c r="G36" s="2"/>
      <c r="H36" s="2"/>
      <c r="I36" s="2"/>
      <c r="J36" s="2"/>
      <c r="K36" s="2"/>
      <c r="L36" s="2"/>
      <c r="M36" s="2"/>
      <c r="N36" s="2"/>
    </row>
    <row r="37" spans="1:14" x14ac:dyDescent="0.3">
      <c r="A37" s="2"/>
      <c r="B37" s="2"/>
      <c r="C37" s="2"/>
      <c r="D37" s="2"/>
      <c r="E37" s="2"/>
      <c r="F37" s="2"/>
      <c r="G37" s="2"/>
      <c r="H37" s="2"/>
      <c r="I37" s="2"/>
      <c r="J37" s="2"/>
      <c r="K37" s="2"/>
      <c r="L37" s="2"/>
      <c r="M37" s="2"/>
      <c r="N37" s="2"/>
    </row>
    <row r="38" spans="1:14" x14ac:dyDescent="0.3">
      <c r="A38" s="7" t="s">
        <v>412</v>
      </c>
      <c r="B38" s="2"/>
      <c r="C38" s="2"/>
      <c r="D38" s="2"/>
      <c r="E38" s="2"/>
      <c r="F38" s="2"/>
      <c r="G38" s="2"/>
      <c r="H38" s="2"/>
      <c r="I38" s="2"/>
      <c r="J38" s="2"/>
      <c r="K38" s="2"/>
      <c r="L38" s="2"/>
      <c r="M38" s="2"/>
      <c r="N38" s="2"/>
    </row>
    <row r="39" spans="1:14" x14ac:dyDescent="0.3">
      <c r="A39" s="38" t="s">
        <v>413</v>
      </c>
      <c r="B39" s="2"/>
      <c r="C39" s="2"/>
      <c r="D39" s="2"/>
      <c r="E39" s="2"/>
      <c r="F39" s="2"/>
      <c r="G39" s="2"/>
      <c r="H39" s="2"/>
      <c r="I39" s="2"/>
      <c r="J39" s="2"/>
      <c r="K39" s="2"/>
      <c r="L39" s="2"/>
      <c r="M39" s="2"/>
      <c r="N39" s="2"/>
    </row>
    <row r="40" spans="1:14" x14ac:dyDescent="0.3">
      <c r="A40" s="38" t="s">
        <v>414</v>
      </c>
      <c r="B40" s="2"/>
      <c r="C40" s="2"/>
      <c r="D40" s="2"/>
      <c r="E40" s="2"/>
      <c r="F40" s="2"/>
      <c r="G40" s="2"/>
      <c r="H40" s="2"/>
      <c r="I40" s="2"/>
      <c r="J40" s="2"/>
      <c r="K40" s="2"/>
      <c r="L40" s="2"/>
      <c r="M40" s="2"/>
      <c r="N40" s="2"/>
    </row>
    <row r="41" spans="1:14" x14ac:dyDescent="0.3">
      <c r="A41" s="2"/>
      <c r="B41" s="2"/>
      <c r="C41" s="2"/>
      <c r="D41" s="2"/>
      <c r="E41" s="2"/>
      <c r="F41" s="2"/>
      <c r="G41" s="2"/>
      <c r="H41" s="2"/>
      <c r="I41" s="2"/>
      <c r="J41" s="2"/>
      <c r="K41" s="2"/>
      <c r="L41" s="2"/>
      <c r="M41" s="2"/>
      <c r="N41" s="2"/>
    </row>
    <row r="42" spans="1:14" x14ac:dyDescent="0.3">
      <c r="A42" s="7" t="s">
        <v>407</v>
      </c>
      <c r="B42" s="2"/>
      <c r="C42" s="2"/>
      <c r="D42" s="2"/>
      <c r="E42" s="2"/>
      <c r="F42" s="2"/>
      <c r="G42" s="2"/>
      <c r="H42" s="2"/>
      <c r="I42" s="2"/>
      <c r="J42" s="2"/>
      <c r="K42" s="2"/>
      <c r="L42" s="2"/>
      <c r="M42" s="2"/>
      <c r="N42" s="2"/>
    </row>
    <row r="43" spans="1:14" x14ac:dyDescent="0.3">
      <c r="A43" s="2"/>
      <c r="B43" s="2"/>
      <c r="C43" s="2"/>
      <c r="D43" s="2"/>
      <c r="E43" s="2"/>
      <c r="F43" s="2"/>
      <c r="G43" s="2"/>
      <c r="H43" s="2"/>
      <c r="I43" s="2"/>
      <c r="J43" s="2"/>
      <c r="K43" s="2"/>
      <c r="L43" s="2"/>
      <c r="M43" s="2"/>
      <c r="N43" s="2"/>
    </row>
  </sheetData>
  <sheetProtection algorithmName="SHA-512" hashValue="Vp2u+Lh6jqGDQUGtBEEqLjLbvQpr3Jzod0GvvUDy3M8sEmqS5GF30f92wfG8cbtNm5LaGnEERBeKHS//7HFX9A==" saltValue="ZQr9sb5RTxmJMwJa9n0Pbw==" spinCount="100000" sheet="1" scenarios="1" formatCells="0"/>
  <mergeCells count="2">
    <mergeCell ref="B8:D8"/>
    <mergeCell ref="E8:G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47"/>
  <sheetViews>
    <sheetView workbookViewId="0">
      <selection activeCell="A9" sqref="A9"/>
    </sheetView>
  </sheetViews>
  <sheetFormatPr defaultRowHeight="14.4" x14ac:dyDescent="0.3"/>
  <cols>
    <col min="1" max="1" width="48.5546875" customWidth="1"/>
  </cols>
  <sheetData>
    <row r="1" spans="1:6" x14ac:dyDescent="0.3">
      <c r="A1" s="7" t="s">
        <v>558</v>
      </c>
      <c r="B1" s="2"/>
      <c r="C1" s="2"/>
      <c r="D1" s="2"/>
      <c r="E1" s="2"/>
      <c r="F1" s="2"/>
    </row>
    <row r="2" spans="1:6" x14ac:dyDescent="0.3">
      <c r="A2" s="2" t="s">
        <v>556</v>
      </c>
      <c r="B2" s="2"/>
      <c r="C2" s="2"/>
      <c r="D2" s="1"/>
      <c r="E2" s="2" t="s">
        <v>20</v>
      </c>
      <c r="F2" s="2"/>
    </row>
    <row r="3" spans="1:6" x14ac:dyDescent="0.3">
      <c r="A3" s="2" t="s">
        <v>557</v>
      </c>
      <c r="B3" s="2"/>
      <c r="C3" s="2"/>
      <c r="D3" s="1"/>
      <c r="E3" s="2" t="s">
        <v>20</v>
      </c>
      <c r="F3" s="2"/>
    </row>
    <row r="4" spans="1:6" x14ac:dyDescent="0.3">
      <c r="A4" s="2" t="s">
        <v>568</v>
      </c>
      <c r="B4" s="2"/>
      <c r="C4" s="2"/>
      <c r="D4" s="15">
        <v>62</v>
      </c>
      <c r="E4" s="2"/>
      <c r="F4" s="2"/>
    </row>
    <row r="5" spans="1:6" x14ac:dyDescent="0.3">
      <c r="A5" s="6" t="s">
        <v>569</v>
      </c>
      <c r="B5" s="2"/>
      <c r="C5" s="2"/>
      <c r="D5" s="14"/>
      <c r="E5" s="2" t="s">
        <v>570</v>
      </c>
      <c r="F5" s="2"/>
    </row>
    <row r="6" spans="1:6" x14ac:dyDescent="0.3">
      <c r="A6" s="6" t="s">
        <v>571</v>
      </c>
      <c r="B6" s="2"/>
      <c r="C6" s="2"/>
      <c r="D6" s="14"/>
      <c r="E6" s="2" t="s">
        <v>21</v>
      </c>
      <c r="F6" s="2"/>
    </row>
    <row r="7" spans="1:6" x14ac:dyDescent="0.3">
      <c r="A7" s="6" t="s">
        <v>571</v>
      </c>
      <c r="B7" s="2"/>
      <c r="C7" s="2"/>
      <c r="D7" s="14"/>
      <c r="E7" s="2" t="s">
        <v>21</v>
      </c>
      <c r="F7" s="2"/>
    </row>
    <row r="8" spans="1:6" x14ac:dyDescent="0.3">
      <c r="A8" s="6" t="s">
        <v>575</v>
      </c>
      <c r="B8" s="2"/>
      <c r="C8" s="2"/>
      <c r="D8" s="91"/>
      <c r="E8" s="2"/>
      <c r="F8" s="2"/>
    </row>
    <row r="9" spans="1:6" x14ac:dyDescent="0.3">
      <c r="A9" s="6" t="s">
        <v>574</v>
      </c>
      <c r="B9" s="2"/>
      <c r="C9" s="2"/>
      <c r="D9" s="40"/>
      <c r="E9" s="2" t="s">
        <v>20</v>
      </c>
      <c r="F9" s="2"/>
    </row>
    <row r="10" spans="1:6" x14ac:dyDescent="0.3">
      <c r="A10" s="6" t="s">
        <v>572</v>
      </c>
      <c r="B10" s="2"/>
      <c r="C10" s="2"/>
      <c r="D10" s="14"/>
      <c r="E10" s="2" t="s">
        <v>24</v>
      </c>
      <c r="F10" s="2"/>
    </row>
    <row r="11" spans="1:6" x14ac:dyDescent="0.3">
      <c r="A11" s="6" t="s">
        <v>573</v>
      </c>
      <c r="B11" s="2"/>
      <c r="C11" s="2"/>
      <c r="D11" s="14"/>
      <c r="E11" s="2" t="s">
        <v>24</v>
      </c>
      <c r="F11" s="2"/>
    </row>
    <row r="12" spans="1:6" x14ac:dyDescent="0.3">
      <c r="A12" s="2"/>
      <c r="B12" s="2"/>
      <c r="C12" s="2"/>
      <c r="D12" s="2"/>
      <c r="E12" s="2"/>
      <c r="F12" s="2"/>
    </row>
    <row r="13" spans="1:6" ht="30" customHeight="1" x14ac:dyDescent="0.3">
      <c r="A13" s="98" t="s">
        <v>371</v>
      </c>
      <c r="B13" s="98"/>
      <c r="C13" s="98"/>
      <c r="D13" s="98"/>
      <c r="E13" s="98"/>
      <c r="F13" s="2"/>
    </row>
    <row r="14" spans="1:6" x14ac:dyDescent="0.3">
      <c r="A14" s="7"/>
      <c r="B14" s="2"/>
      <c r="C14" s="2"/>
      <c r="D14" s="2"/>
      <c r="E14" s="2"/>
      <c r="F14" s="2"/>
    </row>
    <row r="15" spans="1:6" x14ac:dyDescent="0.3">
      <c r="A15" s="7" t="s">
        <v>356</v>
      </c>
      <c r="B15" s="2"/>
      <c r="C15" s="2"/>
      <c r="D15" s="2"/>
      <c r="E15" s="7" t="s">
        <v>19</v>
      </c>
      <c r="F15" s="2"/>
    </row>
    <row r="16" spans="1:6" x14ac:dyDescent="0.3">
      <c r="A16" s="2" t="s">
        <v>357</v>
      </c>
      <c r="B16" s="2"/>
      <c r="C16" s="2"/>
      <c r="D16" s="1"/>
      <c r="E16" s="2" t="s">
        <v>24</v>
      </c>
      <c r="F16" s="2"/>
    </row>
    <row r="17" spans="1:6" x14ac:dyDescent="0.3">
      <c r="A17" s="43" t="s">
        <v>358</v>
      </c>
      <c r="B17" s="2"/>
      <c r="C17" s="2"/>
      <c r="D17" s="2"/>
      <c r="E17" s="2"/>
      <c r="F17" s="2"/>
    </row>
    <row r="18" spans="1:6" x14ac:dyDescent="0.3">
      <c r="A18" s="132" t="s">
        <v>359</v>
      </c>
      <c r="B18" s="132"/>
      <c r="C18" s="2"/>
      <c r="D18" s="2"/>
      <c r="E18" s="2"/>
      <c r="F18" s="2"/>
    </row>
    <row r="19" spans="1:6" x14ac:dyDescent="0.3">
      <c r="A19" s="132" t="s">
        <v>360</v>
      </c>
      <c r="B19" s="132"/>
      <c r="C19" s="2"/>
      <c r="D19" s="2"/>
      <c r="E19" s="2"/>
      <c r="F19" s="2"/>
    </row>
    <row r="20" spans="1:6" x14ac:dyDescent="0.3">
      <c r="A20" s="132" t="s">
        <v>361</v>
      </c>
      <c r="B20" s="132"/>
      <c r="C20" s="2"/>
      <c r="D20" s="2"/>
      <c r="E20" s="2"/>
      <c r="F20" s="2"/>
    </row>
    <row r="21" spans="1:6" x14ac:dyDescent="0.3">
      <c r="A21" s="132" t="s">
        <v>362</v>
      </c>
      <c r="B21" s="132"/>
      <c r="C21" s="2"/>
      <c r="D21" s="2"/>
      <c r="E21" s="2"/>
      <c r="F21" s="2"/>
    </row>
    <row r="22" spans="1:6" x14ac:dyDescent="0.3">
      <c r="A22" s="132" t="s">
        <v>363</v>
      </c>
      <c r="B22" s="132"/>
      <c r="C22" s="2"/>
      <c r="D22" s="2"/>
      <c r="E22" s="2"/>
      <c r="F22" s="2"/>
    </row>
    <row r="23" spans="1:6" x14ac:dyDescent="0.3">
      <c r="A23" s="132" t="s">
        <v>364</v>
      </c>
      <c r="B23" s="132"/>
      <c r="C23" s="2"/>
      <c r="D23" s="2"/>
      <c r="E23" s="2"/>
      <c r="F23" s="2"/>
    </row>
    <row r="24" spans="1:6" x14ac:dyDescent="0.3">
      <c r="A24" s="25"/>
      <c r="B24" s="25"/>
      <c r="C24" s="2"/>
      <c r="D24" s="2"/>
      <c r="E24" s="2"/>
      <c r="F24" s="2"/>
    </row>
    <row r="25" spans="1:6" x14ac:dyDescent="0.3">
      <c r="A25" s="2" t="s">
        <v>376</v>
      </c>
      <c r="B25" s="2"/>
      <c r="C25" s="2"/>
      <c r="D25" s="1"/>
      <c r="E25" s="2" t="s">
        <v>20</v>
      </c>
      <c r="F25" s="2"/>
    </row>
    <row r="26" spans="1:6" ht="30" customHeight="1" x14ac:dyDescent="0.3">
      <c r="A26" s="101" t="s">
        <v>379</v>
      </c>
      <c r="B26" s="101"/>
      <c r="C26" s="101"/>
      <c r="D26" s="2"/>
      <c r="E26" s="2"/>
      <c r="F26" s="2"/>
    </row>
    <row r="27" spans="1:6" x14ac:dyDescent="0.3">
      <c r="A27" s="2"/>
      <c r="B27" s="2"/>
      <c r="C27" s="2"/>
      <c r="D27" s="2"/>
      <c r="E27" s="2"/>
      <c r="F27" s="2"/>
    </row>
    <row r="28" spans="1:6" ht="30" customHeight="1" x14ac:dyDescent="0.3">
      <c r="A28" s="98" t="s">
        <v>371</v>
      </c>
      <c r="B28" s="98"/>
      <c r="C28" s="98"/>
      <c r="D28" s="98"/>
      <c r="E28" s="98"/>
      <c r="F28" s="2"/>
    </row>
    <row r="29" spans="1:6" x14ac:dyDescent="0.3">
      <c r="A29" s="4"/>
      <c r="B29" s="4"/>
      <c r="C29" s="4"/>
      <c r="D29" s="4"/>
      <c r="E29" s="4"/>
      <c r="F29" s="2"/>
    </row>
    <row r="30" spans="1:6" x14ac:dyDescent="0.3">
      <c r="A30" s="7" t="s">
        <v>365</v>
      </c>
      <c r="B30" s="2"/>
      <c r="C30" s="2"/>
      <c r="D30" s="2"/>
      <c r="E30" s="2"/>
      <c r="F30" s="2"/>
    </row>
    <row r="31" spans="1:6" x14ac:dyDescent="0.3">
      <c r="A31" s="132" t="s">
        <v>366</v>
      </c>
      <c r="B31" s="132"/>
      <c r="C31" s="132"/>
      <c r="D31" s="2"/>
      <c r="E31" s="2"/>
      <c r="F31" s="2"/>
    </row>
    <row r="32" spans="1:6" x14ac:dyDescent="0.3">
      <c r="A32" s="133" t="s">
        <v>367</v>
      </c>
      <c r="B32" s="133"/>
      <c r="C32" s="133"/>
      <c r="D32" s="2"/>
      <c r="E32" s="2"/>
      <c r="F32" s="2"/>
    </row>
    <row r="33" spans="1:6" x14ac:dyDescent="0.3">
      <c r="A33" s="2" t="s">
        <v>368</v>
      </c>
      <c r="B33" s="2"/>
      <c r="C33" s="2"/>
      <c r="D33" s="1"/>
      <c r="E33" s="2" t="s">
        <v>24</v>
      </c>
      <c r="F33" s="2"/>
    </row>
    <row r="34" spans="1:6" x14ac:dyDescent="0.3">
      <c r="A34" s="132" t="s">
        <v>369</v>
      </c>
      <c r="B34" s="132"/>
      <c r="C34" s="132"/>
      <c r="D34" s="2"/>
      <c r="E34" s="2"/>
      <c r="F34" s="2"/>
    </row>
    <row r="35" spans="1:6" x14ac:dyDescent="0.3">
      <c r="A35" s="132" t="s">
        <v>370</v>
      </c>
      <c r="B35" s="132"/>
      <c r="C35" s="132"/>
      <c r="D35" s="2"/>
      <c r="E35" s="2"/>
      <c r="F35" s="2"/>
    </row>
    <row r="36" spans="1:6" x14ac:dyDescent="0.3">
      <c r="A36" s="25"/>
      <c r="B36" s="25"/>
      <c r="C36" s="25"/>
      <c r="D36" s="2"/>
      <c r="E36" s="2"/>
      <c r="F36" s="2"/>
    </row>
    <row r="37" spans="1:6" x14ac:dyDescent="0.3">
      <c r="A37" s="100" t="s">
        <v>376</v>
      </c>
      <c r="B37" s="100"/>
      <c r="C37" s="2"/>
      <c r="D37" s="1"/>
      <c r="E37" s="2" t="s">
        <v>20</v>
      </c>
      <c r="F37" s="2"/>
    </row>
    <row r="38" spans="1:6" ht="30" customHeight="1" x14ac:dyDescent="0.3">
      <c r="A38" s="131" t="s">
        <v>379</v>
      </c>
      <c r="B38" s="131"/>
      <c r="C38" s="131"/>
      <c r="D38" s="2"/>
      <c r="E38" s="2"/>
      <c r="F38" s="2"/>
    </row>
    <row r="39" spans="1:6" ht="30" customHeight="1" x14ac:dyDescent="0.3">
      <c r="A39" s="90"/>
      <c r="B39" s="90"/>
      <c r="C39" s="90"/>
      <c r="D39" s="2"/>
      <c r="E39" s="2"/>
      <c r="F39" s="2"/>
    </row>
    <row r="40" spans="1:6" ht="30" customHeight="1" x14ac:dyDescent="0.3">
      <c r="A40" s="131" t="s">
        <v>375</v>
      </c>
      <c r="B40" s="131"/>
      <c r="C40" s="131"/>
      <c r="D40" s="2"/>
      <c r="E40" s="2"/>
      <c r="F40" s="2"/>
    </row>
    <row r="41" spans="1:6" x14ac:dyDescent="0.3">
      <c r="A41" s="131" t="s">
        <v>377</v>
      </c>
      <c r="B41" s="131"/>
      <c r="C41" s="131"/>
      <c r="D41" s="2"/>
      <c r="E41" s="2"/>
      <c r="F41" s="2"/>
    </row>
    <row r="42" spans="1:6" x14ac:dyDescent="0.3">
      <c r="A42" s="2"/>
      <c r="B42" s="2"/>
      <c r="C42" s="2"/>
      <c r="D42" s="2"/>
      <c r="E42" s="2"/>
      <c r="F42" s="2"/>
    </row>
    <row r="43" spans="1:6" x14ac:dyDescent="0.3">
      <c r="A43" s="7" t="s">
        <v>378</v>
      </c>
      <c r="B43" s="2"/>
      <c r="C43" s="2"/>
      <c r="D43" s="2"/>
      <c r="E43" s="2"/>
      <c r="F43" s="2"/>
    </row>
    <row r="44" spans="1:6" x14ac:dyDescent="0.3">
      <c r="A44" s="2"/>
      <c r="B44" s="2"/>
      <c r="C44" s="2"/>
      <c r="D44" s="2"/>
      <c r="E44" s="2"/>
      <c r="F44" s="2"/>
    </row>
    <row r="45" spans="1:6" x14ac:dyDescent="0.3">
      <c r="A45" s="7" t="s">
        <v>407</v>
      </c>
      <c r="B45" s="2"/>
      <c r="C45" s="2"/>
      <c r="D45" s="2"/>
      <c r="E45" s="2"/>
      <c r="F45" s="2"/>
    </row>
    <row r="46" spans="1:6" x14ac:dyDescent="0.3">
      <c r="A46" s="2"/>
      <c r="B46" s="2"/>
      <c r="C46" s="2"/>
      <c r="D46" s="2"/>
      <c r="E46" s="2"/>
      <c r="F46" s="2"/>
    </row>
    <row r="47" spans="1:6" x14ac:dyDescent="0.3">
      <c r="A47" s="2"/>
      <c r="B47" s="2"/>
      <c r="C47" s="2"/>
      <c r="D47" s="2"/>
      <c r="E47" s="2"/>
      <c r="F47" s="2"/>
    </row>
  </sheetData>
  <sheetProtection algorithmName="SHA-512" hashValue="DTEFbU7u0Ho++EM/YNUXu9ZQOI7PW5JkWzAhk8J8CoLhfFCcrpuDZmwmPfd1G9kx4JNdO0VfFEYrkO1CgZ7kBQ==" saltValue="KDY4vzktrA+2TnT6bpvCvA==" spinCount="100000" sheet="1" objects="1" scenarios="1" formatCells="0"/>
  <mergeCells count="17">
    <mergeCell ref="A13:E13"/>
    <mergeCell ref="A28:E28"/>
    <mergeCell ref="A26:C26"/>
    <mergeCell ref="A31:C31"/>
    <mergeCell ref="A32:C32"/>
    <mergeCell ref="A18:B18"/>
    <mergeCell ref="A19:B19"/>
    <mergeCell ref="A20:B20"/>
    <mergeCell ref="A21:B21"/>
    <mergeCell ref="A22:B22"/>
    <mergeCell ref="A23:B23"/>
    <mergeCell ref="A37:B37"/>
    <mergeCell ref="A38:C38"/>
    <mergeCell ref="A40:C40"/>
    <mergeCell ref="A41:C41"/>
    <mergeCell ref="A34:C34"/>
    <mergeCell ref="A35:C3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topLeftCell="A3" workbookViewId="0">
      <selection activeCell="M16" sqref="M16"/>
    </sheetView>
  </sheetViews>
  <sheetFormatPr defaultRowHeight="14.4" x14ac:dyDescent="0.3"/>
  <cols>
    <col min="1" max="1" width="50.44140625" customWidth="1"/>
  </cols>
  <sheetData>
    <row r="1" spans="1:8" x14ac:dyDescent="0.3">
      <c r="A1" s="7" t="s">
        <v>335</v>
      </c>
      <c r="B1" s="2"/>
      <c r="C1" s="2"/>
      <c r="D1" s="2"/>
      <c r="E1" s="7" t="s">
        <v>19</v>
      </c>
      <c r="F1" s="2"/>
      <c r="G1" s="2"/>
    </row>
    <row r="2" spans="1:8" ht="30" customHeight="1" x14ac:dyDescent="0.3">
      <c r="A2" s="134" t="s">
        <v>388</v>
      </c>
      <c r="B2" s="134"/>
      <c r="C2" s="134"/>
      <c r="D2" s="134"/>
      <c r="E2" s="20"/>
      <c r="F2" s="20"/>
      <c r="G2" s="20"/>
      <c r="H2" s="19"/>
    </row>
    <row r="3" spans="1:8" x14ac:dyDescent="0.3">
      <c r="A3" s="2" t="s">
        <v>336</v>
      </c>
      <c r="B3" s="2"/>
      <c r="C3" s="2"/>
      <c r="D3" s="1"/>
      <c r="E3" s="2" t="s">
        <v>20</v>
      </c>
      <c r="F3" s="2"/>
      <c r="G3" s="2"/>
    </row>
    <row r="4" spans="1:8" x14ac:dyDescent="0.3">
      <c r="A4" s="2" t="s">
        <v>337</v>
      </c>
      <c r="B4" s="2"/>
      <c r="C4" s="2"/>
      <c r="D4" s="1"/>
      <c r="E4" s="2" t="s">
        <v>24</v>
      </c>
      <c r="F4" s="2"/>
      <c r="G4" s="2"/>
    </row>
    <row r="5" spans="1:8" x14ac:dyDescent="0.3">
      <c r="A5" s="2" t="s">
        <v>338</v>
      </c>
      <c r="B5" s="2"/>
      <c r="C5" s="2"/>
      <c r="D5" s="1"/>
      <c r="E5" s="2" t="s">
        <v>20</v>
      </c>
      <c r="F5" s="2"/>
      <c r="G5" s="2"/>
    </row>
    <row r="6" spans="1:8" ht="16.2" x14ac:dyDescent="0.3">
      <c r="A6" s="2" t="s">
        <v>339</v>
      </c>
      <c r="B6" s="2"/>
      <c r="C6" s="2"/>
      <c r="D6" s="1"/>
      <c r="E6" s="2" t="s">
        <v>478</v>
      </c>
      <c r="F6" s="2"/>
      <c r="G6" s="2"/>
    </row>
    <row r="7" spans="1:8" x14ac:dyDescent="0.3">
      <c r="A7" s="2" t="s">
        <v>340</v>
      </c>
      <c r="B7" s="2"/>
      <c r="C7" s="2"/>
      <c r="D7" s="1"/>
      <c r="E7" s="2" t="s">
        <v>479</v>
      </c>
      <c r="F7" s="2"/>
      <c r="G7" s="2"/>
    </row>
    <row r="8" spans="1:8" x14ac:dyDescent="0.3">
      <c r="A8" s="2" t="s">
        <v>341</v>
      </c>
      <c r="B8" s="2"/>
      <c r="C8" s="2"/>
      <c r="D8" s="1"/>
      <c r="E8" s="2" t="s">
        <v>20</v>
      </c>
      <c r="F8" s="2"/>
      <c r="G8" s="2"/>
    </row>
    <row r="9" spans="1:8" x14ac:dyDescent="0.3">
      <c r="A9" s="2" t="s">
        <v>342</v>
      </c>
      <c r="B9" s="2"/>
      <c r="C9" s="2"/>
      <c r="D9" s="1"/>
      <c r="E9" s="2" t="s">
        <v>20</v>
      </c>
      <c r="F9" s="2"/>
      <c r="G9" s="2"/>
    </row>
    <row r="10" spans="1:8" x14ac:dyDescent="0.3">
      <c r="A10" s="2" t="s">
        <v>343</v>
      </c>
      <c r="B10" s="2"/>
      <c r="C10" s="2"/>
      <c r="D10" s="1"/>
      <c r="E10" s="2" t="s">
        <v>24</v>
      </c>
      <c r="F10" s="2"/>
      <c r="G10" s="2"/>
    </row>
    <row r="11" spans="1:8" x14ac:dyDescent="0.3">
      <c r="A11" s="2" t="s">
        <v>344</v>
      </c>
      <c r="B11" s="2"/>
      <c r="C11" s="2"/>
      <c r="D11" s="1"/>
      <c r="E11" s="2" t="s">
        <v>24</v>
      </c>
      <c r="F11" s="2"/>
      <c r="G11" s="2"/>
    </row>
    <row r="12" spans="1:8" x14ac:dyDescent="0.3">
      <c r="A12" s="2" t="s">
        <v>345</v>
      </c>
      <c r="B12" s="2"/>
      <c r="C12" s="2"/>
      <c r="D12" s="1"/>
      <c r="E12" s="2" t="s">
        <v>24</v>
      </c>
      <c r="F12" s="2"/>
      <c r="G12" s="2"/>
    </row>
    <row r="13" spans="1:8" x14ac:dyDescent="0.3">
      <c r="A13" s="2" t="s">
        <v>346</v>
      </c>
      <c r="B13" s="2"/>
      <c r="C13" s="2"/>
      <c r="D13" s="1"/>
      <c r="E13" s="2" t="s">
        <v>24</v>
      </c>
      <c r="F13" s="2"/>
      <c r="G13" s="2"/>
    </row>
    <row r="14" spans="1:8" x14ac:dyDescent="0.3">
      <c r="A14" s="38" t="s">
        <v>350</v>
      </c>
      <c r="B14" s="2"/>
      <c r="C14" s="2"/>
      <c r="D14" s="2"/>
      <c r="E14" s="2"/>
      <c r="F14" s="2"/>
      <c r="G14" s="2"/>
    </row>
    <row r="15" spans="1:8" x14ac:dyDescent="0.3">
      <c r="A15" s="2"/>
      <c r="B15" s="2"/>
      <c r="C15" s="2"/>
      <c r="D15" s="2"/>
      <c r="E15" s="2"/>
      <c r="F15" s="2"/>
      <c r="G15" s="2"/>
    </row>
    <row r="16" spans="1:8" x14ac:dyDescent="0.3">
      <c r="A16" s="7" t="s">
        <v>347</v>
      </c>
      <c r="B16" s="2"/>
      <c r="C16" s="2"/>
      <c r="D16" s="2"/>
      <c r="E16" s="2"/>
      <c r="F16" s="2"/>
      <c r="G16" s="2"/>
    </row>
    <row r="17" spans="1:8" ht="30" customHeight="1" x14ac:dyDescent="0.3">
      <c r="A17" s="134" t="s">
        <v>388</v>
      </c>
      <c r="B17" s="134"/>
      <c r="C17" s="134"/>
      <c r="D17" s="134"/>
      <c r="E17" s="20"/>
      <c r="F17" s="20"/>
      <c r="G17" s="20"/>
      <c r="H17" s="19"/>
    </row>
    <row r="18" spans="1:8" x14ac:dyDescent="0.3">
      <c r="A18" s="2" t="s">
        <v>555</v>
      </c>
      <c r="B18" s="2"/>
      <c r="C18" s="2"/>
      <c r="D18" s="1"/>
      <c r="E18" s="7" t="s">
        <v>20</v>
      </c>
      <c r="F18" s="2"/>
      <c r="G18" s="2"/>
    </row>
    <row r="19" spans="1:8" x14ac:dyDescent="0.3">
      <c r="A19" s="2" t="s">
        <v>348</v>
      </c>
      <c r="B19" s="2"/>
      <c r="C19" s="2"/>
      <c r="D19" s="1"/>
      <c r="E19" s="2" t="s">
        <v>24</v>
      </c>
      <c r="F19" s="2"/>
      <c r="G19" s="2"/>
    </row>
    <row r="20" spans="1:8" x14ac:dyDescent="0.3">
      <c r="A20" s="2" t="s">
        <v>338</v>
      </c>
      <c r="B20" s="2"/>
      <c r="C20" s="2"/>
      <c r="D20" s="1"/>
      <c r="E20" s="2" t="s">
        <v>20</v>
      </c>
      <c r="F20" s="2"/>
      <c r="G20" s="2"/>
    </row>
    <row r="21" spans="1:8" ht="16.2" x14ac:dyDescent="0.3">
      <c r="A21" s="2" t="s">
        <v>339</v>
      </c>
      <c r="B21" s="2"/>
      <c r="C21" s="2"/>
      <c r="D21" s="1"/>
      <c r="E21" s="2" t="s">
        <v>478</v>
      </c>
      <c r="F21" s="2"/>
      <c r="G21" s="2"/>
    </row>
    <row r="22" spans="1:8" x14ac:dyDescent="0.3">
      <c r="A22" s="2" t="s">
        <v>340</v>
      </c>
      <c r="B22" s="2"/>
      <c r="C22" s="2"/>
      <c r="D22" s="1"/>
      <c r="E22" s="2" t="s">
        <v>479</v>
      </c>
      <c r="F22" s="2"/>
      <c r="G22" s="2"/>
    </row>
    <row r="23" spans="1:8" x14ac:dyDescent="0.3">
      <c r="A23" s="2" t="s">
        <v>341</v>
      </c>
      <c r="B23" s="2"/>
      <c r="C23" s="2"/>
      <c r="D23" s="1"/>
      <c r="E23" s="2" t="s">
        <v>20</v>
      </c>
      <c r="F23" s="2"/>
      <c r="G23" s="2"/>
    </row>
    <row r="24" spans="1:8" x14ac:dyDescent="0.3">
      <c r="A24" s="2" t="s">
        <v>342</v>
      </c>
      <c r="B24" s="2"/>
      <c r="C24" s="2"/>
      <c r="D24" s="1"/>
      <c r="E24" s="2" t="s">
        <v>20</v>
      </c>
      <c r="F24" s="2"/>
      <c r="G24" s="2"/>
    </row>
    <row r="25" spans="1:8" x14ac:dyDescent="0.3">
      <c r="A25" s="2" t="s">
        <v>343</v>
      </c>
      <c r="B25" s="2"/>
      <c r="C25" s="2"/>
      <c r="D25" s="1"/>
      <c r="E25" s="2" t="s">
        <v>24</v>
      </c>
      <c r="F25" s="2"/>
      <c r="G25" s="2"/>
    </row>
    <row r="26" spans="1:8" x14ac:dyDescent="0.3">
      <c r="A26" s="2" t="s">
        <v>344</v>
      </c>
      <c r="B26" s="2"/>
      <c r="C26" s="2"/>
      <c r="D26" s="1"/>
      <c r="E26" s="2" t="s">
        <v>24</v>
      </c>
      <c r="F26" s="2"/>
      <c r="G26" s="2"/>
    </row>
    <row r="27" spans="1:8" x14ac:dyDescent="0.3">
      <c r="A27" s="2" t="s">
        <v>345</v>
      </c>
      <c r="B27" s="2"/>
      <c r="C27" s="2"/>
      <c r="D27" s="1"/>
      <c r="E27" s="2" t="s">
        <v>24</v>
      </c>
      <c r="F27" s="2"/>
      <c r="G27" s="2"/>
    </row>
    <row r="28" spans="1:8" x14ac:dyDescent="0.3">
      <c r="A28" s="2" t="s">
        <v>346</v>
      </c>
      <c r="B28" s="2"/>
      <c r="C28" s="2"/>
      <c r="D28" s="1"/>
      <c r="E28" s="2" t="s">
        <v>24</v>
      </c>
      <c r="F28" s="2"/>
      <c r="G28" s="2"/>
    </row>
    <row r="29" spans="1:8" x14ac:dyDescent="0.3">
      <c r="A29" s="38" t="s">
        <v>349</v>
      </c>
      <c r="B29" s="2"/>
      <c r="C29" s="2"/>
      <c r="D29" s="2"/>
      <c r="E29" s="2"/>
      <c r="F29" s="2"/>
      <c r="G29" s="2"/>
    </row>
    <row r="30" spans="1:8" x14ac:dyDescent="0.3">
      <c r="A30" s="2"/>
      <c r="B30" s="2"/>
      <c r="C30" s="2"/>
      <c r="D30" s="2"/>
      <c r="E30" s="2"/>
      <c r="F30" s="2"/>
      <c r="G30" s="2"/>
    </row>
    <row r="31" spans="1:8" x14ac:dyDescent="0.3">
      <c r="A31" s="7" t="s">
        <v>351</v>
      </c>
      <c r="B31" s="2"/>
      <c r="C31" s="2"/>
      <c r="D31" s="2"/>
      <c r="E31" s="2"/>
      <c r="F31" s="2"/>
      <c r="G31" s="2"/>
    </row>
    <row r="32" spans="1:8" x14ac:dyDescent="0.3">
      <c r="A32" s="38" t="s">
        <v>352</v>
      </c>
      <c r="B32" s="2"/>
      <c r="C32" s="2"/>
      <c r="D32" s="2"/>
      <c r="E32" s="2"/>
      <c r="F32" s="2"/>
      <c r="G32" s="2"/>
    </row>
    <row r="33" spans="1:7" x14ac:dyDescent="0.3">
      <c r="A33" s="38" t="s">
        <v>354</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YmE9hBRlYIuNp3V2Fp24rVMCGlgSUc/V77WZd3quDavI42SZSef1nRgPjBoaE3/Z8DNJ9Delyj77gmP3DegzZw==" saltValue="1i/hk2ocgmbH8W0UeE27NA==" spinCount="100000" sheet="1" objects="1" scenarios="1" formatCells="0"/>
  <mergeCells count="2">
    <mergeCell ref="A2:D2"/>
    <mergeCell ref="A17:D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7"/>
  <sheetViews>
    <sheetView topLeftCell="A4" workbookViewId="0">
      <selection activeCell="C11" sqref="C11"/>
    </sheetView>
  </sheetViews>
  <sheetFormatPr defaultColWidth="9.109375" defaultRowHeight="14.4" x14ac:dyDescent="0.3"/>
  <cols>
    <col min="1" max="1" width="14" style="16" customWidth="1"/>
    <col min="2" max="2" width="56.33203125" style="21" customWidth="1"/>
    <col min="3" max="3" width="48.33203125" style="21" customWidth="1"/>
    <col min="4" max="16384" width="9.109375" style="16"/>
  </cols>
  <sheetData>
    <row r="1" spans="1:8" ht="15" customHeight="1" x14ac:dyDescent="0.3">
      <c r="A1" s="135" t="s">
        <v>249</v>
      </c>
      <c r="B1" s="135"/>
      <c r="C1" s="135"/>
      <c r="D1" s="21"/>
      <c r="E1" s="21"/>
      <c r="F1" s="21"/>
      <c r="G1" s="21"/>
      <c r="H1" s="21"/>
    </row>
    <row r="2" spans="1:8" x14ac:dyDescent="0.3">
      <c r="A2" s="135"/>
      <c r="B2" s="135"/>
      <c r="C2" s="135"/>
      <c r="D2" s="21"/>
      <c r="E2" s="21"/>
      <c r="F2" s="21"/>
      <c r="G2" s="21"/>
      <c r="H2" s="21"/>
    </row>
    <row r="3" spans="1:8" x14ac:dyDescent="0.3">
      <c r="A3" s="135"/>
      <c r="B3" s="135"/>
      <c r="C3" s="135"/>
      <c r="D3" s="21"/>
      <c r="E3" s="21"/>
      <c r="F3" s="21"/>
      <c r="G3" s="21"/>
      <c r="H3" s="21"/>
    </row>
    <row r="4" spans="1:8" x14ac:dyDescent="0.3">
      <c r="A4" s="135"/>
      <c r="B4" s="135"/>
      <c r="C4" s="135"/>
      <c r="D4" s="21"/>
      <c r="E4" s="21"/>
      <c r="F4" s="21"/>
      <c r="G4" s="21"/>
      <c r="H4" s="21"/>
    </row>
    <row r="5" spans="1:8" x14ac:dyDescent="0.3">
      <c r="A5" s="23"/>
      <c r="B5" s="23"/>
      <c r="C5" s="23"/>
      <c r="D5" s="21"/>
      <c r="E5" s="21"/>
      <c r="F5" s="21"/>
      <c r="G5" s="21"/>
      <c r="H5" s="21"/>
    </row>
    <row r="6" spans="1:8" x14ac:dyDescent="0.3">
      <c r="A6"/>
      <c r="B6"/>
      <c r="C6"/>
    </row>
    <row r="7" spans="1:8" x14ac:dyDescent="0.3">
      <c r="A7" s="89" t="s">
        <v>250</v>
      </c>
      <c r="B7" s="89" t="s">
        <v>251</v>
      </c>
      <c r="C7" s="89" t="s">
        <v>252</v>
      </c>
    </row>
  </sheetData>
  <sheetProtection algorithmName="SHA-512" hashValue="Jm9om01MdKbM9VcNi+oOIl4Uu/mlNVmvlhDO4T/+bTUoODhm3ThW+4bHstYGE5FkZam41TPb8sDsuls8B/WpgQ==" saltValue="BUnaJl9txsUKstur52H2nQ==" spinCount="100000" sheet="1" objects="1" scenarios="1" formatCells="0" formatColumns="0" formatRows="0" insertRows="0" sort="0"/>
  <mergeCells count="1">
    <mergeCell ref="A1: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14" sqref="K14"/>
    </sheetView>
  </sheetViews>
  <sheetFormatPr defaultRowHeight="14.4" x14ac:dyDescent="0.3"/>
  <cols>
    <col min="3" max="3" width="11.44140625" bestFit="1" customWidth="1"/>
  </cols>
  <sheetData>
    <row r="6" spans="1:11" x14ac:dyDescent="0.3">
      <c r="C6" t="s">
        <v>67</v>
      </c>
      <c r="F6" t="s">
        <v>103</v>
      </c>
    </row>
    <row r="7" spans="1:11" x14ac:dyDescent="0.3">
      <c r="F7" t="s">
        <v>424</v>
      </c>
    </row>
    <row r="10" spans="1:11" x14ac:dyDescent="0.3">
      <c r="A10" t="s">
        <v>47</v>
      </c>
    </row>
    <row r="11" spans="1:11" x14ac:dyDescent="0.3">
      <c r="K11" t="s">
        <v>604</v>
      </c>
    </row>
    <row r="12" spans="1:11" x14ac:dyDescent="0.3">
      <c r="A12" t="s">
        <v>48</v>
      </c>
      <c r="C12" t="s">
        <v>59</v>
      </c>
      <c r="D12" t="s">
        <v>56</v>
      </c>
      <c r="F12" t="s">
        <v>101</v>
      </c>
      <c r="H12" t="s">
        <v>594</v>
      </c>
      <c r="K12" t="s">
        <v>605</v>
      </c>
    </row>
    <row r="13" spans="1:11" x14ac:dyDescent="0.3">
      <c r="A13" t="s">
        <v>439</v>
      </c>
      <c r="C13" t="s">
        <v>57</v>
      </c>
      <c r="D13" t="s">
        <v>60</v>
      </c>
      <c r="F13" t="s">
        <v>102</v>
      </c>
      <c r="H13" t="s">
        <v>85</v>
      </c>
      <c r="K13" t="s">
        <v>606</v>
      </c>
    </row>
    <row r="14" spans="1:11" x14ac:dyDescent="0.3">
      <c r="A14" t="s">
        <v>49</v>
      </c>
      <c r="C14" t="s">
        <v>58</v>
      </c>
      <c r="D14" t="s">
        <v>64</v>
      </c>
      <c r="H14" t="s">
        <v>86</v>
      </c>
    </row>
    <row r="15" spans="1:11" x14ac:dyDescent="0.3">
      <c r="A15" t="s">
        <v>50</v>
      </c>
      <c r="D15" t="s">
        <v>61</v>
      </c>
    </row>
    <row r="16" spans="1:11" x14ac:dyDescent="0.3">
      <c r="A16" t="s">
        <v>51</v>
      </c>
      <c r="D16" t="s">
        <v>62</v>
      </c>
    </row>
    <row r="17" spans="1:6" x14ac:dyDescent="0.3">
      <c r="D17" t="s">
        <v>63</v>
      </c>
      <c r="F17" t="s">
        <v>106</v>
      </c>
    </row>
    <row r="18" spans="1:6" x14ac:dyDescent="0.3">
      <c r="A18" t="s">
        <v>36</v>
      </c>
      <c r="C18" t="s">
        <v>66</v>
      </c>
      <c r="F18" t="s">
        <v>107</v>
      </c>
    </row>
    <row r="19" spans="1:6" x14ac:dyDescent="0.3">
      <c r="A19" t="s">
        <v>52</v>
      </c>
      <c r="C19" t="s">
        <v>68</v>
      </c>
      <c r="D19" t="s">
        <v>94</v>
      </c>
      <c r="F19" t="s">
        <v>108</v>
      </c>
    </row>
    <row r="20" spans="1:6" x14ac:dyDescent="0.3">
      <c r="A20" t="s">
        <v>53</v>
      </c>
      <c r="D20" t="s">
        <v>95</v>
      </c>
      <c r="F20" t="s">
        <v>110</v>
      </c>
    </row>
    <row r="21" spans="1:6" x14ac:dyDescent="0.3">
      <c r="A21" t="s">
        <v>54</v>
      </c>
      <c r="D21" t="s">
        <v>96</v>
      </c>
      <c r="F21" t="s">
        <v>109</v>
      </c>
    </row>
    <row r="22" spans="1:6" x14ac:dyDescent="0.3">
      <c r="D22" t="s">
        <v>97</v>
      </c>
      <c r="F22" t="s">
        <v>111</v>
      </c>
    </row>
    <row r="23" spans="1:6" x14ac:dyDescent="0.3">
      <c r="A23" t="s">
        <v>73</v>
      </c>
      <c r="C23" t="s">
        <v>72</v>
      </c>
      <c r="F23" t="s">
        <v>112</v>
      </c>
    </row>
    <row r="24" spans="1:6" x14ac:dyDescent="0.3">
      <c r="A24" t="s">
        <v>34</v>
      </c>
      <c r="C24" t="s">
        <v>77</v>
      </c>
      <c r="F24" t="s">
        <v>114</v>
      </c>
    </row>
    <row r="25" spans="1:6" x14ac:dyDescent="0.3">
      <c r="A25" t="s">
        <v>25</v>
      </c>
      <c r="C25" t="s">
        <v>78</v>
      </c>
      <c r="F25" t="s">
        <v>113</v>
      </c>
    </row>
    <row r="26" spans="1:6" x14ac:dyDescent="0.3">
      <c r="A26" t="s">
        <v>76</v>
      </c>
    </row>
    <row r="27" spans="1:6" x14ac:dyDescent="0.3">
      <c r="C27" t="s">
        <v>116</v>
      </c>
      <c r="F27" t="s">
        <v>127</v>
      </c>
    </row>
    <row r="28" spans="1:6" x14ac:dyDescent="0.3">
      <c r="A28" t="s">
        <v>231</v>
      </c>
      <c r="C28" t="s">
        <v>117</v>
      </c>
      <c r="F28" t="s">
        <v>136</v>
      </c>
    </row>
    <row r="29" spans="1:6" x14ac:dyDescent="0.3">
      <c r="A29" t="s">
        <v>239</v>
      </c>
      <c r="F29" t="s">
        <v>128</v>
      </c>
    </row>
    <row r="30" spans="1:6" x14ac:dyDescent="0.3">
      <c r="A30" t="s">
        <v>240</v>
      </c>
      <c r="C30" t="s">
        <v>120</v>
      </c>
      <c r="F30" t="s">
        <v>135</v>
      </c>
    </row>
    <row r="31" spans="1:6" x14ac:dyDescent="0.3">
      <c r="C31" t="s">
        <v>121</v>
      </c>
      <c r="F31" t="s">
        <v>129</v>
      </c>
    </row>
    <row r="32" spans="1:6" x14ac:dyDescent="0.3">
      <c r="F32" t="s">
        <v>130</v>
      </c>
    </row>
    <row r="33" spans="3:6" x14ac:dyDescent="0.3">
      <c r="C33" t="s">
        <v>122</v>
      </c>
      <c r="F33" t="s">
        <v>131</v>
      </c>
    </row>
    <row r="34" spans="3:6" x14ac:dyDescent="0.3">
      <c r="C34" t="s">
        <v>123</v>
      </c>
      <c r="F34" t="s">
        <v>132</v>
      </c>
    </row>
    <row r="35" spans="3:6" x14ac:dyDescent="0.3">
      <c r="C35" t="s">
        <v>124</v>
      </c>
      <c r="F35" t="s">
        <v>133</v>
      </c>
    </row>
    <row r="36" spans="3:6" x14ac:dyDescent="0.3">
      <c r="F36" t="s">
        <v>134</v>
      </c>
    </row>
  </sheetData>
  <sheetProtection algorithmName="SHA-512" hashValue="Lx2elClJk1v1ZqoebNXIf3KZa/L2MYALL2PIwy0fN/P2xHQSU7spggY137OMTcF2YQ9ePJ4oZ55r3o9I3o6+SQ==" saltValue="tY7kgi19emOG9yF62HjCm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45"/>
  <sheetViews>
    <sheetView topLeftCell="A26" zoomScale="145" workbookViewId="0">
      <selection activeCell="B40" sqref="B40"/>
    </sheetView>
  </sheetViews>
  <sheetFormatPr defaultRowHeight="14.4" x14ac:dyDescent="0.3"/>
  <cols>
    <col min="1" max="1" width="37.109375" customWidth="1"/>
    <col min="2" max="2" width="15.33203125" customWidth="1"/>
    <col min="5" max="5" width="37.109375" customWidth="1"/>
    <col min="6" max="6" width="11.109375" customWidth="1"/>
  </cols>
  <sheetData>
    <row r="1" spans="1:7" ht="15.6" x14ac:dyDescent="0.3">
      <c r="A1" s="18" t="s">
        <v>494</v>
      </c>
      <c r="B1" s="2"/>
      <c r="C1" s="2"/>
      <c r="D1" s="2"/>
      <c r="E1" s="2"/>
      <c r="F1" s="2"/>
      <c r="G1" s="2"/>
    </row>
    <row r="2" spans="1:7" x14ac:dyDescent="0.3">
      <c r="A2" s="2" t="s">
        <v>495</v>
      </c>
      <c r="B2" s="2"/>
      <c r="C2" s="2"/>
      <c r="D2" s="2"/>
      <c r="E2" s="2"/>
      <c r="F2" s="2"/>
      <c r="G2" s="2"/>
    </row>
    <row r="3" spans="1:7" x14ac:dyDescent="0.3">
      <c r="A3" s="2"/>
      <c r="B3" s="2"/>
      <c r="C3" s="2"/>
      <c r="D3" s="2"/>
      <c r="E3" s="2"/>
      <c r="F3" s="2"/>
      <c r="G3" s="2"/>
    </row>
    <row r="4" spans="1:7" ht="15.6" x14ac:dyDescent="0.3">
      <c r="A4" s="7" t="s">
        <v>25</v>
      </c>
      <c r="B4" s="2"/>
      <c r="C4" s="7" t="s">
        <v>19</v>
      </c>
      <c r="D4" s="2"/>
      <c r="E4" s="102" t="s">
        <v>485</v>
      </c>
      <c r="F4" s="102"/>
      <c r="G4" s="7" t="s">
        <v>19</v>
      </c>
    </row>
    <row r="5" spans="1:7" x14ac:dyDescent="0.3">
      <c r="A5" s="2" t="s">
        <v>26</v>
      </c>
      <c r="B5" s="1">
        <v>1720</v>
      </c>
      <c r="C5" s="2" t="s">
        <v>24</v>
      </c>
      <c r="D5" s="2"/>
      <c r="E5" s="7" t="s">
        <v>486</v>
      </c>
      <c r="F5" s="2"/>
      <c r="G5" s="2"/>
    </row>
    <row r="6" spans="1:7" x14ac:dyDescent="0.3">
      <c r="A6" s="2" t="s">
        <v>27</v>
      </c>
      <c r="B6" s="37" t="s">
        <v>439</v>
      </c>
      <c r="C6" s="2" t="s">
        <v>20</v>
      </c>
      <c r="D6" s="2"/>
      <c r="E6" s="2" t="s">
        <v>70</v>
      </c>
      <c r="F6" s="1">
        <v>1</v>
      </c>
      <c r="G6" s="2" t="s">
        <v>20</v>
      </c>
    </row>
    <row r="7" spans="1:7" x14ac:dyDescent="0.3">
      <c r="A7" s="2" t="s">
        <v>28</v>
      </c>
      <c r="B7" s="2">
        <v>500</v>
      </c>
      <c r="C7" s="2" t="s">
        <v>24</v>
      </c>
      <c r="D7" s="2"/>
      <c r="E7" s="2" t="s">
        <v>71</v>
      </c>
      <c r="F7" s="1">
        <v>1</v>
      </c>
      <c r="G7" s="2" t="s">
        <v>20</v>
      </c>
    </row>
    <row r="8" spans="1:7" x14ac:dyDescent="0.3">
      <c r="A8" s="2" t="s">
        <v>253</v>
      </c>
      <c r="B8" s="2">
        <v>298</v>
      </c>
      <c r="C8" s="2" t="s">
        <v>45</v>
      </c>
      <c r="D8" s="2"/>
      <c r="E8" s="2" t="s">
        <v>72</v>
      </c>
      <c r="F8" s="1" t="s">
        <v>78</v>
      </c>
      <c r="G8" s="2" t="s">
        <v>20</v>
      </c>
    </row>
    <row r="9" spans="1:7" x14ac:dyDescent="0.3">
      <c r="A9" s="2" t="s">
        <v>37</v>
      </c>
      <c r="B9" s="2">
        <v>1</v>
      </c>
      <c r="C9" s="2" t="s">
        <v>20</v>
      </c>
      <c r="D9" s="2"/>
      <c r="E9" s="2" t="s">
        <v>73</v>
      </c>
      <c r="F9" s="1" t="s">
        <v>34</v>
      </c>
      <c r="G9" s="2" t="s">
        <v>20</v>
      </c>
    </row>
    <row r="10" spans="1:7" x14ac:dyDescent="0.3">
      <c r="A10" s="2"/>
      <c r="B10" s="2"/>
      <c r="C10" s="2"/>
      <c r="D10" s="2"/>
      <c r="E10" s="6" t="s">
        <v>461</v>
      </c>
      <c r="F10" s="2">
        <f>B40</f>
        <v>2</v>
      </c>
      <c r="G10" s="2" t="s">
        <v>20</v>
      </c>
    </row>
    <row r="11" spans="1:7" x14ac:dyDescent="0.3">
      <c r="A11" s="7" t="s">
        <v>29</v>
      </c>
      <c r="B11" s="2"/>
      <c r="C11" s="2"/>
      <c r="D11" s="2"/>
      <c r="E11" s="2" t="s">
        <v>74</v>
      </c>
      <c r="F11" s="1" t="s">
        <v>613</v>
      </c>
      <c r="G11" s="2" t="s">
        <v>75</v>
      </c>
    </row>
    <row r="12" spans="1:7" x14ac:dyDescent="0.3">
      <c r="A12" s="2" t="s">
        <v>30</v>
      </c>
      <c r="B12" s="1">
        <v>1</v>
      </c>
      <c r="C12" s="2" t="s">
        <v>46</v>
      </c>
      <c r="D12" s="2"/>
      <c r="E12" s="2"/>
      <c r="F12" s="2"/>
      <c r="G12" s="2"/>
    </row>
    <row r="13" spans="1:7" x14ac:dyDescent="0.3">
      <c r="A13" s="2" t="s">
        <v>31</v>
      </c>
      <c r="B13" s="1"/>
      <c r="C13" s="2" t="s">
        <v>24</v>
      </c>
      <c r="D13" s="2"/>
      <c r="E13" s="7" t="s">
        <v>487</v>
      </c>
      <c r="F13" s="2"/>
      <c r="G13" s="2"/>
    </row>
    <row r="14" spans="1:7" x14ac:dyDescent="0.3">
      <c r="A14" s="2" t="s">
        <v>223</v>
      </c>
      <c r="B14" s="1"/>
      <c r="C14" s="2" t="s">
        <v>45</v>
      </c>
      <c r="D14" s="2"/>
      <c r="E14" s="2" t="s">
        <v>70</v>
      </c>
      <c r="F14" s="1">
        <v>1</v>
      </c>
      <c r="G14" s="2" t="s">
        <v>20</v>
      </c>
    </row>
    <row r="15" spans="1:7" x14ac:dyDescent="0.3">
      <c r="A15" s="2" t="s">
        <v>38</v>
      </c>
      <c r="B15" s="1"/>
      <c r="C15" s="2" t="s">
        <v>20</v>
      </c>
      <c r="D15" s="2"/>
      <c r="E15" s="2" t="s">
        <v>71</v>
      </c>
      <c r="F15" s="95" t="s">
        <v>614</v>
      </c>
      <c r="G15" s="2" t="s">
        <v>20</v>
      </c>
    </row>
    <row r="16" spans="1:7" x14ac:dyDescent="0.3">
      <c r="A16" s="2"/>
      <c r="B16" s="2"/>
      <c r="C16" s="2"/>
      <c r="D16" s="2"/>
      <c r="E16" s="2" t="s">
        <v>72</v>
      </c>
      <c r="F16" s="1" t="s">
        <v>78</v>
      </c>
      <c r="G16" s="2" t="s">
        <v>20</v>
      </c>
    </row>
    <row r="17" spans="1:7" x14ac:dyDescent="0.3">
      <c r="A17" s="7" t="s">
        <v>493</v>
      </c>
      <c r="B17" s="2"/>
      <c r="C17" s="2"/>
      <c r="D17" s="2"/>
      <c r="E17" s="2" t="s">
        <v>73</v>
      </c>
      <c r="F17" s="1" t="s">
        <v>25</v>
      </c>
      <c r="G17" s="2" t="s">
        <v>20</v>
      </c>
    </row>
    <row r="18" spans="1:7" x14ac:dyDescent="0.3">
      <c r="A18" s="15" t="s">
        <v>33</v>
      </c>
      <c r="B18" s="1" t="s">
        <v>610</v>
      </c>
      <c r="C18" s="1" t="s">
        <v>492</v>
      </c>
      <c r="D18" s="2"/>
      <c r="E18" s="6" t="s">
        <v>461</v>
      </c>
      <c r="F18" s="2">
        <f>B40-1</f>
        <v>1</v>
      </c>
      <c r="G18" s="2" t="s">
        <v>20</v>
      </c>
    </row>
    <row r="19" spans="1:7" x14ac:dyDescent="0.3">
      <c r="A19" s="2" t="s">
        <v>23</v>
      </c>
      <c r="B19" s="1">
        <v>9300</v>
      </c>
      <c r="C19" s="2" t="s">
        <v>24</v>
      </c>
      <c r="D19" s="2"/>
      <c r="E19" s="2" t="s">
        <v>74</v>
      </c>
      <c r="F19" s="1">
        <v>0</v>
      </c>
      <c r="G19" s="2" t="s">
        <v>75</v>
      </c>
    </row>
    <row r="20" spans="1:7" x14ac:dyDescent="0.3">
      <c r="A20" s="2" t="s">
        <v>223</v>
      </c>
      <c r="B20" s="1" t="s">
        <v>611</v>
      </c>
      <c r="C20" s="2" t="s">
        <v>45</v>
      </c>
      <c r="D20" s="2"/>
      <c r="E20" s="7" t="s">
        <v>488</v>
      </c>
      <c r="F20" s="2"/>
      <c r="G20" s="2"/>
    </row>
    <row r="21" spans="1:7" x14ac:dyDescent="0.3">
      <c r="A21" s="2" t="s">
        <v>39</v>
      </c>
      <c r="B21" s="2">
        <v>0.95</v>
      </c>
      <c r="C21" s="2" t="s">
        <v>20</v>
      </c>
      <c r="D21" s="2"/>
      <c r="E21" s="2" t="s">
        <v>70</v>
      </c>
      <c r="F21" s="1">
        <v>1</v>
      </c>
      <c r="G21" s="2" t="s">
        <v>20</v>
      </c>
    </row>
    <row r="22" spans="1:7" x14ac:dyDescent="0.3">
      <c r="A22" s="2"/>
      <c r="B22" s="2"/>
      <c r="C22" s="2"/>
      <c r="D22" s="2"/>
      <c r="E22" s="2" t="s">
        <v>71</v>
      </c>
      <c r="F22" s="1" t="s">
        <v>614</v>
      </c>
      <c r="G22" s="2" t="s">
        <v>20</v>
      </c>
    </row>
    <row r="23" spans="1:7" x14ac:dyDescent="0.3">
      <c r="A23" s="7" t="s">
        <v>34</v>
      </c>
      <c r="B23" s="2"/>
      <c r="C23" s="2"/>
      <c r="D23" s="2"/>
      <c r="E23" s="2" t="s">
        <v>72</v>
      </c>
      <c r="F23" s="1" t="s">
        <v>77</v>
      </c>
      <c r="G23" s="2" t="s">
        <v>20</v>
      </c>
    </row>
    <row r="24" spans="1:7" x14ac:dyDescent="0.3">
      <c r="A24" s="2" t="s">
        <v>35</v>
      </c>
      <c r="B24" s="1">
        <v>1215</v>
      </c>
      <c r="C24" s="2" t="s">
        <v>24</v>
      </c>
      <c r="D24" s="2"/>
      <c r="E24" s="2" t="s">
        <v>73</v>
      </c>
      <c r="F24" s="1" t="s">
        <v>25</v>
      </c>
      <c r="G24" s="2" t="s">
        <v>20</v>
      </c>
    </row>
    <row r="25" spans="1:7" x14ac:dyDescent="0.3">
      <c r="A25" s="2" t="s">
        <v>36</v>
      </c>
      <c r="B25" s="37" t="s">
        <v>52</v>
      </c>
      <c r="C25" s="2" t="s">
        <v>20</v>
      </c>
      <c r="D25" s="2"/>
      <c r="E25" s="6" t="s">
        <v>461</v>
      </c>
      <c r="F25" s="2">
        <f>B40-1</f>
        <v>1</v>
      </c>
      <c r="G25" s="2" t="s">
        <v>20</v>
      </c>
    </row>
    <row r="26" spans="1:7" x14ac:dyDescent="0.3">
      <c r="A26" s="2" t="s">
        <v>27</v>
      </c>
      <c r="B26" s="37" t="s">
        <v>439</v>
      </c>
      <c r="C26" s="2" t="s">
        <v>20</v>
      </c>
      <c r="D26" s="2"/>
      <c r="E26" s="2" t="s">
        <v>74</v>
      </c>
      <c r="F26" s="1" t="s">
        <v>615</v>
      </c>
      <c r="G26" s="2" t="s">
        <v>75</v>
      </c>
    </row>
    <row r="27" spans="1:7" x14ac:dyDescent="0.3">
      <c r="A27" s="2" t="s">
        <v>28</v>
      </c>
      <c r="B27" s="2">
        <v>0</v>
      </c>
      <c r="C27" s="2" t="s">
        <v>24</v>
      </c>
      <c r="D27" s="2"/>
      <c r="E27" s="7" t="s">
        <v>489</v>
      </c>
      <c r="F27" s="2"/>
      <c r="G27" s="2"/>
    </row>
    <row r="28" spans="1:7" x14ac:dyDescent="0.3">
      <c r="A28" s="2" t="s">
        <v>253</v>
      </c>
      <c r="B28" s="2">
        <v>288.14999999999998</v>
      </c>
      <c r="C28" s="2" t="s">
        <v>45</v>
      </c>
      <c r="D28" s="2"/>
      <c r="E28" s="2" t="s">
        <v>70</v>
      </c>
      <c r="F28" s="1">
        <v>1</v>
      </c>
      <c r="G28" s="2" t="s">
        <v>20</v>
      </c>
    </row>
    <row r="29" spans="1:7" x14ac:dyDescent="0.3">
      <c r="A29" s="2" t="s">
        <v>40</v>
      </c>
      <c r="B29" s="1" t="s">
        <v>612</v>
      </c>
      <c r="C29" s="2" t="s">
        <v>20</v>
      </c>
      <c r="D29" s="2"/>
      <c r="E29" s="2" t="s">
        <v>71</v>
      </c>
      <c r="F29" s="1" t="s">
        <v>614</v>
      </c>
      <c r="G29" s="2" t="s">
        <v>20</v>
      </c>
    </row>
    <row r="30" spans="1:7" x14ac:dyDescent="0.3">
      <c r="A30" s="2" t="s">
        <v>42</v>
      </c>
      <c r="B30" s="2">
        <v>45</v>
      </c>
      <c r="C30" s="2" t="s">
        <v>43</v>
      </c>
      <c r="D30" s="2"/>
      <c r="E30" s="2" t="s">
        <v>72</v>
      </c>
      <c r="F30" s="1" t="s">
        <v>77</v>
      </c>
      <c r="G30" s="2" t="s">
        <v>20</v>
      </c>
    </row>
    <row r="31" spans="1:7" x14ac:dyDescent="0.3">
      <c r="A31" s="2" t="s">
        <v>41</v>
      </c>
      <c r="B31" s="2">
        <v>250</v>
      </c>
      <c r="C31" s="2" t="s">
        <v>44</v>
      </c>
      <c r="D31" s="2"/>
      <c r="E31" s="2" t="s">
        <v>73</v>
      </c>
      <c r="F31" s="1" t="s">
        <v>76</v>
      </c>
      <c r="G31" s="2" t="s">
        <v>20</v>
      </c>
    </row>
    <row r="32" spans="1:7" x14ac:dyDescent="0.3">
      <c r="A32" s="2" t="s">
        <v>65</v>
      </c>
      <c r="B32" s="37" t="s">
        <v>68</v>
      </c>
      <c r="C32" s="2" t="s">
        <v>20</v>
      </c>
      <c r="D32" s="2"/>
      <c r="E32" s="6" t="s">
        <v>461</v>
      </c>
      <c r="F32" s="2">
        <f>B40-1</f>
        <v>1</v>
      </c>
      <c r="G32" s="2" t="s">
        <v>20</v>
      </c>
    </row>
    <row r="33" spans="1:7" x14ac:dyDescent="0.3">
      <c r="A33" s="2"/>
      <c r="B33" s="2"/>
      <c r="C33" s="2"/>
      <c r="D33" s="2"/>
      <c r="E33" s="2" t="s">
        <v>74</v>
      </c>
      <c r="F33" s="1" t="s">
        <v>616</v>
      </c>
      <c r="G33" s="2" t="s">
        <v>75</v>
      </c>
    </row>
    <row r="34" spans="1:7" x14ac:dyDescent="0.3">
      <c r="A34" s="7" t="s">
        <v>444</v>
      </c>
      <c r="B34" s="2"/>
      <c r="C34" s="2"/>
      <c r="D34" s="2"/>
      <c r="E34" s="7" t="s">
        <v>490</v>
      </c>
      <c r="F34" s="2"/>
      <c r="G34" s="2"/>
    </row>
    <row r="35" spans="1:7" x14ac:dyDescent="0.3">
      <c r="A35" s="2" t="s">
        <v>445</v>
      </c>
      <c r="B35" s="2">
        <v>0</v>
      </c>
      <c r="C35" s="2" t="s">
        <v>24</v>
      </c>
      <c r="D35" s="2"/>
      <c r="E35" s="2" t="s">
        <v>70</v>
      </c>
      <c r="F35" s="1" t="s">
        <v>612</v>
      </c>
      <c r="G35" s="2" t="s">
        <v>20</v>
      </c>
    </row>
    <row r="36" spans="1:7" x14ac:dyDescent="0.3">
      <c r="A36" s="2" t="s">
        <v>446</v>
      </c>
      <c r="B36" s="1" t="s">
        <v>612</v>
      </c>
      <c r="C36" s="2" t="s">
        <v>20</v>
      </c>
      <c r="D36" s="2"/>
      <c r="E36" s="2" t="s">
        <v>71</v>
      </c>
      <c r="F36" s="1" t="s">
        <v>614</v>
      </c>
      <c r="G36" s="2" t="s">
        <v>20</v>
      </c>
    </row>
    <row r="37" spans="1:7" x14ac:dyDescent="0.3">
      <c r="A37" s="2" t="s">
        <v>223</v>
      </c>
      <c r="B37" s="2">
        <v>288.14999999999998</v>
      </c>
      <c r="C37" s="2" t="s">
        <v>45</v>
      </c>
      <c r="D37" s="2"/>
      <c r="E37" s="2" t="s">
        <v>72</v>
      </c>
      <c r="F37" s="1" t="s">
        <v>77</v>
      </c>
      <c r="G37" s="2" t="s">
        <v>20</v>
      </c>
    </row>
    <row r="38" spans="1:7" x14ac:dyDescent="0.3">
      <c r="A38" s="2" t="s">
        <v>69</v>
      </c>
      <c r="B38" s="1">
        <v>65</v>
      </c>
      <c r="C38" s="2" t="s">
        <v>46</v>
      </c>
      <c r="D38" s="2"/>
      <c r="E38" s="2" t="s">
        <v>73</v>
      </c>
      <c r="F38" s="1" t="s">
        <v>34</v>
      </c>
      <c r="G38" s="2" t="s">
        <v>20</v>
      </c>
    </row>
    <row r="39" spans="1:7" x14ac:dyDescent="0.3">
      <c r="A39" s="2"/>
      <c r="B39" s="2"/>
      <c r="C39" s="2"/>
      <c r="D39" s="2"/>
      <c r="E39" s="6" t="s">
        <v>461</v>
      </c>
      <c r="F39" s="2">
        <f>B40-1</f>
        <v>1</v>
      </c>
      <c r="G39" s="2" t="s">
        <v>20</v>
      </c>
    </row>
    <row r="40" spans="1:7" x14ac:dyDescent="0.3">
      <c r="A40" s="13" t="s">
        <v>491</v>
      </c>
      <c r="B40" s="1">
        <v>2</v>
      </c>
      <c r="C40" s="2" t="s">
        <v>20</v>
      </c>
      <c r="D40" s="2"/>
      <c r="E40" s="2" t="s">
        <v>74</v>
      </c>
      <c r="F40" s="1" t="s">
        <v>617</v>
      </c>
      <c r="G40" s="2" t="s">
        <v>75</v>
      </c>
    </row>
    <row r="41" spans="1:7" x14ac:dyDescent="0.3">
      <c r="A41" s="2"/>
      <c r="B41" s="2"/>
      <c r="C41" s="2"/>
      <c r="D41" s="2"/>
      <c r="E41" s="2"/>
      <c r="F41" s="2"/>
      <c r="G41" s="2"/>
    </row>
    <row r="42" spans="1:7" x14ac:dyDescent="0.3">
      <c r="A42" s="7" t="s">
        <v>186</v>
      </c>
      <c r="B42" s="2"/>
      <c r="C42" s="2"/>
      <c r="D42" s="2"/>
      <c r="E42" s="2"/>
      <c r="F42" s="2"/>
      <c r="G42" s="2"/>
    </row>
    <row r="43" spans="1:7" x14ac:dyDescent="0.3">
      <c r="A43" s="38" t="s">
        <v>187</v>
      </c>
      <c r="B43" s="2"/>
      <c r="C43" s="2"/>
      <c r="D43" s="2"/>
      <c r="E43" s="2"/>
      <c r="F43" s="2"/>
      <c r="G43" s="2"/>
    </row>
    <row r="44" spans="1:7" x14ac:dyDescent="0.3">
      <c r="A44" s="38" t="s">
        <v>268</v>
      </c>
      <c r="B44" s="2"/>
      <c r="C44" s="2"/>
      <c r="D44" s="2"/>
      <c r="E44" s="2"/>
      <c r="F44" s="2"/>
      <c r="G44" s="2"/>
    </row>
    <row r="45" spans="1:7" x14ac:dyDescent="0.3">
      <c r="A45" s="2" t="s">
        <v>382</v>
      </c>
      <c r="B45" s="2"/>
      <c r="C45" s="2"/>
      <c r="D45" s="2"/>
      <c r="E45" s="2"/>
      <c r="F45" s="2"/>
      <c r="G45" s="2"/>
    </row>
  </sheetData>
  <sheetProtection algorithmName="SHA-512" hashValue="iis8SYKSlbL9RUltiD6ELE0nKxbh6i0Tg4d5iyNwWMVSpykmb+xx//mlyTajqATK5xXZAKZpMYQWnQbTKAidLQ==" saltValue="2HnaCMDHvT8oqnkUUOLFdg==" spinCount="100000" sheet="1" objects="1" scenarios="1" formatCells="0"/>
  <mergeCells count="1">
    <mergeCell ref="E4:F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619789C9-7D02-4E85-872F-3B5B41F2A51B}">
          <x14:formula1>
            <xm:f>Sheet2!$A$24:$A$26</xm:f>
          </x14:formula1>
          <xm:sqref>F9 F17 F24 F31 F38</xm:sqref>
        </x14:dataValidation>
        <x14:dataValidation type="list" allowBlank="1" showInputMessage="1" showErrorMessage="1" xr:uid="{5CDC9546-B3AF-4484-A5B3-E62BA1A9CBB3}">
          <x14:formula1>
            <xm:f>Sheet2!$C$24:$C$25</xm:f>
          </x14:formula1>
          <xm:sqref>F8 F16 F23 F30 F37</xm:sqref>
        </x14:dataValidation>
        <x14:dataValidation type="list" allowBlank="1" showInputMessage="1" showErrorMessage="1" xr:uid="{3DCD10C1-76D7-4641-8C07-007A8DF37BA3}">
          <x14:formula1>
            <xm:f>Sheet2!$A$19:$A$21</xm:f>
          </x14:formula1>
          <xm:sqref>B25</xm:sqref>
        </x14:dataValidation>
        <x14:dataValidation type="list" allowBlank="1" showInputMessage="1" showErrorMessage="1" xr:uid="{1E8CFEC7-D029-480F-B423-2C35F98C8798}">
          <x14:formula1>
            <xm:f>Sheet2!$C$19:$C$19</xm:f>
          </x14:formula1>
          <xm:sqref>B32</xm:sqref>
        </x14:dataValidation>
        <x14:dataValidation type="list" allowBlank="1" showInputMessage="1" showErrorMessage="1" xr:uid="{1BF1B2E7-5AB6-4E13-A1A2-6A40FC58ED53}">
          <x14:formula1>
            <xm:f>Sheet2!$A$13:$A$16</xm:f>
          </x14:formula1>
          <xm:sqref>B6 B26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R24"/>
  <sheetViews>
    <sheetView workbookViewId="0">
      <selection activeCell="B12" sqref="B12:C12"/>
    </sheetView>
  </sheetViews>
  <sheetFormatPr defaultRowHeight="14.4" x14ac:dyDescent="0.3"/>
  <cols>
    <col min="1" max="1" width="22.6640625" bestFit="1" customWidth="1"/>
    <col min="2" max="7" width="15.6640625" customWidth="1"/>
    <col min="8" max="8" width="17.109375" customWidth="1"/>
    <col min="9" max="16" width="15.6640625" customWidth="1"/>
    <col min="18" max="18" width="11.88671875" bestFit="1" customWidth="1"/>
  </cols>
  <sheetData>
    <row r="1" spans="1:18" x14ac:dyDescent="0.3">
      <c r="A1" s="2" t="s">
        <v>566</v>
      </c>
      <c r="B1" s="2"/>
      <c r="C1" s="2"/>
      <c r="D1" s="2"/>
      <c r="E1" s="2"/>
      <c r="F1" s="2"/>
      <c r="G1" s="2"/>
      <c r="H1" s="2"/>
      <c r="I1" s="2"/>
      <c r="J1" s="2"/>
      <c r="K1" s="2"/>
      <c r="L1" s="2"/>
      <c r="M1" s="2"/>
      <c r="N1" s="2"/>
      <c r="O1" s="2"/>
      <c r="P1" s="2"/>
      <c r="Q1" s="2"/>
      <c r="R1" s="2"/>
    </row>
    <row r="2" spans="1:18" x14ac:dyDescent="0.3">
      <c r="A2" s="7" t="s">
        <v>496</v>
      </c>
      <c r="B2" s="22">
        <f>'Cover sheet'!B17</f>
        <v>36</v>
      </c>
      <c r="C2" s="2"/>
      <c r="D2" s="2"/>
      <c r="E2" s="2"/>
      <c r="F2" s="2"/>
      <c r="G2" s="2"/>
      <c r="H2" s="2"/>
      <c r="I2" s="2"/>
      <c r="J2" s="2"/>
      <c r="K2" s="2"/>
      <c r="L2" s="2"/>
      <c r="M2" s="2"/>
      <c r="N2" s="2"/>
      <c r="O2" s="2"/>
      <c r="P2" s="2"/>
      <c r="Q2" s="2"/>
      <c r="R2" s="2"/>
    </row>
    <row r="3" spans="1:18" x14ac:dyDescent="0.3">
      <c r="A3" s="7" t="s">
        <v>11</v>
      </c>
      <c r="B3" s="22">
        <f>'Cover sheet'!B20</f>
        <v>74</v>
      </c>
      <c r="C3" s="2" t="s">
        <v>20</v>
      </c>
      <c r="D3" s="2"/>
      <c r="E3" s="2"/>
      <c r="F3" s="2"/>
      <c r="G3" s="2"/>
      <c r="H3" s="2"/>
      <c r="I3" s="2"/>
      <c r="J3" s="2"/>
      <c r="K3" s="2"/>
      <c r="L3" s="2"/>
      <c r="M3" s="2"/>
      <c r="N3" s="2"/>
      <c r="O3" s="2"/>
      <c r="P3" s="2"/>
      <c r="Q3" s="2"/>
      <c r="R3" s="2"/>
    </row>
    <row r="4" spans="1:18" x14ac:dyDescent="0.3">
      <c r="A4" s="7" t="s">
        <v>434</v>
      </c>
      <c r="B4" s="2">
        <f>'Cover sheet'!B25</f>
        <v>8116</v>
      </c>
      <c r="C4" s="2" t="s">
        <v>21</v>
      </c>
      <c r="D4" s="2"/>
      <c r="E4" s="2"/>
      <c r="F4" s="2"/>
      <c r="G4" s="2"/>
      <c r="H4" s="2"/>
      <c r="I4" s="2"/>
      <c r="J4" s="2"/>
      <c r="K4" s="2"/>
      <c r="L4" s="2"/>
      <c r="M4" s="2"/>
      <c r="N4" s="2"/>
      <c r="O4" s="2"/>
      <c r="P4" s="2"/>
      <c r="Q4" s="2"/>
      <c r="R4" s="2"/>
    </row>
    <row r="5" spans="1:18" x14ac:dyDescent="0.3">
      <c r="A5" s="7" t="s">
        <v>79</v>
      </c>
      <c r="B5" s="2">
        <f>'Cover sheet'!B21</f>
        <v>2100</v>
      </c>
      <c r="C5" s="2" t="s">
        <v>44</v>
      </c>
      <c r="D5" s="2"/>
      <c r="E5" s="2"/>
      <c r="F5" s="2"/>
      <c r="G5" s="2"/>
      <c r="H5" s="2"/>
      <c r="I5" s="2"/>
      <c r="J5" s="2"/>
      <c r="K5" s="2"/>
      <c r="L5" s="2"/>
      <c r="M5" s="2"/>
      <c r="N5" s="2"/>
      <c r="O5" s="2"/>
      <c r="P5" s="2"/>
      <c r="Q5" s="2"/>
      <c r="R5" s="2"/>
    </row>
    <row r="6" spans="1:18" x14ac:dyDescent="0.3">
      <c r="A6" s="2"/>
      <c r="B6" s="2"/>
      <c r="C6" s="2"/>
      <c r="D6" s="2"/>
      <c r="E6" s="2"/>
      <c r="F6" s="2"/>
      <c r="G6" s="2"/>
      <c r="H6" s="2"/>
      <c r="I6" s="2"/>
      <c r="J6" s="2"/>
      <c r="K6" s="7" t="s">
        <v>156</v>
      </c>
      <c r="L6" s="7" t="s">
        <v>163</v>
      </c>
      <c r="M6" s="2"/>
      <c r="N6" s="7" t="s">
        <v>180</v>
      </c>
      <c r="O6" s="7" t="s">
        <v>245</v>
      </c>
      <c r="P6" s="7" t="s">
        <v>245</v>
      </c>
      <c r="Q6" s="2"/>
      <c r="R6" s="2"/>
    </row>
    <row r="7" spans="1:18" s="23" customFormat="1" ht="45" customHeight="1" x14ac:dyDescent="0.35">
      <c r="A7" s="20" t="s">
        <v>81</v>
      </c>
      <c r="B7" s="20" t="s">
        <v>82</v>
      </c>
      <c r="C7" s="20" t="s">
        <v>83</v>
      </c>
      <c r="D7" s="20" t="s">
        <v>11</v>
      </c>
      <c r="E7" s="20" t="s">
        <v>561</v>
      </c>
      <c r="F7" s="20" t="s">
        <v>562</v>
      </c>
      <c r="G7" s="20" t="s">
        <v>560</v>
      </c>
      <c r="H7" s="20" t="s">
        <v>563</v>
      </c>
      <c r="I7" s="20" t="s">
        <v>564</v>
      </c>
      <c r="J7" s="20" t="s">
        <v>565</v>
      </c>
      <c r="K7" s="20" t="s">
        <v>155</v>
      </c>
      <c r="L7" s="20" t="s">
        <v>497</v>
      </c>
      <c r="M7" s="20" t="s">
        <v>498</v>
      </c>
      <c r="N7" s="20" t="s">
        <v>182</v>
      </c>
      <c r="O7" s="20" t="str">
        <f>IF('Configuration Selection'!$B$10="propeller","Total Take-off power [kW]","Total Take-off thrust [kN]")</f>
        <v>Total Take-off thrust [kN]</v>
      </c>
      <c r="P7" s="20" t="str">
        <f>IF('Configuration Selection'!$B$10="propeller","W_TO/P_TO [N/W]","T_TO/W_TO [N/N]")</f>
        <v>T_TO/W_TO [N/N]</v>
      </c>
      <c r="Q7" s="24"/>
      <c r="R7" s="24"/>
    </row>
    <row r="8" spans="1:18" x14ac:dyDescent="0.3">
      <c r="A8" s="7">
        <v>1</v>
      </c>
      <c r="B8" s="1" t="s">
        <v>618</v>
      </c>
      <c r="C8" s="1" t="s">
        <v>619</v>
      </c>
      <c r="D8" s="1">
        <v>88</v>
      </c>
      <c r="E8" s="96">
        <v>10600</v>
      </c>
      <c r="F8" s="1">
        <v>3300</v>
      </c>
      <c r="G8" s="1">
        <v>36500</v>
      </c>
      <c r="H8" s="1">
        <v>25900</v>
      </c>
      <c r="I8" s="1">
        <v>103</v>
      </c>
      <c r="J8" s="1">
        <v>26</v>
      </c>
      <c r="K8" s="1" t="s">
        <v>620</v>
      </c>
      <c r="L8" s="1"/>
      <c r="M8" s="1"/>
      <c r="N8" s="1"/>
      <c r="O8" s="1"/>
      <c r="P8" s="1"/>
      <c r="Q8" s="2"/>
      <c r="R8" s="2"/>
    </row>
    <row r="9" spans="1:18" x14ac:dyDescent="0.3">
      <c r="A9" s="7">
        <v>2</v>
      </c>
      <c r="B9" s="1" t="s">
        <v>621</v>
      </c>
      <c r="C9" s="1" t="s">
        <v>622</v>
      </c>
      <c r="D9" s="1">
        <v>90</v>
      </c>
      <c r="E9" s="1">
        <v>10247</v>
      </c>
      <c r="F9" s="1">
        <v>2876</v>
      </c>
      <c r="G9" s="1">
        <v>38329</v>
      </c>
      <c r="H9" s="1">
        <v>21845</v>
      </c>
      <c r="I9" s="1" t="s">
        <v>624</v>
      </c>
      <c r="J9" s="1" t="s">
        <v>623</v>
      </c>
      <c r="K9" s="1" t="s">
        <v>625</v>
      </c>
      <c r="L9" s="1"/>
      <c r="M9" s="1"/>
      <c r="N9" s="1"/>
      <c r="O9" s="1"/>
      <c r="P9" s="1"/>
      <c r="Q9" s="2"/>
      <c r="R9" s="2"/>
    </row>
    <row r="10" spans="1:18" x14ac:dyDescent="0.3">
      <c r="A10" s="7">
        <v>3</v>
      </c>
      <c r="B10" s="1" t="s">
        <v>626</v>
      </c>
      <c r="C10" s="1" t="s">
        <v>627</v>
      </c>
      <c r="D10" s="1">
        <v>70</v>
      </c>
      <c r="E10" s="1">
        <v>6650</v>
      </c>
      <c r="F10" s="1">
        <v>2174</v>
      </c>
      <c r="G10" s="1">
        <v>38102</v>
      </c>
      <c r="H10" s="1">
        <v>23300</v>
      </c>
      <c r="I10" s="1" t="s">
        <v>628</v>
      </c>
      <c r="J10" s="1" t="s">
        <v>629</v>
      </c>
      <c r="K10" s="1">
        <v>8.98</v>
      </c>
      <c r="L10" s="1"/>
      <c r="M10" s="1"/>
      <c r="N10" s="1"/>
      <c r="O10" s="1"/>
      <c r="P10" s="1"/>
      <c r="Q10" s="2"/>
      <c r="R10" s="2"/>
    </row>
    <row r="11" spans="1:18" x14ac:dyDescent="0.3">
      <c r="A11" s="7">
        <v>4</v>
      </c>
      <c r="B11" s="1" t="s">
        <v>630</v>
      </c>
      <c r="C11" s="1" t="s">
        <v>631</v>
      </c>
      <c r="D11" s="1">
        <v>72</v>
      </c>
      <c r="E11" s="1">
        <v>7400</v>
      </c>
      <c r="F11" s="1">
        <v>1370</v>
      </c>
      <c r="G11" s="1">
        <v>23000</v>
      </c>
      <c r="H11" s="1">
        <v>13010</v>
      </c>
      <c r="I11" s="1">
        <v>61</v>
      </c>
      <c r="J11" s="1" t="s">
        <v>632</v>
      </c>
      <c r="K11" s="1">
        <v>12</v>
      </c>
      <c r="L11" s="1"/>
      <c r="M11" s="1"/>
      <c r="N11" s="1"/>
      <c r="O11" s="1"/>
      <c r="P11" s="1"/>
      <c r="Q11" s="2"/>
      <c r="R11" s="2"/>
    </row>
    <row r="12" spans="1:18" x14ac:dyDescent="0.3">
      <c r="A12" s="7">
        <v>5</v>
      </c>
      <c r="B12" s="1" t="s">
        <v>633</v>
      </c>
      <c r="C12" s="1">
        <v>2000</v>
      </c>
      <c r="D12" s="1">
        <v>58</v>
      </c>
      <c r="E12" s="1">
        <v>5500</v>
      </c>
      <c r="F12" s="1">
        <v>2100</v>
      </c>
      <c r="G12" s="1">
        <v>23000</v>
      </c>
      <c r="H12" s="1">
        <v>14500</v>
      </c>
      <c r="I12" s="1" t="s">
        <v>634</v>
      </c>
      <c r="J12" s="1" t="s">
        <v>635</v>
      </c>
      <c r="K12" s="1" t="s">
        <v>636</v>
      </c>
      <c r="L12" s="1"/>
      <c r="M12" s="1"/>
      <c r="N12" s="1"/>
      <c r="O12" s="1"/>
      <c r="P12" s="1"/>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Q24" s="2"/>
      <c r="R24" s="2"/>
    </row>
  </sheetData>
  <sheetProtection algorithmName="SHA-512" hashValue="8AAL0H3Qip0A3+1xlIu5+Mtbx9vXdbqwMPKaHZhVsOTQhcjTRavXFIGfnKv0B4nyGosQisteRB7uyF4sWeNEOA==" saltValue="H91p4bvO6rm/jJnMDsyB3A==" spinCount="100000" sheet="1" objects="1" scenarios="1" formatCells="0"/>
  <dataValidations count="2">
    <dataValidation type="whole" operator="greaterThan" allowBlank="1" showInputMessage="1" showErrorMessage="1" sqref="B3" xr:uid="{B0751DA7-8C52-46D4-A9A6-9AAD1F39F91F}">
      <formula1>0</formula1>
    </dataValidation>
    <dataValidation type="whole" allowBlank="1" showInputMessage="1" showErrorMessage="1" sqref="B2" xr:uid="{C1E024E7-D370-4C04-ACC5-E59D76D628DC}">
      <formula1>1</formula1>
      <formula2>440</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29"/>
  <sheetViews>
    <sheetView topLeftCell="A21" workbookViewId="0">
      <selection activeCell="B26" sqref="B26:G26"/>
    </sheetView>
  </sheetViews>
  <sheetFormatPr defaultRowHeight="14.4" x14ac:dyDescent="0.3"/>
  <cols>
    <col min="1" max="1" width="50" customWidth="1"/>
  </cols>
  <sheetData>
    <row r="1" spans="1:10" ht="30" customHeight="1" x14ac:dyDescent="0.3">
      <c r="A1" s="98" t="s">
        <v>499</v>
      </c>
      <c r="B1" s="98"/>
      <c r="C1" s="98"/>
      <c r="D1" s="98"/>
      <c r="E1" s="98"/>
      <c r="F1" s="98"/>
      <c r="G1" s="98"/>
      <c r="H1" s="2"/>
      <c r="I1" s="2"/>
      <c r="J1" s="2"/>
    </row>
    <row r="2" spans="1:10" x14ac:dyDescent="0.3">
      <c r="A2" s="100" t="s">
        <v>500</v>
      </c>
      <c r="B2" s="100"/>
      <c r="C2" s="100"/>
      <c r="D2" s="100"/>
      <c r="E2" s="100"/>
      <c r="F2" s="100"/>
      <c r="G2" s="100"/>
      <c r="H2" s="2"/>
      <c r="I2" s="2"/>
      <c r="J2" s="2"/>
    </row>
    <row r="3" spans="1:10" x14ac:dyDescent="0.3">
      <c r="A3" s="12"/>
      <c r="B3" s="12"/>
      <c r="C3" s="12"/>
      <c r="D3" s="12"/>
      <c r="E3" s="12"/>
      <c r="F3" s="12"/>
      <c r="G3" s="12"/>
      <c r="H3" s="2"/>
      <c r="I3" s="2"/>
      <c r="J3" s="2"/>
    </row>
    <row r="4" spans="1:10" x14ac:dyDescent="0.3">
      <c r="A4" s="7" t="s">
        <v>93</v>
      </c>
      <c r="B4" s="26" t="s">
        <v>97</v>
      </c>
      <c r="C4" s="2"/>
      <c r="D4" s="2"/>
      <c r="E4" s="2"/>
      <c r="F4" s="2"/>
      <c r="G4" s="2"/>
      <c r="H4" s="2"/>
      <c r="I4" s="2"/>
      <c r="J4" s="2"/>
    </row>
    <row r="5" spans="1:10" ht="120" customHeight="1" x14ac:dyDescent="0.3">
      <c r="A5" s="27" t="s">
        <v>98</v>
      </c>
      <c r="B5" s="103" t="s">
        <v>637</v>
      </c>
      <c r="C5" s="103"/>
      <c r="D5" s="103"/>
      <c r="E5" s="103"/>
      <c r="F5" s="103"/>
      <c r="G5" s="103"/>
      <c r="H5" s="2"/>
      <c r="I5" s="2"/>
      <c r="J5" s="2"/>
    </row>
    <row r="6" spans="1:10" x14ac:dyDescent="0.3">
      <c r="A6" s="7"/>
      <c r="B6" s="2"/>
      <c r="C6" s="2"/>
      <c r="D6" s="2"/>
      <c r="E6" s="2"/>
      <c r="F6" s="2"/>
      <c r="G6" s="2"/>
      <c r="H6" s="2"/>
      <c r="I6" s="2"/>
      <c r="J6" s="2"/>
    </row>
    <row r="7" spans="1:10" x14ac:dyDescent="0.3">
      <c r="A7" s="7" t="s">
        <v>99</v>
      </c>
      <c r="B7" s="2" t="s">
        <v>102</v>
      </c>
      <c r="C7" s="2"/>
      <c r="D7" s="2"/>
      <c r="E7" s="2"/>
      <c r="F7" s="2"/>
      <c r="G7" s="2"/>
      <c r="H7" s="2"/>
      <c r="I7" s="2"/>
      <c r="J7" s="2"/>
    </row>
    <row r="8" spans="1:10" x14ac:dyDescent="0.3">
      <c r="A8" s="7" t="s">
        <v>100</v>
      </c>
      <c r="B8" s="2">
        <v>44</v>
      </c>
      <c r="C8" s="2"/>
      <c r="D8" s="2" t="s">
        <v>449</v>
      </c>
      <c r="E8" s="2"/>
      <c r="F8" s="2"/>
      <c r="G8" s="2"/>
      <c r="H8" s="2"/>
      <c r="I8" s="2"/>
      <c r="J8" s="2"/>
    </row>
    <row r="9" spans="1:10" x14ac:dyDescent="0.3">
      <c r="A9" s="7"/>
      <c r="B9" s="2"/>
      <c r="C9" s="2"/>
      <c r="D9" s="2"/>
      <c r="E9" s="2"/>
      <c r="F9" s="2"/>
      <c r="G9" s="2"/>
      <c r="H9" s="2"/>
      <c r="I9" s="2"/>
      <c r="J9" s="2"/>
    </row>
    <row r="10" spans="1:10" x14ac:dyDescent="0.3">
      <c r="A10" s="7" t="s">
        <v>55</v>
      </c>
      <c r="B10" s="1" t="s">
        <v>57</v>
      </c>
      <c r="C10" s="2"/>
      <c r="D10" s="2"/>
      <c r="E10" s="2"/>
      <c r="F10" s="2"/>
      <c r="G10" s="2"/>
      <c r="H10" s="2"/>
      <c r="I10" s="2"/>
      <c r="J10" s="2"/>
    </row>
    <row r="11" spans="1:10" x14ac:dyDescent="0.3">
      <c r="A11" s="7" t="s">
        <v>104</v>
      </c>
      <c r="B11" s="2">
        <f>TLAR!B40</f>
        <v>2</v>
      </c>
      <c r="C11" s="2"/>
      <c r="D11" s="2"/>
      <c r="E11" s="2"/>
      <c r="F11" s="2"/>
      <c r="G11" s="2"/>
      <c r="H11" s="2"/>
      <c r="I11" s="2"/>
      <c r="J11" s="2"/>
    </row>
    <row r="12" spans="1:10" ht="120" customHeight="1" x14ac:dyDescent="0.3">
      <c r="A12" s="27" t="s">
        <v>98</v>
      </c>
      <c r="B12" s="103" t="s">
        <v>638</v>
      </c>
      <c r="C12" s="103"/>
      <c r="D12" s="103"/>
      <c r="E12" s="103"/>
      <c r="F12" s="103"/>
      <c r="G12" s="103"/>
      <c r="H12" s="2"/>
      <c r="I12" s="2"/>
      <c r="J12" s="2"/>
    </row>
    <row r="13" spans="1:10" x14ac:dyDescent="0.3">
      <c r="A13" s="7" t="s">
        <v>105</v>
      </c>
      <c r="B13" s="26" t="s">
        <v>110</v>
      </c>
      <c r="C13" s="2"/>
      <c r="D13" s="2"/>
      <c r="E13" s="2"/>
      <c r="F13" s="2"/>
      <c r="G13" s="2"/>
      <c r="H13" s="2"/>
      <c r="I13" s="2"/>
      <c r="J13" s="2"/>
    </row>
    <row r="14" spans="1:10" ht="120" customHeight="1" x14ac:dyDescent="0.3">
      <c r="A14" s="27" t="s">
        <v>98</v>
      </c>
      <c r="B14" s="103" t="s">
        <v>639</v>
      </c>
      <c r="C14" s="103"/>
      <c r="D14" s="103"/>
      <c r="E14" s="103"/>
      <c r="F14" s="103"/>
      <c r="G14" s="103"/>
      <c r="H14" s="2"/>
      <c r="I14" s="2"/>
      <c r="J14" s="2"/>
    </row>
    <row r="15" spans="1:10" ht="120" customHeight="1" x14ac:dyDescent="0.3">
      <c r="A15" s="28" t="s">
        <v>138</v>
      </c>
      <c r="B15" s="103" t="s">
        <v>640</v>
      </c>
      <c r="C15" s="103"/>
      <c r="D15" s="103"/>
      <c r="E15" s="103"/>
      <c r="F15" s="103"/>
      <c r="G15" s="103"/>
      <c r="H15" s="2"/>
      <c r="I15" s="2"/>
      <c r="J15" s="2"/>
    </row>
    <row r="16" spans="1:10" ht="120" customHeight="1" x14ac:dyDescent="0.3">
      <c r="A16" s="28" t="s">
        <v>503</v>
      </c>
      <c r="B16" s="103" t="s">
        <v>641</v>
      </c>
      <c r="C16" s="103"/>
      <c r="D16" s="103"/>
      <c r="E16" s="103"/>
      <c r="F16" s="103"/>
      <c r="G16" s="103"/>
      <c r="H16" s="2"/>
      <c r="I16" s="2"/>
      <c r="J16" s="2"/>
    </row>
    <row r="17" spans="1:10" x14ac:dyDescent="0.3">
      <c r="A17" s="7"/>
      <c r="B17" s="2"/>
      <c r="C17" s="2"/>
      <c r="D17" s="2"/>
      <c r="E17" s="2"/>
      <c r="F17" s="2"/>
      <c r="G17" s="2"/>
      <c r="H17" s="2"/>
      <c r="I17" s="2"/>
      <c r="J17" s="2"/>
    </row>
    <row r="18" spans="1:10" x14ac:dyDescent="0.3">
      <c r="A18" s="7" t="s">
        <v>115</v>
      </c>
      <c r="B18" s="1" t="s">
        <v>123</v>
      </c>
      <c r="C18" s="2"/>
      <c r="D18" s="2"/>
      <c r="E18" s="2"/>
      <c r="F18" s="2"/>
      <c r="G18" s="2"/>
      <c r="H18" s="2"/>
      <c r="I18" s="2"/>
      <c r="J18" s="2"/>
    </row>
    <row r="19" spans="1:10" x14ac:dyDescent="0.3">
      <c r="A19" s="7" t="s">
        <v>125</v>
      </c>
      <c r="B19" s="1" t="s">
        <v>121</v>
      </c>
      <c r="C19" s="2"/>
      <c r="D19" s="2"/>
      <c r="E19" s="2"/>
      <c r="F19" s="2"/>
      <c r="G19" s="2"/>
      <c r="H19" s="2"/>
      <c r="I19" s="2"/>
      <c r="J19" s="2"/>
    </row>
    <row r="20" spans="1:10" x14ac:dyDescent="0.3">
      <c r="A20" s="7" t="s">
        <v>119</v>
      </c>
      <c r="B20" s="26" t="s">
        <v>116</v>
      </c>
      <c r="C20" s="2"/>
      <c r="D20" s="2"/>
      <c r="E20" s="2"/>
      <c r="F20" s="2"/>
      <c r="G20" s="2"/>
      <c r="H20" s="2"/>
      <c r="I20" s="2"/>
      <c r="J20" s="2"/>
    </row>
    <row r="21" spans="1:10" ht="120" customHeight="1" x14ac:dyDescent="0.3">
      <c r="A21" s="27" t="s">
        <v>118</v>
      </c>
      <c r="B21" s="103" t="s">
        <v>643</v>
      </c>
      <c r="C21" s="103"/>
      <c r="D21" s="103"/>
      <c r="E21" s="103"/>
      <c r="F21" s="103"/>
      <c r="G21" s="103"/>
      <c r="H21" s="2"/>
      <c r="I21" s="2"/>
      <c r="J21" s="2"/>
    </row>
    <row r="22" spans="1:10" ht="120" customHeight="1" x14ac:dyDescent="0.3">
      <c r="A22" s="28" t="s">
        <v>502</v>
      </c>
      <c r="B22" s="103" t="s">
        <v>642</v>
      </c>
      <c r="C22" s="103"/>
      <c r="D22" s="103"/>
      <c r="E22" s="103"/>
      <c r="F22" s="103"/>
      <c r="G22" s="103"/>
      <c r="H22" s="2"/>
      <c r="I22" s="2"/>
      <c r="J22" s="2"/>
    </row>
    <row r="23" spans="1:10" x14ac:dyDescent="0.3">
      <c r="A23" s="20"/>
      <c r="B23" s="2"/>
      <c r="C23" s="2"/>
      <c r="D23" s="2"/>
      <c r="E23" s="2"/>
      <c r="F23" s="2"/>
      <c r="G23" s="2"/>
      <c r="H23" s="2"/>
      <c r="I23" s="2"/>
      <c r="J23" s="2"/>
    </row>
    <row r="24" spans="1:10" x14ac:dyDescent="0.3">
      <c r="A24" s="7" t="s">
        <v>126</v>
      </c>
      <c r="B24" s="26" t="s">
        <v>128</v>
      </c>
      <c r="C24" s="2"/>
      <c r="D24" s="2"/>
      <c r="E24" s="2"/>
      <c r="F24" s="2"/>
      <c r="G24" s="2"/>
      <c r="H24" s="2"/>
      <c r="I24" s="2"/>
      <c r="J24" s="2"/>
    </row>
    <row r="25" spans="1:10" ht="120" customHeight="1" x14ac:dyDescent="0.3">
      <c r="A25" s="28" t="s">
        <v>98</v>
      </c>
      <c r="B25" s="103" t="s">
        <v>644</v>
      </c>
      <c r="C25" s="103"/>
      <c r="D25" s="103"/>
      <c r="E25" s="103"/>
      <c r="F25" s="103"/>
      <c r="G25" s="103"/>
      <c r="H25" s="2"/>
      <c r="I25" s="2"/>
      <c r="J25" s="2"/>
    </row>
    <row r="26" spans="1:10" ht="120" customHeight="1" x14ac:dyDescent="0.3">
      <c r="A26" s="28" t="s">
        <v>501</v>
      </c>
      <c r="B26" s="103" t="s">
        <v>645</v>
      </c>
      <c r="C26" s="103"/>
      <c r="D26" s="103"/>
      <c r="E26" s="103"/>
      <c r="F26" s="103"/>
      <c r="G26" s="103"/>
      <c r="H26" s="2"/>
      <c r="I26" s="2"/>
      <c r="J26" s="2"/>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sheetData>
  <sheetProtection algorithmName="SHA-512" hashValue="CqlXtYj3cC4mjgw79I0vhy8ap8pqtHnJgv+J3L98TaIAT9IitOrh1GiklkyY+zZLvFIY43V+suIsNtfMy04RcA==" saltValue="e7C+SzTRC78xq0FmMozdcw==" spinCount="100000" sheet="1" objects="1" scenarios="1" formatCells="0"/>
  <mergeCells count="11">
    <mergeCell ref="B25:G25"/>
    <mergeCell ref="B26:G26"/>
    <mergeCell ref="B22:G22"/>
    <mergeCell ref="B16:G16"/>
    <mergeCell ref="B15:G15"/>
    <mergeCell ref="B21:G21"/>
    <mergeCell ref="A1:G1"/>
    <mergeCell ref="A2:G2"/>
    <mergeCell ref="B14:G14"/>
    <mergeCell ref="B5:G5"/>
    <mergeCell ref="B12:G12"/>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B4</xm:sqref>
        </x14:dataValidation>
        <x14:dataValidation type="list" allowBlank="1" showInputMessage="1" showErrorMessage="1" xr:uid="{0150E0FC-FCD1-449A-B46D-30B517D6C241}">
          <x14:formula1>
            <xm:f>Sheet2!$F$13:$F$15</xm:f>
          </x14:formula1>
          <xm:sqref>B7</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B20</xm:sqref>
        </x14:dataValidation>
        <x14:dataValidation type="list" allowBlank="1" showInputMessage="1" showErrorMessage="1" xr:uid="{49E418FD-9B44-4865-8F83-8A42B4306209}">
          <x14:formula1>
            <xm:f>Sheet2!$C$30:$C$31</xm:f>
          </x14:formula1>
          <xm:sqref>B19</xm:sqref>
        </x14:dataValidation>
        <x14:dataValidation type="list" allowBlank="1" showInputMessage="1" showErrorMessage="1" xr:uid="{0A58D574-B757-4497-858B-72A8F3260A02}">
          <x14:formula1>
            <xm:f>Sheet2!$C$33:$C$35</xm:f>
          </x14:formula1>
          <xm:sqref>B18</xm:sqref>
        </x14:dataValidation>
        <x14:dataValidation type="list" allowBlank="1" showInputMessage="1" showErrorMessage="1" xr:uid="{16148711-5809-430E-B402-B9B730D685CC}">
          <x14:formula1>
            <xm:f>Sheet2!$F$28:$F$36</xm:f>
          </x14:formula1>
          <xm:sqref>B24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0"/>
  <sheetViews>
    <sheetView tabSelected="1" zoomScaleNormal="100" workbookViewId="0">
      <selection activeCell="E7" sqref="E7"/>
    </sheetView>
  </sheetViews>
  <sheetFormatPr defaultRowHeight="14.4" x14ac:dyDescent="0.3"/>
  <cols>
    <col min="1" max="1" width="40.33203125" customWidth="1"/>
    <col min="2" max="8" width="12" customWidth="1"/>
    <col min="11" max="13" width="9.109375" style="2"/>
  </cols>
  <sheetData>
    <row r="1" spans="1:10" ht="30" customHeight="1" x14ac:dyDescent="0.3">
      <c r="A1" s="104" t="s">
        <v>505</v>
      </c>
      <c r="B1" s="104"/>
      <c r="C1" s="104"/>
      <c r="D1" s="104"/>
      <c r="E1" s="104"/>
      <c r="F1" s="104"/>
      <c r="G1" s="2"/>
      <c r="H1" s="2"/>
      <c r="I1" s="2"/>
      <c r="J1" s="2"/>
    </row>
    <row r="2" spans="1:10" x14ac:dyDescent="0.3">
      <c r="A2" s="2"/>
      <c r="B2" s="2"/>
      <c r="C2" s="2"/>
      <c r="D2" s="2"/>
      <c r="E2" s="2"/>
      <c r="F2" s="2"/>
      <c r="G2" s="2"/>
      <c r="H2" s="2"/>
      <c r="I2" s="2"/>
      <c r="J2" s="2"/>
    </row>
    <row r="3" spans="1:10" x14ac:dyDescent="0.3">
      <c r="A3" s="7" t="s">
        <v>139</v>
      </c>
      <c r="B3" s="2"/>
      <c r="C3" s="2"/>
      <c r="D3" s="2"/>
      <c r="E3" s="2"/>
      <c r="F3" s="7" t="s">
        <v>19</v>
      </c>
      <c r="G3" s="2"/>
      <c r="H3" s="2"/>
      <c r="I3" s="2"/>
      <c r="J3" s="2"/>
    </row>
    <row r="4" spans="1:10" ht="45" customHeight="1" x14ac:dyDescent="0.3">
      <c r="A4" s="108" t="s">
        <v>140</v>
      </c>
      <c r="B4" s="108"/>
      <c r="C4" s="108"/>
      <c r="D4" s="2"/>
      <c r="E4" s="107"/>
      <c r="F4" s="105"/>
      <c r="G4" s="105"/>
      <c r="H4" s="105"/>
      <c r="I4" s="105"/>
      <c r="J4" s="2"/>
    </row>
    <row r="5" spans="1:10" x14ac:dyDescent="0.3">
      <c r="A5" s="6" t="s">
        <v>576</v>
      </c>
      <c r="B5" s="39"/>
      <c r="C5" s="2"/>
      <c r="D5" s="2"/>
      <c r="E5" s="93">
        <f>'Cover sheet'!B24</f>
        <v>6660</v>
      </c>
      <c r="F5" s="2" t="s">
        <v>21</v>
      </c>
      <c r="G5" s="2"/>
      <c r="H5" s="2"/>
      <c r="I5" s="2"/>
      <c r="J5" s="2"/>
    </row>
    <row r="6" spans="1:10" x14ac:dyDescent="0.3">
      <c r="A6" s="6" t="s">
        <v>577</v>
      </c>
      <c r="B6" s="39"/>
      <c r="C6" s="2"/>
      <c r="D6" s="2"/>
      <c r="E6" s="94">
        <f>'Cover sheet'!B25</f>
        <v>8116</v>
      </c>
      <c r="F6" s="2" t="s">
        <v>21</v>
      </c>
      <c r="G6" s="2"/>
      <c r="H6" s="2"/>
      <c r="I6" s="2"/>
      <c r="J6" s="2"/>
    </row>
    <row r="7" spans="1:10" x14ac:dyDescent="0.3">
      <c r="A7" s="6" t="s">
        <v>579</v>
      </c>
      <c r="B7" s="39"/>
      <c r="C7" s="2"/>
      <c r="D7" s="2"/>
      <c r="E7" s="44"/>
      <c r="F7" s="2" t="s">
        <v>21</v>
      </c>
      <c r="G7" s="2"/>
      <c r="H7" s="2"/>
      <c r="I7" s="2"/>
      <c r="J7" s="2"/>
    </row>
    <row r="8" spans="1:10" x14ac:dyDescent="0.3">
      <c r="A8" s="6" t="s">
        <v>580</v>
      </c>
      <c r="B8" s="2"/>
      <c r="C8" s="2"/>
      <c r="D8" s="2"/>
      <c r="E8" s="1"/>
      <c r="F8" s="2" t="s">
        <v>21</v>
      </c>
      <c r="G8" s="2"/>
      <c r="H8" s="2"/>
      <c r="I8" s="2"/>
      <c r="J8" s="2"/>
    </row>
    <row r="9" spans="1:10" x14ac:dyDescent="0.3">
      <c r="A9" s="6" t="s">
        <v>581</v>
      </c>
      <c r="B9" s="2"/>
      <c r="C9" s="2"/>
      <c r="D9" s="2"/>
      <c r="E9" s="1"/>
      <c r="F9" s="2" t="s">
        <v>21</v>
      </c>
      <c r="G9" s="2"/>
      <c r="H9" s="2"/>
      <c r="I9" s="2"/>
      <c r="J9" s="2"/>
    </row>
    <row r="10" spans="1:10" x14ac:dyDescent="0.3">
      <c r="A10" s="6" t="s">
        <v>582</v>
      </c>
      <c r="B10" s="2"/>
      <c r="C10" s="2"/>
      <c r="D10" s="2"/>
      <c r="E10" s="1"/>
      <c r="F10" s="2" t="s">
        <v>21</v>
      </c>
      <c r="G10" s="2"/>
      <c r="H10" s="2"/>
      <c r="I10" s="2"/>
      <c r="J10" s="2"/>
    </row>
    <row r="11" spans="1:10" x14ac:dyDescent="0.3">
      <c r="A11" s="6" t="s">
        <v>578</v>
      </c>
      <c r="B11" s="2"/>
      <c r="C11" s="2"/>
      <c r="D11" s="2"/>
      <c r="E11" s="1"/>
      <c r="F11" s="2" t="s">
        <v>21</v>
      </c>
      <c r="G11" s="2"/>
      <c r="H11" s="2"/>
      <c r="I11" s="2"/>
      <c r="J11" s="2"/>
    </row>
    <row r="12" spans="1:10" x14ac:dyDescent="0.3">
      <c r="A12" s="6" t="s">
        <v>583</v>
      </c>
      <c r="B12" s="2"/>
      <c r="C12" s="2"/>
      <c r="D12" s="2"/>
      <c r="E12" s="1"/>
      <c r="F12" s="2" t="s">
        <v>21</v>
      </c>
      <c r="G12" s="2"/>
      <c r="H12" s="2"/>
      <c r="I12" s="2"/>
      <c r="J12" s="2"/>
    </row>
    <row r="13" spans="1:10" x14ac:dyDescent="0.3">
      <c r="A13" s="6" t="s">
        <v>584</v>
      </c>
      <c r="B13" s="2"/>
      <c r="C13" s="2"/>
      <c r="D13" s="2"/>
      <c r="E13" s="1"/>
      <c r="F13" s="2" t="s">
        <v>21</v>
      </c>
      <c r="G13" s="2"/>
      <c r="H13" s="2"/>
      <c r="I13" s="2"/>
      <c r="J13" s="2"/>
    </row>
    <row r="14" spans="1:10" x14ac:dyDescent="0.3">
      <c r="A14" s="6" t="s">
        <v>585</v>
      </c>
      <c r="B14" s="2"/>
      <c r="C14" s="2"/>
      <c r="D14" s="2"/>
      <c r="E14" s="1"/>
      <c r="F14" s="2" t="s">
        <v>21</v>
      </c>
      <c r="G14" s="2"/>
      <c r="H14" s="2"/>
      <c r="I14" s="2"/>
      <c r="J14" s="2"/>
    </row>
    <row r="15" spans="1:10" x14ac:dyDescent="0.3">
      <c r="A15" s="2" t="s">
        <v>141</v>
      </c>
      <c r="B15" s="2"/>
      <c r="C15" s="2"/>
      <c r="D15" s="2"/>
      <c r="E15" s="2"/>
      <c r="F15" s="2"/>
      <c r="G15" s="2"/>
      <c r="H15" s="2"/>
      <c r="I15" s="2"/>
      <c r="J15" s="2"/>
    </row>
    <row r="16" spans="1:10" ht="16.2" x14ac:dyDescent="0.3">
      <c r="A16" s="2" t="s">
        <v>420</v>
      </c>
      <c r="B16" s="2"/>
      <c r="C16" s="2"/>
      <c r="D16" s="2"/>
      <c r="E16" s="1"/>
      <c r="F16" s="2" t="s">
        <v>423</v>
      </c>
      <c r="G16" s="2"/>
      <c r="H16" s="2"/>
      <c r="I16" s="2"/>
      <c r="J16" s="2"/>
    </row>
    <row r="17" spans="1:10" ht="16.2" x14ac:dyDescent="0.3">
      <c r="A17" s="2" t="s">
        <v>421</v>
      </c>
      <c r="B17" s="2"/>
      <c r="C17" s="2"/>
      <c r="D17" s="2"/>
      <c r="E17" s="1"/>
      <c r="F17" s="2" t="s">
        <v>423</v>
      </c>
      <c r="G17" s="2"/>
      <c r="H17" s="2"/>
      <c r="I17" s="29"/>
      <c r="J17" s="2"/>
    </row>
    <row r="18" spans="1:10" ht="16.2" x14ac:dyDescent="0.3">
      <c r="A18" s="2" t="s">
        <v>422</v>
      </c>
      <c r="B18" s="2"/>
      <c r="C18" s="2"/>
      <c r="D18" s="2"/>
      <c r="E18" s="1"/>
      <c r="F18" s="2" t="s">
        <v>423</v>
      </c>
      <c r="G18" s="2"/>
      <c r="H18" s="2"/>
      <c r="I18" s="2"/>
      <c r="J18" s="2"/>
    </row>
    <row r="19" spans="1:10" x14ac:dyDescent="0.3">
      <c r="A19" s="2" t="s">
        <v>142</v>
      </c>
      <c r="B19" s="2"/>
      <c r="C19" s="2"/>
      <c r="D19" s="2"/>
      <c r="E19" s="2"/>
      <c r="F19" s="2"/>
      <c r="G19" s="2"/>
      <c r="H19" s="2"/>
      <c r="I19" s="2"/>
      <c r="J19" s="2"/>
    </row>
    <row r="20" spans="1:10" ht="16.2" x14ac:dyDescent="0.3">
      <c r="A20" s="2" t="s">
        <v>13</v>
      </c>
      <c r="B20" s="2"/>
      <c r="C20" s="2"/>
      <c r="D20" s="2"/>
      <c r="E20" s="1"/>
      <c r="F20" s="2" t="s">
        <v>22</v>
      </c>
      <c r="G20" s="2"/>
      <c r="H20" s="2"/>
      <c r="I20" s="2"/>
      <c r="J20" s="2"/>
    </row>
    <row r="21" spans="1:10" ht="16.2" x14ac:dyDescent="0.3">
      <c r="A21" s="2" t="s">
        <v>15</v>
      </c>
      <c r="B21" s="2"/>
      <c r="C21" s="2"/>
      <c r="D21" s="2"/>
      <c r="E21" s="1"/>
      <c r="F21" s="2" t="s">
        <v>22</v>
      </c>
      <c r="G21" s="2"/>
      <c r="H21" s="2"/>
      <c r="I21" s="2"/>
      <c r="J21" s="2"/>
    </row>
    <row r="22" spans="1:10" ht="16.2" x14ac:dyDescent="0.3">
      <c r="A22" s="2" t="s">
        <v>14</v>
      </c>
      <c r="B22" s="2"/>
      <c r="C22" s="2"/>
      <c r="D22" s="2"/>
      <c r="E22" s="26"/>
      <c r="F22" s="2" t="s">
        <v>22</v>
      </c>
      <c r="G22" s="2"/>
      <c r="H22" s="2"/>
      <c r="I22" s="2"/>
      <c r="J22" s="2"/>
    </row>
    <row r="23" spans="1:10" x14ac:dyDescent="0.3">
      <c r="A23" s="2" t="s">
        <v>16</v>
      </c>
      <c r="B23" s="2"/>
      <c r="C23" s="2"/>
      <c r="D23" s="2"/>
      <c r="E23" s="91">
        <f>E14</f>
        <v>0</v>
      </c>
      <c r="F23" s="2" t="s">
        <v>21</v>
      </c>
      <c r="G23" s="2"/>
      <c r="H23" s="2"/>
      <c r="I23" s="2"/>
      <c r="J23" s="2"/>
    </row>
    <row r="24" spans="1:10" ht="16.2" x14ac:dyDescent="0.3">
      <c r="A24" s="2" t="s">
        <v>17</v>
      </c>
      <c r="B24" s="2"/>
      <c r="C24" s="2"/>
      <c r="D24" s="2"/>
      <c r="E24" s="92"/>
      <c r="F24" s="2" t="s">
        <v>22</v>
      </c>
      <c r="G24" s="2"/>
      <c r="H24" s="2"/>
      <c r="I24" s="2"/>
      <c r="J24" s="2"/>
    </row>
    <row r="25" spans="1:10" ht="90" customHeight="1" x14ac:dyDescent="0.3">
      <c r="A25" s="104" t="s">
        <v>143</v>
      </c>
      <c r="B25" s="104"/>
      <c r="C25" s="104"/>
      <c r="D25" s="106"/>
      <c r="E25" s="105"/>
      <c r="F25" s="105"/>
      <c r="G25" s="105"/>
      <c r="H25" s="105"/>
      <c r="I25" s="105"/>
      <c r="J25" s="2"/>
    </row>
    <row r="26" spans="1:10" ht="45" customHeight="1" x14ac:dyDescent="0.3">
      <c r="A26" s="104" t="s">
        <v>144</v>
      </c>
      <c r="B26" s="104"/>
      <c r="C26" s="104"/>
      <c r="D26" s="106"/>
      <c r="E26" s="105"/>
      <c r="F26" s="105"/>
      <c r="G26" s="105"/>
      <c r="H26" s="105"/>
      <c r="I26" s="105"/>
      <c r="J26" s="2"/>
    </row>
    <row r="27" spans="1:10" x14ac:dyDescent="0.3">
      <c r="A27" s="104" t="s">
        <v>536</v>
      </c>
      <c r="B27" s="104"/>
      <c r="C27" s="31"/>
      <c r="D27" s="31"/>
      <c r="E27" s="33"/>
      <c r="F27" s="31" t="s">
        <v>20</v>
      </c>
      <c r="G27" s="31"/>
      <c r="H27" s="31"/>
      <c r="I27" s="31"/>
      <c r="J27" s="2"/>
    </row>
    <row r="28" spans="1:10" x14ac:dyDescent="0.3">
      <c r="A28" s="104" t="s">
        <v>537</v>
      </c>
      <c r="B28" s="104"/>
      <c r="C28" s="31"/>
      <c r="D28" s="31"/>
      <c r="E28" s="31"/>
      <c r="F28" s="31"/>
      <c r="G28" s="31"/>
      <c r="H28" s="31"/>
      <c r="I28" s="31"/>
      <c r="J28" s="2"/>
    </row>
    <row r="29" spans="1:10" ht="45" customHeight="1" x14ac:dyDescent="0.3">
      <c r="A29" s="31" t="s">
        <v>538</v>
      </c>
      <c r="B29" s="31"/>
      <c r="C29" s="31"/>
      <c r="D29" s="31"/>
      <c r="E29" s="33"/>
      <c r="F29" s="31" t="s">
        <v>22</v>
      </c>
      <c r="G29" s="31"/>
      <c r="H29" s="31"/>
      <c r="I29" s="31"/>
      <c r="J29" s="2"/>
    </row>
    <row r="30" spans="1:10" ht="45" customHeight="1" x14ac:dyDescent="0.3">
      <c r="A30" s="31" t="s">
        <v>543</v>
      </c>
      <c r="B30" s="31"/>
      <c r="C30" s="31"/>
      <c r="D30" s="31"/>
      <c r="E30" s="33"/>
      <c r="F30" s="31" t="s">
        <v>24</v>
      </c>
      <c r="G30" s="31"/>
      <c r="H30" s="31"/>
      <c r="I30" s="31"/>
      <c r="J30" s="2"/>
    </row>
    <row r="31" spans="1:10" ht="45" customHeight="1" x14ac:dyDescent="0.3">
      <c r="A31" s="31" t="s">
        <v>544</v>
      </c>
      <c r="B31" s="31"/>
      <c r="C31" s="31"/>
      <c r="D31" s="31"/>
      <c r="E31" s="33"/>
      <c r="F31" s="31" t="s">
        <v>24</v>
      </c>
      <c r="G31" s="31"/>
      <c r="H31" s="31"/>
      <c r="I31" s="31"/>
      <c r="J31" s="2"/>
    </row>
    <row r="32" spans="1:10" ht="45" customHeight="1" x14ac:dyDescent="0.3">
      <c r="A32" s="31" t="s">
        <v>607</v>
      </c>
      <c r="B32" s="31"/>
      <c r="C32" s="31"/>
      <c r="D32" s="31"/>
      <c r="E32" s="33"/>
      <c r="F32" s="31" t="s">
        <v>24</v>
      </c>
      <c r="G32" s="31"/>
      <c r="H32" s="31"/>
      <c r="I32" s="31"/>
      <c r="J32" s="2"/>
    </row>
    <row r="33" spans="1:10" ht="45" customHeight="1" x14ac:dyDescent="0.3">
      <c r="A33" s="31" t="s">
        <v>539</v>
      </c>
      <c r="B33" s="31"/>
      <c r="C33" s="31"/>
      <c r="D33" s="31"/>
      <c r="E33" s="33"/>
      <c r="F33" s="31" t="s">
        <v>24</v>
      </c>
      <c r="G33" s="31"/>
      <c r="H33" s="31"/>
      <c r="I33" s="31"/>
      <c r="J33" s="2"/>
    </row>
    <row r="34" spans="1:10" ht="45" customHeight="1" x14ac:dyDescent="0.3">
      <c r="A34" s="31" t="s">
        <v>540</v>
      </c>
      <c r="B34" s="31"/>
      <c r="C34" s="31"/>
      <c r="D34" s="31"/>
      <c r="E34" s="33"/>
      <c r="F34" s="31" t="s">
        <v>24</v>
      </c>
      <c r="G34" s="31"/>
      <c r="H34" s="31"/>
      <c r="I34" s="31"/>
      <c r="J34" s="2"/>
    </row>
    <row r="35" spans="1:10" ht="45" customHeight="1" x14ac:dyDescent="0.3">
      <c r="A35" s="31" t="s">
        <v>541</v>
      </c>
      <c r="B35" s="31"/>
      <c r="C35" s="31"/>
      <c r="D35" s="31"/>
      <c r="E35" s="33"/>
      <c r="F35" s="31" t="s">
        <v>20</v>
      </c>
      <c r="G35" s="31"/>
      <c r="H35" s="31"/>
      <c r="I35" s="31"/>
      <c r="J35" s="2"/>
    </row>
    <row r="36" spans="1:10" ht="45" customHeight="1" x14ac:dyDescent="0.3">
      <c r="A36" s="31" t="s">
        <v>542</v>
      </c>
      <c r="B36" s="31"/>
      <c r="C36" s="31"/>
      <c r="D36" s="31"/>
      <c r="E36" s="33"/>
      <c r="F36" s="31" t="s">
        <v>20</v>
      </c>
      <c r="G36" s="31"/>
      <c r="H36" s="31"/>
      <c r="I36" s="31"/>
      <c r="J36" s="2"/>
    </row>
    <row r="37" spans="1:10" x14ac:dyDescent="0.3">
      <c r="A37" s="2"/>
      <c r="B37" s="2"/>
      <c r="C37" s="2"/>
      <c r="D37" s="2"/>
      <c r="E37" s="2"/>
      <c r="F37" s="2"/>
      <c r="G37" s="2"/>
      <c r="H37" s="2"/>
      <c r="I37" s="2"/>
      <c r="J37" s="2"/>
    </row>
    <row r="38" spans="1:10" x14ac:dyDescent="0.3">
      <c r="A38" s="7" t="s">
        <v>145</v>
      </c>
      <c r="B38" s="2"/>
      <c r="C38" s="2"/>
      <c r="D38" s="2"/>
      <c r="E38" s="2"/>
      <c r="F38" s="2"/>
      <c r="G38" s="2"/>
      <c r="H38" s="2"/>
      <c r="I38" s="2"/>
      <c r="J38" s="2"/>
    </row>
    <row r="39" spans="1:10" x14ac:dyDescent="0.3">
      <c r="A39" s="38" t="s">
        <v>146</v>
      </c>
      <c r="B39" s="2"/>
      <c r="C39" s="2"/>
      <c r="D39" s="2"/>
      <c r="E39" s="2"/>
      <c r="F39" s="7" t="s">
        <v>19</v>
      </c>
      <c r="G39" s="2"/>
      <c r="H39" s="2"/>
      <c r="I39" s="2"/>
      <c r="J39" s="2"/>
    </row>
    <row r="40" spans="1:10" x14ac:dyDescent="0.3">
      <c r="A40" s="2" t="s">
        <v>448</v>
      </c>
      <c r="B40" s="2"/>
      <c r="C40" s="2"/>
      <c r="D40" s="2"/>
      <c r="E40" s="1"/>
      <c r="F40" s="2" t="s">
        <v>24</v>
      </c>
      <c r="G40" s="2"/>
      <c r="H40" s="2"/>
      <c r="I40" s="2"/>
      <c r="J40" s="2"/>
    </row>
    <row r="41" spans="1:10" x14ac:dyDescent="0.3">
      <c r="A41" s="2" t="s">
        <v>447</v>
      </c>
      <c r="B41" s="2"/>
      <c r="C41" s="2"/>
      <c r="D41" s="2"/>
      <c r="E41" s="1"/>
      <c r="F41" s="2" t="s">
        <v>24</v>
      </c>
      <c r="G41" s="2"/>
      <c r="H41" s="2"/>
      <c r="I41" s="2"/>
      <c r="J41" s="2"/>
    </row>
    <row r="42" spans="1:10" ht="15.6" x14ac:dyDescent="0.35">
      <c r="A42" s="2" t="s">
        <v>519</v>
      </c>
      <c r="B42" s="2"/>
      <c r="C42" s="2"/>
      <c r="D42" s="2"/>
      <c r="E42" s="1"/>
      <c r="F42" s="2" t="s">
        <v>24</v>
      </c>
      <c r="G42" s="2"/>
      <c r="H42" s="2"/>
      <c r="I42" s="2"/>
      <c r="J42" s="2"/>
    </row>
    <row r="43" spans="1:10" ht="15.6" x14ac:dyDescent="0.35">
      <c r="A43" s="37" t="s">
        <v>520</v>
      </c>
      <c r="B43" s="37"/>
      <c r="C43" s="2"/>
      <c r="D43" s="2"/>
      <c r="E43" s="1"/>
      <c r="F43" s="2" t="s">
        <v>24</v>
      </c>
      <c r="G43" s="2"/>
      <c r="H43" s="2"/>
      <c r="I43" s="2"/>
      <c r="J43" s="2"/>
    </row>
    <row r="44" spans="1:10" ht="15.6" x14ac:dyDescent="0.35">
      <c r="A44" s="37" t="s">
        <v>521</v>
      </c>
      <c r="B44" s="37"/>
      <c r="C44" s="2"/>
      <c r="D44" s="2"/>
      <c r="E44" s="1"/>
      <c r="F44" s="2" t="s">
        <v>24</v>
      </c>
      <c r="G44" s="2"/>
      <c r="H44" s="2"/>
      <c r="I44" s="2"/>
      <c r="J44" s="2"/>
    </row>
    <row r="45" spans="1:10" ht="33" customHeight="1" x14ac:dyDescent="0.3">
      <c r="A45" s="104" t="s">
        <v>522</v>
      </c>
      <c r="B45" s="104"/>
      <c r="C45" s="104"/>
      <c r="D45" s="106"/>
      <c r="E45" s="1"/>
      <c r="F45" s="2" t="s">
        <v>24</v>
      </c>
      <c r="G45" s="2"/>
      <c r="H45" s="2"/>
      <c r="I45" s="2"/>
      <c r="J45" s="2"/>
    </row>
    <row r="46" spans="1:10" ht="33" customHeight="1" x14ac:dyDescent="0.3">
      <c r="A46" s="104" t="s">
        <v>523</v>
      </c>
      <c r="B46" s="104"/>
      <c r="C46" s="104"/>
      <c r="D46" s="106"/>
      <c r="E46" s="1"/>
      <c r="F46" s="2" t="s">
        <v>24</v>
      </c>
      <c r="G46" s="2"/>
      <c r="H46" s="2"/>
      <c r="I46" s="2"/>
      <c r="J46" s="2"/>
    </row>
    <row r="47" spans="1:10" x14ac:dyDescent="0.3">
      <c r="A47" s="104" t="s">
        <v>147</v>
      </c>
      <c r="B47" s="104"/>
      <c r="C47" s="104"/>
      <c r="D47" s="106"/>
      <c r="E47" s="1"/>
      <c r="F47" s="2" t="s">
        <v>24</v>
      </c>
      <c r="G47" s="2"/>
      <c r="H47" s="2"/>
      <c r="I47" s="2"/>
      <c r="J47" s="2"/>
    </row>
    <row r="48" spans="1:10" x14ac:dyDescent="0.3">
      <c r="A48" s="38" t="s">
        <v>417</v>
      </c>
      <c r="B48" s="2"/>
      <c r="C48" s="2"/>
      <c r="D48" s="2"/>
      <c r="E48" s="2"/>
      <c r="F48" s="2"/>
      <c r="G48" s="2"/>
      <c r="H48" s="2"/>
      <c r="I48" s="2"/>
      <c r="J48" s="2"/>
    </row>
    <row r="49" spans="1:10" x14ac:dyDescent="0.3">
      <c r="A49" s="38" t="s">
        <v>418</v>
      </c>
      <c r="B49" s="2"/>
      <c r="C49" s="2"/>
      <c r="D49" s="2"/>
      <c r="E49" s="2"/>
      <c r="F49" s="2"/>
      <c r="G49" s="2"/>
      <c r="H49" s="2"/>
      <c r="I49" s="2"/>
      <c r="J49" s="2"/>
    </row>
    <row r="50" spans="1:10" x14ac:dyDescent="0.3">
      <c r="A50" s="2"/>
      <c r="B50" s="2"/>
      <c r="C50" s="2"/>
      <c r="D50" s="2"/>
      <c r="E50" s="2"/>
      <c r="F50" s="2"/>
      <c r="G50" s="2"/>
      <c r="H50" s="2"/>
      <c r="I50" s="2"/>
      <c r="J50" s="2"/>
    </row>
    <row r="51" spans="1:10" x14ac:dyDescent="0.3">
      <c r="A51" s="30" t="s">
        <v>460</v>
      </c>
      <c r="B51" s="2"/>
      <c r="C51" s="2"/>
      <c r="D51" s="2"/>
      <c r="E51" s="2"/>
      <c r="F51" s="2"/>
      <c r="G51" s="2"/>
      <c r="H51" s="2"/>
      <c r="I51" s="2"/>
      <c r="J51" s="2"/>
    </row>
    <row r="52" spans="1:10" x14ac:dyDescent="0.3">
      <c r="A52" s="7" t="s">
        <v>148</v>
      </c>
      <c r="B52" s="2"/>
      <c r="C52" s="2"/>
      <c r="D52" s="2"/>
      <c r="E52" s="2"/>
      <c r="F52" s="2"/>
      <c r="G52" s="2"/>
      <c r="H52" s="2"/>
      <c r="I52" s="2"/>
      <c r="J52" s="2"/>
    </row>
    <row r="53" spans="1:10" x14ac:dyDescent="0.3">
      <c r="A53" s="2" t="s">
        <v>149</v>
      </c>
      <c r="B53" s="2"/>
      <c r="C53" s="2"/>
      <c r="D53" s="2"/>
      <c r="E53" s="2"/>
      <c r="F53" s="2"/>
      <c r="G53" s="2"/>
      <c r="H53" s="2"/>
      <c r="I53" s="2"/>
      <c r="J53" s="2"/>
    </row>
    <row r="54" spans="1:10" ht="15.6" x14ac:dyDescent="0.35">
      <c r="A54" s="2" t="s">
        <v>527</v>
      </c>
      <c r="B54" s="2"/>
      <c r="C54" s="2"/>
      <c r="D54" s="2"/>
      <c r="E54" s="1"/>
      <c r="F54" s="2" t="s">
        <v>24</v>
      </c>
      <c r="G54" s="2"/>
      <c r="H54" s="2"/>
      <c r="I54" s="2"/>
      <c r="J54" s="2"/>
    </row>
    <row r="55" spans="1:10" ht="15.6" x14ac:dyDescent="0.35">
      <c r="A55" s="2" t="s">
        <v>524</v>
      </c>
      <c r="B55" s="2"/>
      <c r="C55" s="2"/>
      <c r="D55" s="2"/>
      <c r="E55" s="1"/>
      <c r="F55" s="2" t="s">
        <v>20</v>
      </c>
      <c r="G55" s="2"/>
      <c r="H55" s="2"/>
      <c r="I55" s="2"/>
      <c r="J55" s="2"/>
    </row>
    <row r="56" spans="1:10" ht="15.6" x14ac:dyDescent="0.35">
      <c r="A56" s="2" t="s">
        <v>525</v>
      </c>
      <c r="B56" s="2"/>
      <c r="C56" s="2"/>
      <c r="D56" s="2"/>
      <c r="E56" s="1"/>
      <c r="F56" s="2" t="s">
        <v>20</v>
      </c>
      <c r="G56" s="2"/>
      <c r="H56" s="2"/>
      <c r="I56" s="2"/>
      <c r="J56" s="2"/>
    </row>
    <row r="57" spans="1:10" ht="15.6" x14ac:dyDescent="0.35">
      <c r="A57" s="2" t="s">
        <v>526</v>
      </c>
      <c r="B57" s="2"/>
      <c r="C57" s="2"/>
      <c r="D57" s="2"/>
      <c r="E57" s="26"/>
      <c r="F57" s="2" t="s">
        <v>20</v>
      </c>
      <c r="G57" s="2"/>
      <c r="H57" s="2"/>
      <c r="I57" s="2"/>
      <c r="J57" s="2"/>
    </row>
    <row r="58" spans="1:10" ht="60" customHeight="1" x14ac:dyDescent="0.3">
      <c r="A58" s="32" t="s">
        <v>518</v>
      </c>
      <c r="B58" s="2"/>
      <c r="C58" s="2"/>
      <c r="D58" s="2"/>
      <c r="E58" s="105"/>
      <c r="F58" s="105"/>
      <c r="G58" s="105"/>
      <c r="H58" s="105"/>
      <c r="I58" s="105"/>
      <c r="J58" s="2"/>
    </row>
    <row r="59" spans="1:10" x14ac:dyDescent="0.3">
      <c r="A59" s="38" t="s">
        <v>272</v>
      </c>
      <c r="B59" s="2"/>
      <c r="C59" s="2"/>
      <c r="D59" s="2"/>
      <c r="E59" s="2"/>
      <c r="F59" s="2"/>
      <c r="G59" s="2"/>
      <c r="H59" s="2"/>
      <c r="I59" s="2"/>
      <c r="J59" s="2"/>
    </row>
    <row r="60" spans="1:10" ht="15.6" x14ac:dyDescent="0.35">
      <c r="A60" s="2" t="s">
        <v>528</v>
      </c>
      <c r="B60" s="2"/>
      <c r="C60" s="2"/>
      <c r="D60" s="2"/>
      <c r="E60" s="1"/>
      <c r="F60" s="2" t="s">
        <v>24</v>
      </c>
      <c r="G60" s="2"/>
      <c r="H60" s="2"/>
      <c r="I60" s="2"/>
      <c r="J60" s="2"/>
    </row>
    <row r="61" spans="1:10" ht="15.6" x14ac:dyDescent="0.35">
      <c r="A61" s="2" t="s">
        <v>529</v>
      </c>
      <c r="B61" s="2"/>
      <c r="C61" s="2"/>
      <c r="D61" s="2"/>
      <c r="E61" s="1"/>
      <c r="F61" s="2" t="s">
        <v>24</v>
      </c>
      <c r="G61" s="2"/>
      <c r="H61" s="2"/>
      <c r="I61" s="2"/>
      <c r="J61" s="2"/>
    </row>
    <row r="62" spans="1:10" x14ac:dyDescent="0.3">
      <c r="A62" s="2"/>
      <c r="B62" s="2"/>
      <c r="C62" s="2"/>
      <c r="D62" s="2"/>
      <c r="E62" s="2"/>
      <c r="F62" s="2"/>
      <c r="G62" s="2"/>
      <c r="H62" s="2"/>
      <c r="I62" s="2"/>
      <c r="J62" s="2"/>
    </row>
    <row r="63" spans="1:10" x14ac:dyDescent="0.3">
      <c r="A63" s="7" t="s">
        <v>150</v>
      </c>
      <c r="B63" s="2"/>
      <c r="C63" s="2"/>
      <c r="D63" s="2"/>
      <c r="E63" s="2"/>
      <c r="F63" s="2"/>
      <c r="G63" s="2"/>
      <c r="H63" s="2"/>
      <c r="I63" s="2"/>
      <c r="J63" s="2"/>
    </row>
    <row r="64" spans="1:10" x14ac:dyDescent="0.3">
      <c r="A64" s="2" t="s">
        <v>151</v>
      </c>
      <c r="B64" s="2"/>
      <c r="C64" s="2"/>
      <c r="D64" s="2"/>
      <c r="E64" s="1"/>
      <c r="F64" s="2" t="s">
        <v>479</v>
      </c>
      <c r="G64" s="2"/>
      <c r="H64" s="2"/>
      <c r="I64" s="2"/>
      <c r="J64" s="2"/>
    </row>
    <row r="65" spans="1:10" x14ac:dyDescent="0.3">
      <c r="A65" s="2" t="s">
        <v>152</v>
      </c>
      <c r="B65" s="2"/>
      <c r="C65" s="2"/>
      <c r="D65" s="2"/>
      <c r="E65" s="26"/>
      <c r="F65" s="2" t="s">
        <v>479</v>
      </c>
      <c r="G65" s="2"/>
      <c r="H65" s="2"/>
      <c r="I65" s="2"/>
      <c r="J65" s="2"/>
    </row>
    <row r="66" spans="1:10" ht="60" customHeight="1" x14ac:dyDescent="0.3">
      <c r="A66" s="36" t="s">
        <v>118</v>
      </c>
      <c r="B66" s="2"/>
      <c r="C66" s="2"/>
      <c r="D66" s="2"/>
      <c r="E66" s="109"/>
      <c r="F66" s="109"/>
      <c r="G66" s="109"/>
      <c r="H66" s="109"/>
      <c r="I66" s="109"/>
      <c r="J66" s="2"/>
    </row>
    <row r="67" spans="1:10" x14ac:dyDescent="0.3">
      <c r="A67" s="2" t="s">
        <v>153</v>
      </c>
      <c r="B67" s="2"/>
      <c r="C67" s="2"/>
      <c r="D67" s="2"/>
      <c r="E67" s="92"/>
      <c r="F67" s="2" t="s">
        <v>479</v>
      </c>
      <c r="G67" s="2"/>
      <c r="H67" s="2"/>
      <c r="I67" s="2"/>
      <c r="J67" s="2"/>
    </row>
    <row r="68" spans="1:10" ht="60" customHeight="1" x14ac:dyDescent="0.3">
      <c r="A68" s="36" t="s">
        <v>118</v>
      </c>
      <c r="B68" s="2"/>
      <c r="C68" s="2"/>
      <c r="D68" s="2"/>
      <c r="E68" s="110"/>
      <c r="F68" s="111"/>
      <c r="G68" s="111"/>
      <c r="H68" s="111"/>
      <c r="I68" s="112"/>
      <c r="J68" s="2"/>
    </row>
    <row r="69" spans="1:10" x14ac:dyDescent="0.3">
      <c r="A69" s="38" t="s">
        <v>271</v>
      </c>
      <c r="B69" s="2"/>
      <c r="C69" s="2"/>
      <c r="D69" s="2"/>
      <c r="E69" s="2"/>
      <c r="F69" s="2"/>
      <c r="G69" s="2"/>
      <c r="H69" s="2"/>
      <c r="I69" s="2"/>
      <c r="J69" s="2"/>
    </row>
    <row r="70" spans="1:10" x14ac:dyDescent="0.3">
      <c r="A70" s="38"/>
      <c r="B70" s="2"/>
      <c r="C70" s="2"/>
      <c r="D70" s="2"/>
      <c r="E70" s="2"/>
      <c r="F70" s="2"/>
      <c r="G70" s="2"/>
      <c r="H70" s="2"/>
      <c r="I70" s="2"/>
      <c r="J70" s="2"/>
    </row>
    <row r="71" spans="1:10" x14ac:dyDescent="0.3">
      <c r="A71" s="2" t="s">
        <v>154</v>
      </c>
      <c r="B71" s="2"/>
      <c r="C71" s="2"/>
      <c r="D71" s="2"/>
      <c r="E71" s="2"/>
      <c r="F71" s="2"/>
      <c r="G71" s="2"/>
      <c r="H71" s="2"/>
      <c r="I71" s="2"/>
      <c r="J71" s="2"/>
    </row>
    <row r="72" spans="1:10" x14ac:dyDescent="0.3">
      <c r="A72" s="2"/>
      <c r="B72" s="7" t="s">
        <v>84</v>
      </c>
      <c r="C72" s="7" t="s">
        <v>85</v>
      </c>
      <c r="D72" s="7" t="s">
        <v>86</v>
      </c>
      <c r="E72" s="7" t="s">
        <v>90</v>
      </c>
      <c r="F72" s="7" t="s">
        <v>87</v>
      </c>
      <c r="G72" s="7" t="s">
        <v>88</v>
      </c>
      <c r="H72" s="7" t="s">
        <v>89</v>
      </c>
      <c r="I72" s="7" t="s">
        <v>91</v>
      </c>
      <c r="J72" s="2"/>
    </row>
    <row r="73" spans="1:10" x14ac:dyDescent="0.3">
      <c r="A73" s="2" t="s">
        <v>530</v>
      </c>
      <c r="B73" s="1"/>
      <c r="C73" s="1"/>
      <c r="D73" s="1"/>
      <c r="E73" s="26"/>
      <c r="F73" s="26"/>
      <c r="G73" s="26"/>
      <c r="H73" s="26"/>
      <c r="I73" s="2">
        <f>SUM(B73:H73)</f>
        <v>0</v>
      </c>
      <c r="J73" s="2"/>
    </row>
    <row r="74" spans="1:10" ht="60" customHeight="1" x14ac:dyDescent="0.3">
      <c r="A74" s="36" t="s">
        <v>118</v>
      </c>
      <c r="B74" s="2"/>
      <c r="C74" s="2"/>
      <c r="D74" s="2"/>
      <c r="E74" s="105"/>
      <c r="F74" s="105"/>
      <c r="G74" s="105"/>
      <c r="H74" s="105"/>
      <c r="I74" s="105"/>
      <c r="J74" s="2"/>
    </row>
    <row r="75" spans="1:10" x14ac:dyDescent="0.3">
      <c r="A75" s="2"/>
      <c r="B75" s="2"/>
      <c r="C75" s="2"/>
      <c r="D75" s="2"/>
      <c r="E75" s="2"/>
      <c r="F75" s="2"/>
      <c r="G75" s="2"/>
      <c r="H75" s="2"/>
      <c r="I75" s="2"/>
      <c r="J75" s="2"/>
    </row>
    <row r="76" spans="1:10" x14ac:dyDescent="0.3">
      <c r="A76" s="30" t="s">
        <v>504</v>
      </c>
      <c r="B76" s="2"/>
      <c r="C76" s="2"/>
      <c r="D76" s="2"/>
      <c r="E76" s="2"/>
      <c r="F76" s="2"/>
      <c r="G76" s="2"/>
      <c r="H76" s="2"/>
      <c r="I76" s="2"/>
      <c r="J76" s="2"/>
    </row>
    <row r="77" spans="1:10" x14ac:dyDescent="0.3">
      <c r="A77" s="2"/>
      <c r="B77" s="2"/>
      <c r="C77" s="2"/>
      <c r="D77" s="2"/>
      <c r="E77" s="2"/>
      <c r="F77" s="2"/>
      <c r="G77" s="2"/>
      <c r="H77" s="2"/>
      <c r="I77" s="2"/>
      <c r="J77" s="2"/>
    </row>
    <row r="78" spans="1:10" x14ac:dyDescent="0.3">
      <c r="A78" s="7" t="s">
        <v>407</v>
      </c>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sheetData>
  <sheetProtection algorithmName="SHA-512" hashValue="vz9K8Y7VSXxpvbbm+Mqf5vAnJs8MZ2iIB9gC33elWJNP+/ia6c4k+LmVzH9nfTQK22fcuJJ+hloCVH/t+137kg==" saltValue="If1oKsGAr9pIGpOoimVdLA==" spinCount="100000" sheet="1" objects="1" scenarios="1" formatCells="0"/>
  <mergeCells count="16">
    <mergeCell ref="E74:I74"/>
    <mergeCell ref="A27:B27"/>
    <mergeCell ref="A28:B28"/>
    <mergeCell ref="E4:I4"/>
    <mergeCell ref="A4:C4"/>
    <mergeCell ref="A45:D45"/>
    <mergeCell ref="A46:D46"/>
    <mergeCell ref="A47:D47"/>
    <mergeCell ref="E58:I58"/>
    <mergeCell ref="E66:I66"/>
    <mergeCell ref="E68:I68"/>
    <mergeCell ref="A1:F1"/>
    <mergeCell ref="E25:I25"/>
    <mergeCell ref="E26:I26"/>
    <mergeCell ref="A25:D25"/>
    <mergeCell ref="A26:D2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4"/>
  <sheetViews>
    <sheetView workbookViewId="0">
      <selection activeCell="C9" sqref="C9:F9"/>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04" t="s">
        <v>506</v>
      </c>
      <c r="B1" s="104"/>
      <c r="C1" s="104"/>
      <c r="D1" s="104"/>
      <c r="E1" s="104"/>
      <c r="F1" s="104"/>
      <c r="G1" s="104"/>
    </row>
    <row r="2" spans="1:7" x14ac:dyDescent="0.3">
      <c r="A2" s="113" t="s">
        <v>510</v>
      </c>
      <c r="B2" s="113"/>
      <c r="C2" s="113"/>
      <c r="D2" s="113"/>
      <c r="E2" s="113"/>
      <c r="F2" s="113"/>
      <c r="G2" s="113"/>
    </row>
    <row r="3" spans="1:7" x14ac:dyDescent="0.3">
      <c r="A3" s="2"/>
      <c r="B3" s="2"/>
      <c r="C3" s="2"/>
      <c r="D3" s="2"/>
      <c r="E3" s="2"/>
      <c r="F3" s="2"/>
      <c r="G3" s="2"/>
    </row>
    <row r="4" spans="1:7" x14ac:dyDescent="0.3">
      <c r="A4" s="7" t="s">
        <v>156</v>
      </c>
      <c r="B4" s="7"/>
      <c r="C4" s="2"/>
      <c r="D4" s="2"/>
      <c r="E4" s="2"/>
      <c r="F4" s="2"/>
      <c r="G4" s="2"/>
    </row>
    <row r="5" spans="1:7" x14ac:dyDescent="0.3">
      <c r="A5" s="38" t="s">
        <v>475</v>
      </c>
      <c r="B5" s="2"/>
      <c r="C5" s="2"/>
      <c r="D5" s="2"/>
      <c r="E5" s="2"/>
      <c r="F5" s="2"/>
      <c r="G5" s="2"/>
    </row>
    <row r="6" spans="1:7" x14ac:dyDescent="0.3">
      <c r="A6" s="2" t="s">
        <v>157</v>
      </c>
      <c r="B6" s="2"/>
      <c r="C6" s="2"/>
      <c r="D6" s="1"/>
      <c r="E6" s="2" t="s">
        <v>20</v>
      </c>
      <c r="F6" s="2"/>
      <c r="G6" s="2"/>
    </row>
    <row r="7" spans="1:7" x14ac:dyDescent="0.3">
      <c r="A7" s="2" t="s">
        <v>158</v>
      </c>
      <c r="B7" s="2"/>
      <c r="C7" s="2"/>
      <c r="D7" s="2"/>
      <c r="E7" s="2"/>
      <c r="F7" s="2"/>
      <c r="G7" s="2"/>
    </row>
    <row r="8" spans="1:7" ht="60" customHeight="1" x14ac:dyDescent="0.3">
      <c r="A8" s="104" t="s">
        <v>159</v>
      </c>
      <c r="B8" s="106"/>
      <c r="C8" s="105"/>
      <c r="D8" s="105"/>
      <c r="E8" s="105"/>
      <c r="F8" s="105"/>
      <c r="G8" s="34"/>
    </row>
    <row r="9" spans="1:7" ht="60" customHeight="1" x14ac:dyDescent="0.3">
      <c r="A9" s="104" t="s">
        <v>160</v>
      </c>
      <c r="B9" s="106"/>
      <c r="C9" s="105"/>
      <c r="D9" s="105"/>
      <c r="E9" s="105"/>
      <c r="F9" s="105"/>
      <c r="G9" s="2"/>
    </row>
    <row r="10" spans="1:7" ht="60" customHeight="1" x14ac:dyDescent="0.3">
      <c r="A10" s="104" t="s">
        <v>161</v>
      </c>
      <c r="B10" s="106"/>
      <c r="C10" s="105"/>
      <c r="D10" s="105"/>
      <c r="E10" s="105"/>
      <c r="F10" s="105"/>
      <c r="G10" s="2"/>
    </row>
    <row r="11" spans="1:7" ht="60" customHeight="1" x14ac:dyDescent="0.3">
      <c r="A11" s="104" t="s">
        <v>162</v>
      </c>
      <c r="B11" s="106"/>
      <c r="C11" s="105"/>
      <c r="D11" s="105"/>
      <c r="E11" s="105"/>
      <c r="F11" s="105"/>
      <c r="G11" s="2"/>
    </row>
    <row r="12" spans="1:7" x14ac:dyDescent="0.3">
      <c r="A12" s="2"/>
      <c r="B12" s="2"/>
      <c r="C12" s="2"/>
      <c r="D12" s="2"/>
      <c r="E12" s="2"/>
      <c r="F12" s="2"/>
      <c r="G12" s="2"/>
    </row>
    <row r="13" spans="1:7" x14ac:dyDescent="0.3">
      <c r="A13" s="7" t="s">
        <v>163</v>
      </c>
      <c r="B13" s="2"/>
      <c r="C13" s="2"/>
      <c r="D13" s="2"/>
      <c r="E13" s="2"/>
      <c r="F13" s="2"/>
      <c r="G13" s="2"/>
    </row>
    <row r="14" spans="1:7" x14ac:dyDescent="0.3">
      <c r="A14" s="2" t="s">
        <v>164</v>
      </c>
      <c r="B14" s="2"/>
      <c r="C14" s="2"/>
      <c r="D14" s="2"/>
      <c r="E14" s="7" t="s">
        <v>19</v>
      </c>
      <c r="F14" s="2"/>
      <c r="G14" s="2"/>
    </row>
    <row r="15" spans="1:7" x14ac:dyDescent="0.3">
      <c r="A15" s="114" t="s">
        <v>476</v>
      </c>
      <c r="B15" s="114"/>
      <c r="C15" s="114"/>
      <c r="D15" s="114"/>
      <c r="E15" s="114"/>
      <c r="F15" s="114"/>
      <c r="G15" s="114"/>
    </row>
    <row r="16" spans="1:7" ht="30" customHeight="1" x14ac:dyDescent="0.3">
      <c r="A16" s="104" t="s">
        <v>165</v>
      </c>
      <c r="B16" s="104"/>
      <c r="C16" s="2"/>
      <c r="D16" s="1"/>
      <c r="E16" s="2" t="s">
        <v>20</v>
      </c>
      <c r="F16" s="2"/>
      <c r="G16" s="2"/>
    </row>
    <row r="17" spans="1:7" x14ac:dyDescent="0.3">
      <c r="A17" s="2" t="s">
        <v>477</v>
      </c>
      <c r="B17" s="2"/>
      <c r="C17" s="2"/>
      <c r="D17" s="2"/>
      <c r="E17" s="2"/>
      <c r="F17" s="2"/>
      <c r="G17" s="2"/>
    </row>
    <row r="18" spans="1:7" ht="16.2" x14ac:dyDescent="0.3">
      <c r="A18" s="2" t="s">
        <v>166</v>
      </c>
      <c r="B18" s="2"/>
      <c r="C18" s="2"/>
      <c r="D18" s="1"/>
      <c r="E18" s="2" t="s">
        <v>478</v>
      </c>
      <c r="F18" s="2"/>
      <c r="G18" s="2"/>
    </row>
    <row r="19" spans="1:7" x14ac:dyDescent="0.3">
      <c r="A19" s="2" t="s">
        <v>167</v>
      </c>
      <c r="B19" s="2"/>
      <c r="C19" s="2"/>
      <c r="D19" s="1"/>
      <c r="E19" s="2" t="s">
        <v>20</v>
      </c>
      <c r="F19" s="2"/>
      <c r="G19" s="2"/>
    </row>
    <row r="20" spans="1:7" x14ac:dyDescent="0.3">
      <c r="A20" s="2" t="s">
        <v>168</v>
      </c>
      <c r="B20" s="2"/>
      <c r="C20" s="2"/>
      <c r="D20" s="1"/>
      <c r="E20" s="2" t="s">
        <v>20</v>
      </c>
      <c r="F20" s="2"/>
      <c r="G20" s="2"/>
    </row>
    <row r="21" spans="1:7" x14ac:dyDescent="0.3">
      <c r="A21" s="2"/>
      <c r="B21" s="2"/>
      <c r="C21" s="2"/>
      <c r="D21" s="2"/>
      <c r="E21" s="2"/>
      <c r="F21" s="2"/>
      <c r="G21" s="2"/>
    </row>
    <row r="22" spans="1:7" x14ac:dyDescent="0.3">
      <c r="A22" s="7" t="s">
        <v>169</v>
      </c>
      <c r="B22" s="2"/>
      <c r="C22" s="2"/>
      <c r="D22" s="2"/>
      <c r="E22" s="2"/>
      <c r="F22" s="2"/>
      <c r="G22" s="2"/>
    </row>
    <row r="23" spans="1:7" x14ac:dyDescent="0.3">
      <c r="A23" s="2" t="s">
        <v>545</v>
      </c>
      <c r="B23" s="2"/>
      <c r="C23" s="2"/>
      <c r="D23" s="1"/>
      <c r="E23" s="2" t="s">
        <v>20</v>
      </c>
      <c r="F23" s="2"/>
      <c r="G23" s="2"/>
    </row>
    <row r="24" spans="1:7" x14ac:dyDescent="0.3">
      <c r="A24" s="2" t="s">
        <v>170</v>
      </c>
      <c r="B24" s="2"/>
      <c r="C24" s="2"/>
      <c r="D24" s="1"/>
      <c r="E24" s="2" t="s">
        <v>20</v>
      </c>
      <c r="F24" s="2"/>
      <c r="G24" s="2"/>
    </row>
    <row r="25" spans="1:7" ht="30" customHeight="1" x14ac:dyDescent="0.3">
      <c r="A25" s="104" t="s">
        <v>177</v>
      </c>
      <c r="B25" s="104"/>
      <c r="C25" s="2"/>
      <c r="D25" s="1"/>
      <c r="E25" s="2" t="s">
        <v>20</v>
      </c>
      <c r="F25" s="2"/>
      <c r="G25" s="2"/>
    </row>
    <row r="26" spans="1:7" ht="30" customHeight="1" x14ac:dyDescent="0.3">
      <c r="A26" s="104" t="s">
        <v>171</v>
      </c>
      <c r="B26" s="104"/>
      <c r="C26" s="2"/>
      <c r="D26" s="1"/>
      <c r="E26" s="2" t="s">
        <v>20</v>
      </c>
      <c r="F26" s="2"/>
      <c r="G26" s="2"/>
    </row>
    <row r="27" spans="1:7" x14ac:dyDescent="0.3">
      <c r="A27" s="2"/>
      <c r="B27" s="2"/>
      <c r="C27" s="2"/>
      <c r="D27" s="2"/>
      <c r="E27" s="2"/>
      <c r="F27" s="2"/>
      <c r="G27" s="2"/>
    </row>
    <row r="28" spans="1:7" x14ac:dyDescent="0.3">
      <c r="A28" s="7" t="s">
        <v>172</v>
      </c>
      <c r="B28" s="2"/>
      <c r="C28" s="2"/>
      <c r="D28" s="2"/>
      <c r="E28" s="2"/>
      <c r="F28" s="2"/>
      <c r="G28" s="2"/>
    </row>
    <row r="29" spans="1:7" x14ac:dyDescent="0.3">
      <c r="A29" s="2" t="s">
        <v>173</v>
      </c>
      <c r="B29" s="2"/>
      <c r="C29" s="2"/>
      <c r="D29" s="1"/>
      <c r="E29" s="2" t="s">
        <v>20</v>
      </c>
      <c r="F29" s="2"/>
      <c r="G29" s="2"/>
    </row>
    <row r="30" spans="1:7" x14ac:dyDescent="0.3">
      <c r="A30" s="2" t="s">
        <v>174</v>
      </c>
      <c r="B30" s="2"/>
      <c r="C30" s="2"/>
      <c r="D30" s="1"/>
      <c r="E30" s="2" t="s">
        <v>20</v>
      </c>
      <c r="F30" s="2"/>
      <c r="G30" s="2"/>
    </row>
    <row r="31" spans="1:7" x14ac:dyDescent="0.3">
      <c r="A31" s="2" t="s">
        <v>175</v>
      </c>
      <c r="B31" s="2"/>
      <c r="C31" s="2"/>
      <c r="D31" s="1"/>
      <c r="E31" s="2" t="s">
        <v>20</v>
      </c>
      <c r="F31" s="2"/>
      <c r="G31" s="2"/>
    </row>
    <row r="32" spans="1:7" x14ac:dyDescent="0.3">
      <c r="A32" s="2" t="s">
        <v>176</v>
      </c>
      <c r="B32" s="2"/>
      <c r="C32" s="2"/>
      <c r="D32" s="1"/>
      <c r="E32" s="2" t="s">
        <v>20</v>
      </c>
      <c r="F32" s="2"/>
      <c r="G32" s="2"/>
    </row>
    <row r="33" spans="1:7" x14ac:dyDescent="0.3">
      <c r="A33" s="2"/>
      <c r="B33" s="2"/>
      <c r="C33" s="2"/>
      <c r="D33" s="2"/>
      <c r="E33" s="2"/>
      <c r="F33" s="2"/>
      <c r="G33" s="2"/>
    </row>
    <row r="34" spans="1:7" x14ac:dyDescent="0.3">
      <c r="A34" s="7" t="s">
        <v>227</v>
      </c>
      <c r="B34" s="2"/>
      <c r="C34" s="2"/>
      <c r="D34" s="2"/>
      <c r="E34" s="2"/>
      <c r="F34" s="2"/>
      <c r="G34" s="2"/>
    </row>
    <row r="35" spans="1:7" x14ac:dyDescent="0.3">
      <c r="A35" s="2" t="s">
        <v>228</v>
      </c>
      <c r="B35" s="2"/>
      <c r="C35" s="2"/>
      <c r="D35" s="1"/>
      <c r="E35" s="2" t="s">
        <v>479</v>
      </c>
      <c r="F35" s="2"/>
      <c r="G35" s="2"/>
    </row>
    <row r="36" spans="1:7" x14ac:dyDescent="0.3">
      <c r="A36" s="2" t="s">
        <v>229</v>
      </c>
      <c r="B36" s="2"/>
      <c r="D36" s="1"/>
      <c r="E36" s="2" t="s">
        <v>479</v>
      </c>
      <c r="F36" s="2"/>
      <c r="G36" s="2"/>
    </row>
    <row r="37" spans="1:7" x14ac:dyDescent="0.3">
      <c r="A37" s="2" t="s">
        <v>230</v>
      </c>
      <c r="B37" s="2"/>
      <c r="C37" s="2"/>
      <c r="D37" s="2"/>
      <c r="E37" s="2"/>
      <c r="F37" s="2"/>
      <c r="G37" s="2"/>
    </row>
    <row r="38" spans="1:7" x14ac:dyDescent="0.3">
      <c r="A38" s="30" t="s">
        <v>507</v>
      </c>
      <c r="B38" s="30" t="s">
        <v>508</v>
      </c>
      <c r="C38" s="30" t="s">
        <v>236</v>
      </c>
      <c r="D38" s="30" t="s">
        <v>232</v>
      </c>
      <c r="E38" s="30" t="s">
        <v>233</v>
      </c>
      <c r="F38" s="2"/>
      <c r="G38" s="2"/>
    </row>
    <row r="39" spans="1:7" x14ac:dyDescent="0.3">
      <c r="A39" s="2" t="s">
        <v>32</v>
      </c>
      <c r="B39" s="2" t="s">
        <v>234</v>
      </c>
      <c r="C39" s="1"/>
      <c r="D39" s="1"/>
      <c r="E39" s="1"/>
      <c r="F39" s="2"/>
      <c r="G39" s="2"/>
    </row>
    <row r="40" spans="1:7" x14ac:dyDescent="0.3">
      <c r="A40" s="2" t="s">
        <v>32</v>
      </c>
      <c r="B40" s="2" t="s">
        <v>235</v>
      </c>
      <c r="C40" s="1"/>
      <c r="D40" s="1"/>
      <c r="E40" s="1"/>
      <c r="F40" s="2"/>
      <c r="G40" s="2"/>
    </row>
    <row r="41" spans="1:7" x14ac:dyDescent="0.3">
      <c r="A41" s="2" t="s">
        <v>25</v>
      </c>
      <c r="B41" s="2" t="s">
        <v>234</v>
      </c>
      <c r="C41" s="1"/>
      <c r="D41" s="1"/>
      <c r="E41" s="1"/>
      <c r="F41" s="2"/>
      <c r="G41" s="2"/>
    </row>
    <row r="42" spans="1:7" x14ac:dyDescent="0.3">
      <c r="A42" s="2" t="s">
        <v>25</v>
      </c>
      <c r="B42" s="2" t="s">
        <v>235</v>
      </c>
      <c r="C42" s="1"/>
      <c r="D42" s="1"/>
      <c r="E42" s="1"/>
      <c r="F42" s="2"/>
      <c r="G42" s="2"/>
    </row>
    <row r="43" spans="1:7" x14ac:dyDescent="0.3">
      <c r="A43" s="2" t="s">
        <v>34</v>
      </c>
      <c r="B43" s="2" t="s">
        <v>234</v>
      </c>
      <c r="C43" s="1"/>
      <c r="D43" s="1"/>
      <c r="E43" s="1"/>
      <c r="F43" s="2"/>
      <c r="G43" s="2"/>
    </row>
    <row r="44" spans="1:7" x14ac:dyDescent="0.3">
      <c r="A44" s="2" t="s">
        <v>34</v>
      </c>
      <c r="B44" s="2" t="s">
        <v>235</v>
      </c>
      <c r="C44" s="1"/>
      <c r="D44" s="1"/>
      <c r="E44" s="1"/>
      <c r="F44" s="2"/>
      <c r="G44" s="2"/>
    </row>
  </sheetData>
  <sheetProtection algorithmName="SHA-512" hashValue="0VL3Vkm2dIJXSrgm39vuhF2Tvxksg+Dtw293ASpKtYsR6irr6kiwwLr/ccbrVSOGU2/KyOJPXHz9BOYwnMIQWg==" saltValue="Zt961gDI/nfNEe2LU3Uh3g==" spinCount="100000" sheet="1" objects="1" scenarios="1" formatCells="0"/>
  <mergeCells count="14">
    <mergeCell ref="A16:B16"/>
    <mergeCell ref="A25:B25"/>
    <mergeCell ref="A26:B26"/>
    <mergeCell ref="A8:B8"/>
    <mergeCell ref="C9:F9"/>
    <mergeCell ref="C8:F8"/>
    <mergeCell ref="C10:F10"/>
    <mergeCell ref="C11:F11"/>
    <mergeCell ref="A1:G1"/>
    <mergeCell ref="A2:G2"/>
    <mergeCell ref="A15:G15"/>
    <mergeCell ref="A9:B9"/>
    <mergeCell ref="A10:B10"/>
    <mergeCell ref="A11: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0"/>
  <sheetViews>
    <sheetView workbookViewId="0">
      <selection activeCell="E23" sqref="E23"/>
    </sheetView>
  </sheetViews>
  <sheetFormatPr defaultRowHeight="14.4" x14ac:dyDescent="0.3"/>
  <cols>
    <col min="1" max="1" width="49.44140625" customWidth="1"/>
    <col min="2" max="2" width="10.5546875" customWidth="1"/>
  </cols>
  <sheetData>
    <row r="1" spans="1:18" x14ac:dyDescent="0.3">
      <c r="A1" s="2" t="s">
        <v>509</v>
      </c>
      <c r="B1" s="2"/>
      <c r="C1" s="2"/>
      <c r="D1" s="2"/>
      <c r="E1" s="2"/>
      <c r="F1" s="2"/>
      <c r="G1" s="2"/>
      <c r="H1" s="2"/>
      <c r="I1" s="2"/>
      <c r="J1" s="2"/>
      <c r="K1" s="2"/>
      <c r="L1" s="2"/>
      <c r="M1" s="2"/>
      <c r="N1" s="2"/>
      <c r="O1" s="2"/>
      <c r="P1" s="2"/>
      <c r="Q1" s="2"/>
      <c r="R1" s="2"/>
    </row>
    <row r="2" spans="1:18" x14ac:dyDescent="0.3">
      <c r="A2" s="2" t="s">
        <v>511</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7" t="s">
        <v>178</v>
      </c>
      <c r="B4" s="2"/>
      <c r="C4" s="7" t="s">
        <v>19</v>
      </c>
      <c r="D4" s="2"/>
      <c r="E4" s="2"/>
      <c r="F4" s="2"/>
      <c r="G4" s="2"/>
      <c r="H4" s="2"/>
      <c r="I4" s="2"/>
      <c r="J4" s="2"/>
      <c r="K4" s="2"/>
      <c r="L4" s="2"/>
      <c r="M4" s="2"/>
      <c r="N4" s="2"/>
      <c r="O4" s="2"/>
      <c r="P4" s="2"/>
      <c r="Q4" s="2"/>
      <c r="R4" s="2"/>
    </row>
    <row r="5" spans="1:18" x14ac:dyDescent="0.3">
      <c r="A5" s="2" t="s">
        <v>179</v>
      </c>
      <c r="B5" s="1"/>
      <c r="C5" s="2" t="s">
        <v>21</v>
      </c>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7" t="s">
        <v>180</v>
      </c>
      <c r="B7" s="2"/>
      <c r="C7" s="2"/>
      <c r="D7" s="2"/>
      <c r="E7" s="2"/>
      <c r="F7" s="2"/>
      <c r="G7" s="2"/>
      <c r="H7" s="2"/>
      <c r="I7" s="2"/>
      <c r="J7" s="2"/>
      <c r="K7" s="2"/>
      <c r="L7" s="2"/>
      <c r="M7" s="2"/>
      <c r="N7" s="2"/>
      <c r="O7" s="2"/>
      <c r="P7" s="2"/>
      <c r="Q7" s="2"/>
      <c r="R7" s="2"/>
    </row>
    <row r="8" spans="1:18" x14ac:dyDescent="0.3">
      <c r="A8" s="2" t="s">
        <v>480</v>
      </c>
      <c r="B8" s="2"/>
      <c r="C8" s="2"/>
      <c r="D8" s="2"/>
      <c r="E8" s="2"/>
      <c r="F8" s="2"/>
      <c r="G8" s="2"/>
      <c r="H8" s="2"/>
      <c r="I8" s="2"/>
      <c r="J8" s="2"/>
      <c r="K8" s="2"/>
      <c r="L8" s="2"/>
      <c r="M8" s="2"/>
      <c r="N8" s="2"/>
      <c r="O8" s="2"/>
      <c r="P8" s="2"/>
      <c r="Q8" s="2"/>
      <c r="R8" s="2"/>
    </row>
    <row r="9" spans="1:18" x14ac:dyDescent="0.3">
      <c r="A9" s="38" t="s">
        <v>181</v>
      </c>
      <c r="B9" s="2"/>
      <c r="C9" s="2"/>
      <c r="D9" s="2"/>
      <c r="E9" s="2"/>
      <c r="F9" s="2"/>
      <c r="G9" s="2"/>
      <c r="H9" s="2"/>
      <c r="I9" s="2"/>
      <c r="J9" s="2"/>
      <c r="K9" s="2"/>
      <c r="L9" s="2"/>
      <c r="M9" s="2"/>
      <c r="N9" s="2"/>
      <c r="O9" s="2"/>
      <c r="P9" s="2"/>
      <c r="Q9" s="2"/>
      <c r="R9" s="2"/>
    </row>
    <row r="10" spans="1:18" x14ac:dyDescent="0.3">
      <c r="A10" s="38" t="s">
        <v>440</v>
      </c>
      <c r="B10" s="2"/>
      <c r="C10" s="2"/>
      <c r="D10" s="2"/>
      <c r="E10" s="2"/>
      <c r="F10" s="2"/>
      <c r="G10" s="2"/>
      <c r="H10" s="2"/>
      <c r="I10" s="2"/>
      <c r="J10" s="2"/>
      <c r="K10" s="2"/>
      <c r="L10" s="2"/>
      <c r="M10" s="2"/>
      <c r="N10" s="2"/>
      <c r="O10" s="2"/>
      <c r="P10" s="2"/>
      <c r="Q10" s="2"/>
      <c r="R10" s="2"/>
    </row>
    <row r="11" spans="1:18" x14ac:dyDescent="0.3">
      <c r="A11" s="38" t="s">
        <v>441</v>
      </c>
      <c r="B11" s="2"/>
      <c r="C11" s="2"/>
      <c r="D11" s="2"/>
      <c r="E11" s="2"/>
      <c r="F11" s="2"/>
      <c r="G11" s="2"/>
      <c r="H11" s="2"/>
      <c r="I11" s="2"/>
      <c r="J11" s="2"/>
      <c r="K11" s="2"/>
      <c r="L11" s="2"/>
      <c r="M11" s="2"/>
      <c r="N11" s="2"/>
      <c r="O11" s="2"/>
      <c r="P11" s="2"/>
      <c r="Q11" s="2"/>
      <c r="R11" s="2"/>
    </row>
    <row r="12" spans="1:18" ht="28.8" x14ac:dyDescent="0.3">
      <c r="A12" s="31" t="s">
        <v>442</v>
      </c>
      <c r="B12" s="1"/>
      <c r="C12" s="2" t="s">
        <v>21</v>
      </c>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7" t="s">
        <v>183</v>
      </c>
      <c r="B14" s="2"/>
      <c r="C14" s="2"/>
      <c r="D14" s="2"/>
      <c r="E14" s="2"/>
      <c r="F14" s="2"/>
      <c r="G14" s="2"/>
      <c r="H14" s="2"/>
      <c r="I14" s="2"/>
      <c r="J14" s="2"/>
      <c r="K14" s="2"/>
      <c r="L14" s="2"/>
      <c r="M14" s="2"/>
      <c r="N14" s="2"/>
      <c r="O14" s="2"/>
      <c r="P14" s="2"/>
      <c r="Q14" s="2"/>
      <c r="R14" s="2"/>
    </row>
    <row r="15" spans="1:18" x14ac:dyDescent="0.3">
      <c r="A15" s="2" t="s">
        <v>184</v>
      </c>
      <c r="B15" s="1"/>
      <c r="C15" s="2" t="s">
        <v>21</v>
      </c>
      <c r="D15" s="2"/>
      <c r="E15" s="2"/>
      <c r="F15" s="2"/>
      <c r="G15" s="2"/>
      <c r="H15" s="2"/>
      <c r="I15" s="2"/>
      <c r="J15" s="2"/>
      <c r="K15" s="2"/>
      <c r="L15" s="2"/>
      <c r="M15" s="2"/>
      <c r="N15" s="2"/>
      <c r="O15" s="2"/>
      <c r="P15" s="2"/>
      <c r="Q15" s="2"/>
      <c r="R15" s="2"/>
    </row>
    <row r="16" spans="1:18" x14ac:dyDescent="0.3">
      <c r="A16" s="2" t="s">
        <v>443</v>
      </c>
      <c r="B16" s="1"/>
      <c r="C16" s="2" t="s">
        <v>21</v>
      </c>
      <c r="D16" s="2"/>
      <c r="E16" s="2"/>
      <c r="F16" s="2"/>
      <c r="G16" s="2"/>
      <c r="H16" s="2"/>
      <c r="I16" s="2"/>
      <c r="J16" s="2"/>
      <c r="K16" s="2"/>
      <c r="L16" s="2"/>
      <c r="M16" s="2"/>
      <c r="N16" s="2"/>
      <c r="O16" s="2"/>
      <c r="P16" s="2"/>
      <c r="Q16" s="2"/>
      <c r="R16" s="2"/>
    </row>
    <row r="17" spans="1:18" x14ac:dyDescent="0.3">
      <c r="A17" s="2" t="s">
        <v>185</v>
      </c>
      <c r="B17" s="1"/>
      <c r="C17" s="2" t="s">
        <v>21</v>
      </c>
      <c r="D17" s="2"/>
      <c r="E17" s="2"/>
      <c r="F17" s="2"/>
      <c r="G17" s="2"/>
      <c r="H17" s="2"/>
      <c r="I17" s="2"/>
      <c r="J17" s="2"/>
      <c r="K17" s="2"/>
      <c r="L17" s="2"/>
      <c r="M17" s="2"/>
      <c r="N17" s="2"/>
      <c r="O17" s="2"/>
      <c r="P17" s="2"/>
      <c r="Q17" s="2"/>
      <c r="R17" s="2"/>
    </row>
    <row r="18" spans="1:18" x14ac:dyDescent="0.3">
      <c r="A18" s="2" t="s">
        <v>330</v>
      </c>
      <c r="B18" s="1"/>
      <c r="C18" s="2" t="s">
        <v>20</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7" t="s">
        <v>188</v>
      </c>
      <c r="B20" s="35">
        <v>0</v>
      </c>
      <c r="C20" s="2"/>
      <c r="D20" s="2"/>
      <c r="E20" s="2"/>
      <c r="F20" s="2"/>
      <c r="G20" s="2"/>
      <c r="H20" s="2"/>
      <c r="I20" s="2"/>
      <c r="J20" s="2"/>
      <c r="K20" s="2"/>
      <c r="L20" s="2"/>
      <c r="M20" s="2"/>
      <c r="N20" s="2"/>
      <c r="O20" s="2"/>
      <c r="P20" s="2"/>
      <c r="Q20" s="2"/>
      <c r="R20" s="2"/>
    </row>
    <row r="21" spans="1:18" x14ac:dyDescent="0.3">
      <c r="A21" s="2" t="s">
        <v>512</v>
      </c>
      <c r="B21" s="2">
        <f>'Cover sheet'!B21</f>
        <v>2100</v>
      </c>
      <c r="C21" s="2" t="s">
        <v>44</v>
      </c>
      <c r="D21" s="2"/>
      <c r="E21" s="2"/>
      <c r="F21" s="2"/>
      <c r="G21" s="2"/>
      <c r="H21" s="2"/>
      <c r="I21" s="2"/>
      <c r="J21" s="2"/>
      <c r="K21" s="2"/>
      <c r="L21" s="2"/>
      <c r="M21" s="2"/>
      <c r="N21" s="2"/>
      <c r="O21" s="2"/>
      <c r="P21" s="2"/>
      <c r="Q21" s="2"/>
      <c r="R21" s="2"/>
    </row>
    <row r="22" spans="1:18" x14ac:dyDescent="0.3">
      <c r="A22" s="2" t="s">
        <v>513</v>
      </c>
      <c r="B22" s="2">
        <f>'Cover sheet'!B24</f>
        <v>6660</v>
      </c>
      <c r="C22" s="2" t="s">
        <v>21</v>
      </c>
      <c r="D22" s="2"/>
      <c r="E22" s="2"/>
      <c r="F22" s="2"/>
      <c r="G22" s="2"/>
      <c r="H22" s="2"/>
      <c r="I22" s="2"/>
      <c r="J22" s="2"/>
      <c r="K22" s="2"/>
      <c r="L22" s="2"/>
      <c r="M22" s="2"/>
      <c r="N22" s="2"/>
      <c r="O22" s="2"/>
      <c r="P22" s="2"/>
      <c r="Q22" s="2"/>
      <c r="R22" s="2"/>
    </row>
    <row r="23" spans="1:18" x14ac:dyDescent="0.3">
      <c r="A23" s="2" t="s">
        <v>514</v>
      </c>
      <c r="B23" s="2">
        <f>'Cover sheet'!B25</f>
        <v>8116</v>
      </c>
      <c r="C23" s="2" t="s">
        <v>21</v>
      </c>
      <c r="D23" s="2"/>
      <c r="E23" s="2"/>
      <c r="F23" s="2"/>
      <c r="G23" s="2"/>
      <c r="H23" s="2"/>
      <c r="I23" s="2"/>
      <c r="J23" s="2"/>
      <c r="K23" s="2"/>
      <c r="L23" s="2"/>
      <c r="M23" s="2"/>
      <c r="N23" s="2"/>
      <c r="O23" s="2"/>
      <c r="P23" s="2"/>
      <c r="Q23" s="2"/>
      <c r="R23" s="2"/>
    </row>
    <row r="24" spans="1:18" x14ac:dyDescent="0.3">
      <c r="A24" s="2" t="s">
        <v>331</v>
      </c>
      <c r="B24" s="1"/>
      <c r="C24" s="2" t="s">
        <v>20</v>
      </c>
      <c r="D24" s="2"/>
      <c r="E24" s="2"/>
      <c r="F24" s="2"/>
      <c r="G24" s="2"/>
      <c r="H24" s="2"/>
      <c r="I24" s="2"/>
      <c r="J24" s="2"/>
      <c r="K24" s="2"/>
      <c r="L24" s="2"/>
      <c r="M24" s="2"/>
      <c r="N24" s="2"/>
      <c r="O24" s="2"/>
      <c r="P24" s="2"/>
      <c r="Q24" s="2"/>
      <c r="R24" s="2"/>
    </row>
    <row r="25" spans="1:18" x14ac:dyDescent="0.3">
      <c r="A25" s="2" t="s">
        <v>189</v>
      </c>
      <c r="B25" s="1"/>
      <c r="C25" s="2" t="s">
        <v>44</v>
      </c>
      <c r="D25" s="2"/>
      <c r="E25" s="2"/>
      <c r="F25" s="2"/>
      <c r="G25" s="2"/>
      <c r="H25" s="2"/>
      <c r="I25" s="2"/>
      <c r="J25" s="2"/>
      <c r="K25" s="2"/>
      <c r="L25" s="2"/>
      <c r="M25" s="2"/>
      <c r="N25" s="2"/>
      <c r="O25" s="2"/>
      <c r="P25" s="2"/>
      <c r="Q25" s="2"/>
      <c r="R25" s="2"/>
    </row>
    <row r="26" spans="1:18" x14ac:dyDescent="0.3">
      <c r="A26" s="2" t="s">
        <v>190</v>
      </c>
      <c r="B26" s="1"/>
      <c r="C26" s="2" t="s">
        <v>44</v>
      </c>
      <c r="D26" s="2"/>
      <c r="E26" s="2"/>
      <c r="F26" s="2"/>
      <c r="G26" s="2"/>
      <c r="H26" s="2"/>
      <c r="I26" s="2"/>
      <c r="J26" s="2"/>
      <c r="K26" s="2"/>
      <c r="L26" s="2"/>
      <c r="M26" s="2"/>
      <c r="N26" s="2"/>
      <c r="O26" s="2"/>
      <c r="P26" s="2"/>
      <c r="Q26" s="2"/>
      <c r="R26" s="2"/>
    </row>
    <row r="27" spans="1:18" x14ac:dyDescent="0.3">
      <c r="A27" s="2" t="s">
        <v>459</v>
      </c>
      <c r="B27" s="2"/>
      <c r="C27" s="2"/>
      <c r="D27" s="2"/>
      <c r="E27" s="2"/>
      <c r="F27" s="2"/>
      <c r="G27" s="2"/>
      <c r="H27" s="2"/>
      <c r="I27" s="2"/>
      <c r="J27" s="2"/>
      <c r="K27" s="2"/>
      <c r="L27" s="2"/>
      <c r="M27" s="2"/>
      <c r="N27" s="2"/>
      <c r="O27" s="2"/>
      <c r="P27" s="2"/>
      <c r="Q27" s="2"/>
      <c r="R27" s="2"/>
    </row>
    <row r="28" spans="1:18" x14ac:dyDescent="0.3">
      <c r="A28" s="38" t="s">
        <v>458</v>
      </c>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sheetData>
  <sheetProtection algorithmName="SHA-512" hashValue="26S8rWjE6fb82GqWc4Wri0oiU5f3qlVQE5Bj47kN1AJNbPcHpQmqmckzarvdIyzdXYQJhVsYslcsXfDhGRIELQ==" saltValue="c9PiSU0ncNTnGyzyCW0uiQ==" spinCount="100000" sheet="1" scenarios="1" formatCell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CA191"/>
  <sheetViews>
    <sheetView topLeftCell="A70" workbookViewId="0">
      <selection activeCell="C95" sqref="C95"/>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 min="14" max="79" width="9.109375" style="16"/>
  </cols>
  <sheetData>
    <row r="1" spans="1:30" x14ac:dyDescent="0.3">
      <c r="A1" s="121" t="s">
        <v>196</v>
      </c>
      <c r="B1" s="122"/>
      <c r="C1" s="122"/>
      <c r="D1" s="122"/>
      <c r="E1" s="122"/>
      <c r="F1" s="122"/>
      <c r="G1" s="123"/>
      <c r="H1" s="2"/>
      <c r="I1" s="2"/>
      <c r="J1" s="2"/>
      <c r="K1" s="2"/>
      <c r="L1" s="2"/>
      <c r="M1" s="2"/>
      <c r="N1" s="15"/>
      <c r="O1" s="15"/>
      <c r="P1" s="15"/>
      <c r="Q1" s="15"/>
      <c r="R1" s="15"/>
      <c r="S1" s="15"/>
      <c r="T1" s="15"/>
      <c r="U1" s="15"/>
      <c r="V1" s="15"/>
      <c r="W1" s="15"/>
      <c r="X1" s="15"/>
      <c r="Y1" s="15"/>
      <c r="Z1" s="15"/>
      <c r="AA1" s="15"/>
      <c r="AB1" s="15"/>
      <c r="AC1" s="15"/>
      <c r="AD1" s="15"/>
    </row>
    <row r="2" spans="1:30" x14ac:dyDescent="0.3">
      <c r="A2" s="115" t="s">
        <v>429</v>
      </c>
      <c r="B2" s="113"/>
      <c r="C2" s="113"/>
      <c r="D2" s="113"/>
      <c r="E2" s="113"/>
      <c r="F2" s="113"/>
      <c r="G2" s="116"/>
      <c r="H2" s="2"/>
      <c r="I2" s="2"/>
      <c r="J2" s="2"/>
      <c r="K2" s="2"/>
      <c r="L2" s="2"/>
      <c r="M2" s="2"/>
      <c r="N2" s="15"/>
      <c r="O2" s="15"/>
      <c r="P2" s="15"/>
      <c r="Q2" s="15"/>
      <c r="R2" s="15"/>
      <c r="S2" s="15"/>
      <c r="T2" s="15"/>
      <c r="U2" s="15"/>
      <c r="V2" s="15"/>
      <c r="W2" s="15"/>
      <c r="X2" s="15"/>
      <c r="Y2" s="15"/>
      <c r="Z2" s="15"/>
      <c r="AA2" s="15"/>
      <c r="AB2" s="15"/>
      <c r="AC2" s="15"/>
      <c r="AD2" s="15"/>
    </row>
    <row r="3" spans="1:30" x14ac:dyDescent="0.3">
      <c r="A3" s="41" t="s">
        <v>546</v>
      </c>
      <c r="B3" s="32"/>
      <c r="C3" s="32"/>
      <c r="D3" s="32"/>
      <c r="E3" s="32"/>
      <c r="F3" s="32"/>
      <c r="G3" s="42"/>
      <c r="H3" s="2"/>
      <c r="I3" s="2"/>
      <c r="J3" s="2"/>
      <c r="K3" s="2"/>
      <c r="L3" s="2"/>
      <c r="M3" s="2"/>
      <c r="N3" s="15"/>
      <c r="O3" s="15"/>
      <c r="P3" s="15"/>
      <c r="Q3" s="15"/>
      <c r="R3" s="15"/>
      <c r="S3" s="15"/>
      <c r="T3" s="15"/>
      <c r="U3" s="15"/>
      <c r="V3" s="15"/>
      <c r="W3" s="15"/>
      <c r="X3" s="15"/>
      <c r="Y3" s="15"/>
      <c r="Z3" s="15"/>
      <c r="AA3" s="15"/>
      <c r="AB3" s="15"/>
      <c r="AC3" s="15"/>
      <c r="AD3" s="15"/>
    </row>
    <row r="4" spans="1:30" ht="15" thickBot="1" x14ac:dyDescent="0.35">
      <c r="A4" s="115" t="s">
        <v>270</v>
      </c>
      <c r="B4" s="113"/>
      <c r="C4" s="113"/>
      <c r="D4" s="113"/>
      <c r="E4" s="113"/>
      <c r="F4" s="113"/>
      <c r="G4" s="116"/>
      <c r="H4" s="2"/>
      <c r="I4" s="2"/>
      <c r="J4" s="2"/>
      <c r="K4" s="2"/>
      <c r="L4" s="2"/>
      <c r="M4" s="2"/>
      <c r="N4" s="15"/>
      <c r="O4" s="15"/>
      <c r="P4" s="15"/>
      <c r="Q4" s="15"/>
      <c r="R4" s="15"/>
      <c r="S4" s="15"/>
      <c r="T4" s="15"/>
      <c r="U4" s="15"/>
      <c r="V4" s="15"/>
      <c r="W4" s="15"/>
      <c r="X4" s="15"/>
      <c r="Y4" s="15"/>
      <c r="Z4" s="15"/>
      <c r="AA4" s="15"/>
      <c r="AB4" s="15"/>
      <c r="AC4" s="15"/>
      <c r="AD4" s="15"/>
    </row>
    <row r="5" spans="1:30" ht="16.2" x14ac:dyDescent="0.3">
      <c r="A5" s="124" t="s">
        <v>198</v>
      </c>
      <c r="B5" s="125"/>
      <c r="C5" s="125"/>
      <c r="D5" s="125"/>
      <c r="E5" s="125"/>
      <c r="F5" s="125"/>
      <c r="G5" s="126"/>
      <c r="H5" s="2"/>
      <c r="I5" s="2"/>
      <c r="J5" s="2"/>
      <c r="K5" s="2"/>
      <c r="L5" s="2"/>
      <c r="M5" s="2"/>
      <c r="N5" s="15"/>
      <c r="O5" s="15"/>
      <c r="P5" s="15"/>
      <c r="Q5" s="15"/>
      <c r="R5" s="15"/>
      <c r="S5" s="15"/>
      <c r="T5" s="15"/>
      <c r="U5" s="15"/>
      <c r="V5" s="15"/>
      <c r="W5" s="15"/>
      <c r="X5" s="15"/>
      <c r="Y5" s="15"/>
      <c r="Z5" s="15"/>
      <c r="AA5" s="15"/>
      <c r="AB5" s="15"/>
      <c r="AC5" s="15"/>
      <c r="AD5" s="15"/>
    </row>
    <row r="6" spans="1:30" ht="16.2" x14ac:dyDescent="0.3">
      <c r="A6" s="115" t="s">
        <v>457</v>
      </c>
      <c r="B6" s="113"/>
      <c r="C6" s="113"/>
      <c r="D6" s="113"/>
      <c r="E6" s="113"/>
      <c r="F6" s="113"/>
      <c r="G6" s="116"/>
      <c r="H6" s="2"/>
      <c r="I6" s="2"/>
      <c r="J6" s="2"/>
      <c r="K6" s="2"/>
      <c r="L6" s="2"/>
      <c r="M6" s="2"/>
      <c r="N6" s="15"/>
      <c r="O6" s="15"/>
      <c r="P6" s="15"/>
      <c r="Q6" s="15"/>
      <c r="R6" s="15"/>
      <c r="S6" s="15"/>
      <c r="T6" s="15"/>
      <c r="U6" s="15"/>
      <c r="V6" s="15"/>
      <c r="W6" s="15"/>
      <c r="X6" s="15"/>
      <c r="Y6" s="15"/>
      <c r="Z6" s="15"/>
      <c r="AA6" s="15"/>
      <c r="AB6" s="15"/>
      <c r="AC6" s="15"/>
      <c r="AD6" s="15"/>
    </row>
    <row r="7" spans="1:30" x14ac:dyDescent="0.3">
      <c r="A7" s="115" t="s">
        <v>428</v>
      </c>
      <c r="B7" s="113"/>
      <c r="C7" s="113"/>
      <c r="D7" s="113"/>
      <c r="E7" s="113"/>
      <c r="F7" s="113"/>
      <c r="G7" s="116"/>
      <c r="H7" s="2"/>
      <c r="I7" s="2"/>
      <c r="J7" s="2"/>
      <c r="K7" s="2"/>
      <c r="L7" s="2"/>
      <c r="M7" s="2"/>
      <c r="N7" s="15"/>
      <c r="O7" s="15"/>
      <c r="P7" s="15"/>
      <c r="Q7" s="15"/>
      <c r="R7" s="15"/>
      <c r="S7" s="15"/>
      <c r="T7" s="15"/>
      <c r="U7" s="15"/>
      <c r="V7" s="15"/>
      <c r="W7" s="15"/>
      <c r="X7" s="15"/>
      <c r="Y7" s="15"/>
      <c r="Z7" s="15"/>
      <c r="AA7" s="15"/>
      <c r="AB7" s="15"/>
      <c r="AC7" s="15"/>
      <c r="AD7" s="15"/>
    </row>
    <row r="8" spans="1:30" x14ac:dyDescent="0.3">
      <c r="A8" s="115" t="s">
        <v>197</v>
      </c>
      <c r="B8" s="113"/>
      <c r="C8" s="113"/>
      <c r="D8" s="113"/>
      <c r="E8" s="113"/>
      <c r="F8" s="113"/>
      <c r="G8" s="116"/>
      <c r="H8" s="2"/>
      <c r="I8" s="2"/>
      <c r="J8" s="2"/>
      <c r="K8" s="2"/>
      <c r="L8" s="2"/>
      <c r="M8" s="2"/>
      <c r="N8" s="15"/>
      <c r="O8" s="15"/>
      <c r="P8" s="15"/>
      <c r="Q8" s="15"/>
      <c r="R8" s="15"/>
      <c r="S8" s="15"/>
      <c r="T8" s="15"/>
      <c r="U8" s="15"/>
      <c r="V8" s="15"/>
      <c r="W8" s="15"/>
      <c r="X8" s="15"/>
      <c r="Y8" s="15"/>
      <c r="Z8" s="15"/>
      <c r="AA8" s="15"/>
      <c r="AB8" s="15"/>
      <c r="AC8" s="15"/>
      <c r="AD8" s="15"/>
    </row>
    <row r="9" spans="1:30" ht="15" thickBot="1" x14ac:dyDescent="0.35">
      <c r="A9" s="117" t="s">
        <v>430</v>
      </c>
      <c r="B9" s="118"/>
      <c r="C9" s="118"/>
      <c r="D9" s="118"/>
      <c r="E9" s="118"/>
      <c r="F9" s="118"/>
      <c r="G9" s="119"/>
      <c r="H9" s="2"/>
      <c r="I9" s="2"/>
      <c r="J9" s="2"/>
      <c r="K9" s="2"/>
      <c r="L9" s="2"/>
      <c r="M9" s="2"/>
      <c r="N9" s="15"/>
      <c r="O9" s="15"/>
      <c r="P9" s="15"/>
      <c r="Q9" s="15"/>
      <c r="R9" s="15"/>
      <c r="S9" s="15"/>
      <c r="T9" s="15"/>
      <c r="U9" s="15"/>
      <c r="V9" s="15"/>
      <c r="W9" s="15"/>
      <c r="X9" s="15"/>
      <c r="Y9" s="15"/>
      <c r="Z9" s="15"/>
      <c r="AA9" s="15"/>
      <c r="AB9" s="15"/>
      <c r="AC9" s="15"/>
      <c r="AD9" s="15"/>
    </row>
    <row r="10" spans="1:30" x14ac:dyDescent="0.3">
      <c r="A10" s="2"/>
      <c r="B10" s="2"/>
      <c r="C10" s="2"/>
      <c r="D10" s="2"/>
      <c r="E10" s="2"/>
      <c r="F10" s="2"/>
      <c r="G10" s="2"/>
      <c r="H10" s="2"/>
      <c r="I10" s="2"/>
      <c r="J10" s="2"/>
      <c r="K10" s="2"/>
      <c r="L10" s="2"/>
      <c r="M10" s="2"/>
      <c r="N10" s="15"/>
      <c r="O10" s="15"/>
      <c r="P10" s="15"/>
      <c r="Q10" s="15"/>
      <c r="R10" s="15"/>
      <c r="S10" s="15"/>
      <c r="T10" s="15"/>
      <c r="U10" s="15"/>
      <c r="V10" s="15"/>
      <c r="W10" s="15"/>
      <c r="X10" s="15"/>
      <c r="Y10" s="15"/>
      <c r="Z10" s="15"/>
      <c r="AA10" s="15"/>
      <c r="AB10" s="15"/>
      <c r="AC10" s="15"/>
      <c r="AD10" s="15"/>
    </row>
    <row r="11" spans="1:30" x14ac:dyDescent="0.3">
      <c r="A11" s="7" t="s">
        <v>200</v>
      </c>
      <c r="B11" s="2"/>
      <c r="C11" s="2"/>
      <c r="D11" s="2"/>
      <c r="E11" s="7" t="s">
        <v>19</v>
      </c>
      <c r="F11" s="2"/>
      <c r="G11" s="2"/>
      <c r="H11" s="2"/>
      <c r="I11" s="2"/>
      <c r="J11" s="2"/>
      <c r="K11" s="2"/>
      <c r="L11" s="2"/>
      <c r="M11" s="2"/>
      <c r="N11" s="15"/>
      <c r="O11" s="15"/>
      <c r="P11" s="15"/>
      <c r="Q11" s="15"/>
      <c r="R11" s="15"/>
      <c r="S11" s="15"/>
      <c r="T11" s="15"/>
      <c r="U11" s="15"/>
      <c r="V11" s="15"/>
      <c r="W11" s="15"/>
      <c r="X11" s="15"/>
      <c r="Y11" s="15"/>
      <c r="Z11" s="15"/>
      <c r="AA11" s="15"/>
      <c r="AB11" s="15"/>
      <c r="AC11" s="15"/>
      <c r="AD11" s="15"/>
    </row>
    <row r="12" spans="1:30" x14ac:dyDescent="0.3">
      <c r="A12" s="2" t="s">
        <v>201</v>
      </c>
      <c r="B12" s="2"/>
      <c r="C12" s="2"/>
      <c r="D12" s="1"/>
      <c r="E12" s="2" t="s">
        <v>20</v>
      </c>
      <c r="F12" s="2"/>
      <c r="G12" s="2"/>
      <c r="H12" s="2"/>
      <c r="I12" s="2"/>
      <c r="J12" s="2"/>
      <c r="K12" s="2"/>
      <c r="L12" s="2"/>
      <c r="M12" s="2"/>
      <c r="N12" s="15"/>
      <c r="O12" s="15"/>
      <c r="P12" s="15"/>
      <c r="Q12" s="15"/>
      <c r="R12" s="15"/>
      <c r="S12" s="15"/>
      <c r="T12" s="15"/>
      <c r="U12" s="15"/>
      <c r="V12" s="15"/>
      <c r="W12" s="15"/>
      <c r="X12" s="15"/>
      <c r="Y12" s="15"/>
      <c r="Z12" s="15"/>
      <c r="AA12" s="15"/>
      <c r="AB12" s="15"/>
      <c r="AC12" s="15"/>
      <c r="AD12" s="15"/>
    </row>
    <row r="13" spans="1:30" ht="15.6" x14ac:dyDescent="0.35">
      <c r="A13" s="2" t="s">
        <v>531</v>
      </c>
      <c r="B13" s="2"/>
      <c r="C13" s="2"/>
      <c r="D13" s="1"/>
      <c r="E13" s="2" t="s">
        <v>20</v>
      </c>
      <c r="F13" s="2"/>
      <c r="G13" s="2"/>
      <c r="H13" s="2"/>
      <c r="I13" s="2"/>
      <c r="J13" s="2"/>
      <c r="K13" s="2"/>
      <c r="L13" s="2"/>
      <c r="M13" s="2"/>
      <c r="N13" s="15"/>
      <c r="O13" s="15"/>
      <c r="P13" s="15"/>
      <c r="Q13" s="15"/>
      <c r="R13" s="15"/>
      <c r="S13" s="15"/>
      <c r="T13" s="15"/>
      <c r="U13" s="15"/>
      <c r="V13" s="15"/>
      <c r="W13" s="15"/>
      <c r="X13" s="15"/>
      <c r="Y13" s="15"/>
      <c r="Z13" s="15"/>
      <c r="AA13" s="15"/>
      <c r="AB13" s="15"/>
      <c r="AC13" s="15"/>
      <c r="AD13" s="15"/>
    </row>
    <row r="14" spans="1:30" x14ac:dyDescent="0.3">
      <c r="A14" s="2" t="s">
        <v>202</v>
      </c>
      <c r="B14" s="2"/>
      <c r="C14" s="2"/>
      <c r="D14" s="1"/>
      <c r="E14" s="2" t="s">
        <v>20</v>
      </c>
      <c r="F14" s="2"/>
      <c r="G14" s="2"/>
      <c r="H14" s="2"/>
      <c r="I14" s="2"/>
      <c r="J14" s="2"/>
      <c r="K14" s="2"/>
      <c r="L14" s="2"/>
      <c r="M14" s="2"/>
      <c r="N14" s="15"/>
      <c r="O14" s="15"/>
      <c r="P14" s="15"/>
      <c r="Q14" s="15"/>
      <c r="R14" s="15"/>
      <c r="S14" s="15"/>
      <c r="T14" s="15"/>
      <c r="U14" s="15"/>
      <c r="V14" s="15"/>
      <c r="W14" s="15"/>
      <c r="X14" s="15"/>
      <c r="Y14" s="15"/>
      <c r="Z14" s="15"/>
      <c r="AA14" s="15"/>
      <c r="AB14" s="15"/>
      <c r="AC14" s="15"/>
      <c r="AD14" s="15"/>
    </row>
    <row r="15" spans="1:30" x14ac:dyDescent="0.3">
      <c r="A15" s="2" t="s">
        <v>203</v>
      </c>
      <c r="B15" s="2"/>
      <c r="C15" s="2"/>
      <c r="D15" s="1"/>
      <c r="E15" s="2" t="s">
        <v>20</v>
      </c>
      <c r="F15" s="2"/>
      <c r="G15" s="2"/>
      <c r="H15" s="2"/>
      <c r="I15" s="2"/>
      <c r="J15" s="2"/>
      <c r="K15" s="2"/>
      <c r="L15" s="2"/>
      <c r="M15" s="2"/>
      <c r="N15" s="15"/>
      <c r="O15" s="15"/>
      <c r="P15" s="15"/>
      <c r="Q15" s="15"/>
      <c r="R15" s="15"/>
      <c r="S15" s="15"/>
      <c r="T15" s="15"/>
      <c r="U15" s="15"/>
      <c r="V15" s="15"/>
      <c r="W15" s="15"/>
      <c r="X15" s="15"/>
      <c r="Y15" s="15"/>
      <c r="Z15" s="15"/>
      <c r="AA15" s="15"/>
      <c r="AB15" s="15"/>
      <c r="AC15" s="15"/>
      <c r="AD15" s="15"/>
    </row>
    <row r="16" spans="1:30" ht="15.6" x14ac:dyDescent="0.35">
      <c r="A16" s="2" t="s">
        <v>532</v>
      </c>
      <c r="B16" s="2"/>
      <c r="C16" s="2"/>
      <c r="D16" s="1"/>
      <c r="E16" s="2" t="s">
        <v>20</v>
      </c>
      <c r="F16" s="2"/>
      <c r="G16" s="2"/>
      <c r="H16" s="2"/>
      <c r="I16" s="2"/>
      <c r="J16" s="2"/>
      <c r="K16" s="2"/>
      <c r="L16" s="2"/>
      <c r="M16" s="2"/>
      <c r="N16" s="15"/>
      <c r="O16" s="15"/>
      <c r="P16" s="15"/>
      <c r="Q16" s="15"/>
      <c r="R16" s="15"/>
      <c r="S16" s="15"/>
      <c r="T16" s="15"/>
      <c r="U16" s="15"/>
      <c r="V16" s="15"/>
      <c r="W16" s="15"/>
      <c r="X16" s="15"/>
      <c r="Y16" s="15"/>
      <c r="Z16" s="15"/>
      <c r="AA16" s="15"/>
      <c r="AB16" s="15"/>
      <c r="AC16" s="15"/>
      <c r="AD16" s="15"/>
    </row>
    <row r="17" spans="1:30" ht="15.6" x14ac:dyDescent="0.35">
      <c r="A17" s="2" t="s">
        <v>533</v>
      </c>
      <c r="B17" s="2"/>
      <c r="C17" s="2"/>
      <c r="D17" s="1"/>
      <c r="E17" s="2" t="s">
        <v>20</v>
      </c>
      <c r="F17" s="2"/>
      <c r="G17" s="2"/>
      <c r="H17" s="2"/>
      <c r="I17" s="2"/>
      <c r="J17" s="2"/>
      <c r="K17" s="2"/>
      <c r="L17" s="2"/>
      <c r="M17" s="2"/>
      <c r="N17" s="15"/>
      <c r="O17" s="15"/>
      <c r="P17" s="15"/>
      <c r="Q17" s="15"/>
      <c r="R17" s="15"/>
      <c r="S17" s="15"/>
      <c r="T17" s="15"/>
      <c r="U17" s="15"/>
      <c r="V17" s="15"/>
      <c r="W17" s="15"/>
      <c r="X17" s="15"/>
      <c r="Y17" s="15"/>
      <c r="Z17" s="15"/>
      <c r="AA17" s="15"/>
      <c r="AB17" s="15"/>
      <c r="AC17" s="15"/>
      <c r="AD17" s="15"/>
    </row>
    <row r="18" spans="1:30" x14ac:dyDescent="0.3">
      <c r="A18" s="2"/>
      <c r="B18" s="2"/>
      <c r="C18" s="2"/>
      <c r="D18" s="2"/>
      <c r="E18" s="2"/>
      <c r="F18" s="2"/>
      <c r="G18" s="2"/>
      <c r="H18" s="2"/>
      <c r="I18" s="2"/>
      <c r="J18" s="2"/>
      <c r="K18" s="2"/>
      <c r="L18" s="2"/>
      <c r="M18" s="2"/>
      <c r="N18" s="15"/>
      <c r="O18" s="15"/>
      <c r="P18" s="15"/>
      <c r="Q18" s="15"/>
      <c r="R18" s="15"/>
      <c r="S18" s="15"/>
      <c r="T18" s="15"/>
      <c r="U18" s="15"/>
      <c r="V18" s="15"/>
      <c r="W18" s="15"/>
      <c r="X18" s="15"/>
      <c r="Y18" s="15"/>
      <c r="Z18" s="15"/>
      <c r="AA18" s="15"/>
      <c r="AB18" s="15"/>
      <c r="AC18" s="15"/>
      <c r="AD18" s="15"/>
    </row>
    <row r="19" spans="1:30" x14ac:dyDescent="0.3">
      <c r="A19" s="7" t="s">
        <v>204</v>
      </c>
      <c r="B19" s="2"/>
      <c r="C19" s="2"/>
      <c r="D19" s="2"/>
      <c r="E19" s="7" t="s">
        <v>19</v>
      </c>
      <c r="F19" s="2"/>
      <c r="G19" s="2"/>
      <c r="H19" s="2"/>
      <c r="I19" s="2"/>
      <c r="J19" s="2"/>
      <c r="K19" s="2"/>
      <c r="L19" s="2"/>
      <c r="M19" s="2"/>
      <c r="N19" s="15"/>
      <c r="O19" s="15"/>
      <c r="P19" s="15"/>
      <c r="Q19" s="15"/>
      <c r="R19" s="15"/>
      <c r="S19" s="15"/>
      <c r="T19" s="15"/>
      <c r="U19" s="15"/>
      <c r="V19" s="15"/>
      <c r="W19" s="15"/>
      <c r="X19" s="15"/>
      <c r="Y19" s="15"/>
      <c r="Z19" s="15"/>
      <c r="AA19" s="15"/>
      <c r="AB19" s="15"/>
      <c r="AC19" s="15"/>
      <c r="AD19" s="15"/>
    </row>
    <row r="20" spans="1:30" x14ac:dyDescent="0.3">
      <c r="A20" s="2" t="s">
        <v>205</v>
      </c>
      <c r="B20" s="2"/>
      <c r="C20" s="2"/>
      <c r="D20" s="2"/>
      <c r="E20" s="2"/>
      <c r="F20" s="2"/>
      <c r="G20" s="2"/>
      <c r="H20" s="2"/>
      <c r="I20" s="2"/>
      <c r="J20" s="2"/>
      <c r="K20" s="2"/>
      <c r="L20" s="2"/>
      <c r="M20" s="2"/>
      <c r="N20" s="15"/>
      <c r="O20" s="15"/>
      <c r="P20" s="15"/>
      <c r="Q20" s="15"/>
      <c r="R20" s="15"/>
      <c r="S20" s="15"/>
      <c r="T20" s="15"/>
      <c r="U20" s="15"/>
      <c r="V20" s="15"/>
      <c r="W20" s="15"/>
      <c r="X20" s="15"/>
      <c r="Y20" s="15"/>
      <c r="Z20" s="15"/>
      <c r="AA20" s="15"/>
      <c r="AB20" s="15"/>
      <c r="AC20" s="15"/>
      <c r="AD20" s="15"/>
    </row>
    <row r="21" spans="1:30" x14ac:dyDescent="0.3">
      <c r="A21" s="2" t="s">
        <v>207</v>
      </c>
      <c r="B21" s="2"/>
      <c r="C21" s="2"/>
      <c r="D21" s="1"/>
      <c r="E21" s="2" t="s">
        <v>46</v>
      </c>
      <c r="F21" s="2"/>
      <c r="G21" s="2"/>
      <c r="H21" s="2"/>
      <c r="I21" s="2"/>
      <c r="J21" s="2"/>
      <c r="K21" s="2"/>
      <c r="L21" s="2"/>
      <c r="M21" s="2"/>
      <c r="N21" s="15"/>
      <c r="O21" s="15"/>
      <c r="P21" s="15"/>
      <c r="Q21" s="15"/>
      <c r="R21" s="15"/>
      <c r="S21" s="15"/>
      <c r="T21" s="15"/>
      <c r="U21" s="15"/>
      <c r="V21" s="15"/>
      <c r="W21" s="15"/>
      <c r="X21" s="15"/>
      <c r="Y21" s="15"/>
      <c r="Z21" s="15"/>
      <c r="AA21" s="15"/>
      <c r="AB21" s="15"/>
      <c r="AC21" s="15"/>
      <c r="AD21" s="15"/>
    </row>
    <row r="22" spans="1:30" x14ac:dyDescent="0.3">
      <c r="A22" s="2" t="s">
        <v>208</v>
      </c>
      <c r="B22" s="2"/>
      <c r="C22" s="2"/>
      <c r="D22" s="1"/>
      <c r="E22" s="2" t="s">
        <v>46</v>
      </c>
      <c r="F22" s="2"/>
      <c r="G22" s="2"/>
      <c r="H22" s="2"/>
      <c r="I22" s="2"/>
      <c r="J22" s="2"/>
      <c r="K22" s="2"/>
      <c r="L22" s="2"/>
      <c r="M22" s="2"/>
      <c r="N22" s="15"/>
      <c r="O22" s="15"/>
      <c r="P22" s="15"/>
      <c r="Q22" s="15"/>
      <c r="R22" s="15"/>
      <c r="S22" s="15"/>
      <c r="T22" s="15"/>
      <c r="U22" s="15"/>
      <c r="V22" s="15"/>
      <c r="W22" s="15"/>
      <c r="X22" s="15"/>
      <c r="Y22" s="15"/>
      <c r="Z22" s="15"/>
      <c r="AA22" s="15"/>
      <c r="AB22" s="15"/>
      <c r="AC22" s="15"/>
      <c r="AD22" s="15"/>
    </row>
    <row r="23" spans="1:30" x14ac:dyDescent="0.3">
      <c r="A23" s="2" t="s">
        <v>209</v>
      </c>
      <c r="B23" s="2"/>
      <c r="C23" s="2"/>
      <c r="D23" s="1"/>
      <c r="E23" s="2" t="s">
        <v>45</v>
      </c>
      <c r="F23" s="2"/>
      <c r="G23" s="2"/>
      <c r="H23" s="2"/>
      <c r="I23" s="2"/>
      <c r="J23" s="2"/>
      <c r="K23" s="2"/>
      <c r="L23" s="2"/>
      <c r="M23" s="2"/>
      <c r="N23" s="15"/>
      <c r="O23" s="15"/>
      <c r="P23" s="15"/>
      <c r="Q23" s="15"/>
      <c r="R23" s="15"/>
      <c r="S23" s="15"/>
      <c r="T23" s="15"/>
      <c r="U23" s="15"/>
      <c r="V23" s="15"/>
      <c r="W23" s="15"/>
      <c r="X23" s="15"/>
      <c r="Y23" s="15"/>
      <c r="Z23" s="15"/>
      <c r="AA23" s="15"/>
      <c r="AB23" s="15"/>
      <c r="AC23" s="15"/>
      <c r="AD23" s="15"/>
    </row>
    <row r="24" spans="1:30" x14ac:dyDescent="0.3">
      <c r="A24" s="2" t="s">
        <v>70</v>
      </c>
      <c r="B24" s="2"/>
      <c r="C24" s="2"/>
      <c r="D24" s="1"/>
      <c r="E24" s="2" t="s">
        <v>20</v>
      </c>
      <c r="F24" s="2"/>
      <c r="G24" s="2"/>
      <c r="H24" s="2"/>
      <c r="I24" s="2"/>
      <c r="J24" s="2"/>
      <c r="K24" s="2"/>
      <c r="L24" s="2"/>
      <c r="M24" s="2"/>
      <c r="N24" s="15"/>
      <c r="O24" s="15"/>
      <c r="P24" s="15"/>
      <c r="Q24" s="15"/>
      <c r="R24" s="15"/>
      <c r="S24" s="15"/>
      <c r="T24" s="15"/>
      <c r="U24" s="15"/>
      <c r="V24" s="15"/>
      <c r="W24" s="15"/>
      <c r="X24" s="15"/>
      <c r="Y24" s="15"/>
      <c r="Z24" s="15"/>
      <c r="AA24" s="15"/>
      <c r="AB24" s="15"/>
      <c r="AC24" s="15"/>
      <c r="AD24" s="15"/>
    </row>
    <row r="25" spans="1:30" x14ac:dyDescent="0.3">
      <c r="A25" s="38" t="s">
        <v>210</v>
      </c>
      <c r="B25" s="2"/>
      <c r="C25" s="2"/>
      <c r="D25" s="2"/>
      <c r="E25" s="2"/>
      <c r="F25" s="2"/>
      <c r="G25" s="2"/>
      <c r="H25" s="2"/>
      <c r="I25" s="2"/>
      <c r="J25" s="2"/>
      <c r="K25" s="2"/>
      <c r="L25" s="2"/>
      <c r="M25" s="2"/>
      <c r="N25" s="15"/>
      <c r="O25" s="15"/>
      <c r="P25" s="15"/>
      <c r="Q25" s="15"/>
      <c r="R25" s="15"/>
      <c r="S25" s="15"/>
      <c r="T25" s="15"/>
      <c r="U25" s="15"/>
      <c r="V25" s="15"/>
      <c r="W25" s="15"/>
      <c r="X25" s="15"/>
      <c r="Y25" s="15"/>
      <c r="Z25" s="15"/>
      <c r="AA25" s="15"/>
      <c r="AB25" s="15"/>
      <c r="AC25" s="15"/>
      <c r="AD25" s="15"/>
    </row>
    <row r="26" spans="1:30" x14ac:dyDescent="0.3">
      <c r="A26" s="38" t="s">
        <v>456</v>
      </c>
      <c r="B26" s="2"/>
      <c r="C26" s="2"/>
      <c r="D26" s="2"/>
      <c r="E26" s="2"/>
      <c r="F26" s="2"/>
      <c r="G26" s="2"/>
      <c r="H26" s="2"/>
      <c r="I26" s="2"/>
      <c r="J26" s="2"/>
      <c r="K26" s="2"/>
      <c r="L26" s="2"/>
      <c r="M26" s="2"/>
      <c r="N26" s="15"/>
      <c r="O26" s="15"/>
      <c r="P26" s="15"/>
      <c r="Q26" s="15"/>
      <c r="R26" s="15"/>
      <c r="S26" s="15"/>
      <c r="T26" s="15"/>
      <c r="U26" s="15"/>
      <c r="V26" s="15"/>
      <c r="W26" s="15"/>
      <c r="X26" s="15"/>
      <c r="Y26" s="15"/>
      <c r="Z26" s="15"/>
      <c r="AA26" s="15"/>
      <c r="AB26" s="15"/>
      <c r="AC26" s="15"/>
      <c r="AD26" s="15"/>
    </row>
    <row r="27" spans="1:30" x14ac:dyDescent="0.3">
      <c r="A27" s="2"/>
      <c r="B27" s="2"/>
      <c r="C27" s="2"/>
      <c r="D27" s="2"/>
      <c r="E27" s="2"/>
      <c r="F27" s="2"/>
      <c r="G27" s="2"/>
      <c r="H27" s="2"/>
      <c r="I27" s="2"/>
      <c r="J27" s="2"/>
      <c r="K27" s="2"/>
      <c r="L27" s="2"/>
      <c r="M27" s="2"/>
      <c r="N27" s="15"/>
      <c r="O27" s="15"/>
      <c r="P27" s="15"/>
      <c r="Q27" s="15"/>
      <c r="R27" s="15"/>
      <c r="S27" s="15"/>
      <c r="T27" s="15"/>
      <c r="U27" s="15"/>
      <c r="V27" s="15"/>
      <c r="W27" s="15"/>
      <c r="X27" s="15"/>
      <c r="Y27" s="15"/>
      <c r="Z27" s="15"/>
      <c r="AA27" s="15"/>
      <c r="AB27" s="15"/>
      <c r="AC27" s="15"/>
      <c r="AD27" s="15"/>
    </row>
    <row r="28" spans="1:30" x14ac:dyDescent="0.3">
      <c r="A28" s="7" t="s">
        <v>211</v>
      </c>
      <c r="B28" s="2"/>
      <c r="C28" s="2"/>
      <c r="D28" s="2"/>
      <c r="E28" s="7" t="s">
        <v>19</v>
      </c>
      <c r="F28" s="2"/>
      <c r="G28" s="2"/>
      <c r="H28" s="2"/>
      <c r="I28" s="2"/>
      <c r="J28" s="2"/>
      <c r="K28" s="2"/>
      <c r="L28" s="2"/>
      <c r="M28" s="2"/>
      <c r="N28" s="15"/>
      <c r="O28" s="15"/>
      <c r="P28" s="15"/>
      <c r="Q28" s="15"/>
      <c r="R28" s="15"/>
      <c r="S28" s="15"/>
      <c r="T28" s="15"/>
      <c r="U28" s="15"/>
      <c r="V28" s="15"/>
      <c r="W28" s="15"/>
      <c r="X28" s="15"/>
      <c r="Y28" s="15"/>
      <c r="Z28" s="15"/>
      <c r="AA28" s="15"/>
      <c r="AB28" s="15"/>
      <c r="AC28" s="15"/>
      <c r="AD28" s="15"/>
    </row>
    <row r="29" spans="1:30" x14ac:dyDescent="0.3">
      <c r="A29" s="2" t="s">
        <v>212</v>
      </c>
      <c r="B29" s="2"/>
      <c r="C29" s="2"/>
      <c r="D29" s="2"/>
      <c r="E29" s="2"/>
      <c r="F29" s="2"/>
      <c r="G29" s="2"/>
      <c r="H29" s="2"/>
      <c r="I29" s="2"/>
      <c r="J29" s="2"/>
      <c r="K29" s="2"/>
      <c r="L29" s="2"/>
      <c r="M29" s="2"/>
      <c r="N29" s="15"/>
      <c r="O29" s="15"/>
      <c r="P29" s="15"/>
      <c r="Q29" s="15"/>
      <c r="R29" s="15"/>
      <c r="S29" s="15"/>
      <c r="T29" s="15"/>
      <c r="U29" s="15"/>
      <c r="V29" s="15"/>
      <c r="W29" s="15"/>
      <c r="X29" s="15"/>
      <c r="Y29" s="15"/>
      <c r="Z29" s="15"/>
      <c r="AA29" s="15"/>
      <c r="AB29" s="15"/>
      <c r="AC29" s="15"/>
      <c r="AD29" s="15"/>
    </row>
    <row r="30" spans="1:30" x14ac:dyDescent="0.3">
      <c r="A30" s="2" t="s">
        <v>35</v>
      </c>
      <c r="B30" s="2"/>
      <c r="C30" s="2"/>
      <c r="D30" s="1"/>
      <c r="E30" s="2" t="s">
        <v>24</v>
      </c>
      <c r="F30" s="2"/>
      <c r="G30" s="2"/>
      <c r="H30" s="2"/>
      <c r="I30" s="2"/>
      <c r="J30" s="2"/>
      <c r="K30" s="2"/>
      <c r="L30" s="2"/>
      <c r="M30" s="2"/>
      <c r="N30" s="15"/>
      <c r="O30" s="15"/>
      <c r="P30" s="15"/>
      <c r="Q30" s="15"/>
      <c r="R30" s="15"/>
      <c r="S30" s="15"/>
      <c r="T30" s="15"/>
      <c r="U30" s="15"/>
      <c r="V30" s="15"/>
      <c r="W30" s="15"/>
      <c r="X30" s="15"/>
      <c r="Y30" s="15"/>
      <c r="Z30" s="15"/>
      <c r="AA30" s="15"/>
      <c r="AB30" s="15"/>
      <c r="AC30" s="15"/>
      <c r="AD30" s="15"/>
    </row>
    <row r="31" spans="1:30" x14ac:dyDescent="0.3">
      <c r="A31" s="2" t="s">
        <v>208</v>
      </c>
      <c r="B31" s="2"/>
      <c r="C31" s="2"/>
      <c r="D31" s="1"/>
      <c r="E31" s="2" t="s">
        <v>24</v>
      </c>
      <c r="F31" s="2"/>
      <c r="G31" s="2"/>
      <c r="H31" s="2"/>
      <c r="I31" s="2"/>
      <c r="J31" s="2"/>
      <c r="K31" s="2"/>
      <c r="L31" s="2"/>
      <c r="M31" s="2"/>
      <c r="N31" s="15"/>
      <c r="O31" s="15"/>
      <c r="P31" s="15"/>
      <c r="Q31" s="15"/>
      <c r="R31" s="15"/>
      <c r="S31" s="15"/>
      <c r="T31" s="15"/>
      <c r="U31" s="15"/>
      <c r="V31" s="15"/>
      <c r="W31" s="15"/>
      <c r="X31" s="15"/>
      <c r="Y31" s="15"/>
      <c r="Z31" s="15"/>
      <c r="AA31" s="15"/>
      <c r="AB31" s="15"/>
      <c r="AC31" s="15"/>
      <c r="AD31" s="15"/>
    </row>
    <row r="32" spans="1:30" x14ac:dyDescent="0.3">
      <c r="A32" s="2" t="s">
        <v>209</v>
      </c>
      <c r="B32" s="2"/>
      <c r="C32" s="2"/>
      <c r="D32" s="1"/>
      <c r="E32" s="2" t="s">
        <v>45</v>
      </c>
      <c r="F32" s="2"/>
      <c r="G32" s="2"/>
      <c r="H32" s="2"/>
      <c r="I32" s="2"/>
      <c r="J32" s="2"/>
      <c r="K32" s="2"/>
      <c r="L32" s="2"/>
      <c r="M32" s="2"/>
      <c r="N32" s="15"/>
      <c r="O32" s="15"/>
      <c r="P32" s="15"/>
      <c r="Q32" s="15"/>
      <c r="R32" s="15"/>
      <c r="S32" s="15"/>
      <c r="T32" s="15"/>
      <c r="U32" s="15"/>
      <c r="V32" s="15"/>
      <c r="W32" s="15"/>
      <c r="X32" s="15"/>
      <c r="Y32" s="15"/>
      <c r="Z32" s="15"/>
      <c r="AA32" s="15"/>
      <c r="AB32" s="15"/>
      <c r="AC32" s="15"/>
      <c r="AD32" s="15"/>
    </row>
    <row r="33" spans="1:30" x14ac:dyDescent="0.3">
      <c r="A33" s="2" t="s">
        <v>70</v>
      </c>
      <c r="B33" s="2"/>
      <c r="C33" s="2"/>
      <c r="D33" s="1"/>
      <c r="E33" s="2" t="s">
        <v>20</v>
      </c>
      <c r="F33" s="2"/>
      <c r="G33" s="2"/>
      <c r="H33" s="2"/>
      <c r="I33" s="2"/>
      <c r="J33" s="2"/>
      <c r="K33" s="2"/>
      <c r="L33" s="2"/>
      <c r="M33" s="2"/>
      <c r="N33" s="15"/>
      <c r="O33" s="15"/>
      <c r="P33" s="15"/>
      <c r="Q33" s="15"/>
      <c r="R33" s="15"/>
      <c r="S33" s="15"/>
      <c r="T33" s="15"/>
      <c r="U33" s="15"/>
      <c r="V33" s="15"/>
      <c r="W33" s="15"/>
      <c r="X33" s="15"/>
      <c r="Y33" s="15"/>
      <c r="Z33" s="15"/>
      <c r="AA33" s="15"/>
      <c r="AB33" s="15"/>
      <c r="AC33" s="15"/>
      <c r="AD33" s="15"/>
    </row>
    <row r="34" spans="1:30" ht="16.2" x14ac:dyDescent="0.3">
      <c r="A34" s="2" t="s">
        <v>213</v>
      </c>
      <c r="B34" s="2"/>
      <c r="C34" s="2"/>
      <c r="D34" s="1"/>
      <c r="E34" s="2" t="s">
        <v>423</v>
      </c>
      <c r="F34" s="2"/>
      <c r="G34" s="2"/>
      <c r="H34" s="2"/>
      <c r="I34" s="2"/>
      <c r="J34" s="2"/>
      <c r="K34" s="2"/>
      <c r="L34" s="2"/>
      <c r="M34" s="2"/>
      <c r="N34" s="15"/>
      <c r="O34" s="15"/>
      <c r="P34" s="15"/>
      <c r="Q34" s="15"/>
      <c r="R34" s="15"/>
      <c r="S34" s="15"/>
      <c r="T34" s="15"/>
      <c r="U34" s="15"/>
      <c r="V34" s="15"/>
      <c r="W34" s="15"/>
      <c r="X34" s="15"/>
      <c r="Y34" s="15"/>
      <c r="Z34" s="15"/>
      <c r="AA34" s="15"/>
      <c r="AB34" s="15"/>
      <c r="AC34" s="15"/>
      <c r="AD34" s="15"/>
    </row>
    <row r="35" spans="1:30" x14ac:dyDescent="0.3">
      <c r="A35" s="38" t="s">
        <v>214</v>
      </c>
      <c r="B35" s="2"/>
      <c r="C35" s="2"/>
      <c r="D35" s="2"/>
      <c r="E35" s="2"/>
      <c r="F35" s="2"/>
      <c r="G35" s="2"/>
      <c r="H35" s="2"/>
      <c r="I35" s="2"/>
      <c r="J35" s="2"/>
      <c r="K35" s="2"/>
      <c r="L35" s="2"/>
      <c r="M35" s="2"/>
      <c r="N35" s="15"/>
      <c r="O35" s="15"/>
      <c r="P35" s="15"/>
      <c r="Q35" s="15"/>
      <c r="R35" s="15"/>
      <c r="S35" s="15"/>
      <c r="T35" s="15"/>
      <c r="U35" s="15"/>
      <c r="V35" s="15"/>
      <c r="W35" s="15"/>
      <c r="X35" s="15"/>
      <c r="Y35" s="15"/>
      <c r="Z35" s="15"/>
      <c r="AA35" s="15"/>
      <c r="AB35" s="15"/>
      <c r="AC35" s="15"/>
      <c r="AD35" s="15"/>
    </row>
    <row r="36" spans="1:30" x14ac:dyDescent="0.3">
      <c r="A36" s="38" t="s">
        <v>455</v>
      </c>
      <c r="B36" s="2"/>
      <c r="C36" s="2"/>
      <c r="D36" s="2"/>
      <c r="E36" s="2"/>
      <c r="F36" s="2"/>
      <c r="G36" s="2"/>
      <c r="H36" s="2"/>
      <c r="I36" s="2"/>
      <c r="J36" s="2"/>
      <c r="K36" s="2"/>
      <c r="L36" s="2"/>
      <c r="M36" s="2"/>
      <c r="N36" s="15"/>
      <c r="O36" s="15"/>
      <c r="P36" s="15"/>
      <c r="Q36" s="15"/>
      <c r="R36" s="15"/>
      <c r="S36" s="15"/>
      <c r="T36" s="15"/>
      <c r="U36" s="15"/>
      <c r="V36" s="15"/>
      <c r="W36" s="15"/>
      <c r="X36" s="15"/>
      <c r="Y36" s="15"/>
      <c r="Z36" s="15"/>
      <c r="AA36" s="15"/>
      <c r="AB36" s="15"/>
      <c r="AC36" s="15"/>
      <c r="AD36" s="15"/>
    </row>
    <row r="37" spans="1:30" x14ac:dyDescent="0.3">
      <c r="A37" s="2"/>
      <c r="B37" s="2"/>
      <c r="C37" s="2"/>
      <c r="D37" s="2"/>
      <c r="E37" s="2"/>
      <c r="F37" s="2"/>
      <c r="G37" s="2"/>
      <c r="H37" s="2"/>
      <c r="I37" s="2"/>
      <c r="J37" s="2"/>
      <c r="K37" s="2"/>
      <c r="L37" s="2"/>
      <c r="M37" s="2"/>
      <c r="N37" s="15"/>
      <c r="O37" s="15"/>
      <c r="P37" s="15"/>
      <c r="Q37" s="15"/>
      <c r="R37" s="15"/>
      <c r="S37" s="15"/>
      <c r="T37" s="15"/>
      <c r="U37" s="15"/>
      <c r="V37" s="15"/>
      <c r="W37" s="15"/>
      <c r="X37" s="15"/>
      <c r="Y37" s="15"/>
      <c r="Z37" s="15"/>
      <c r="AA37" s="15"/>
      <c r="AB37" s="15"/>
      <c r="AC37" s="15"/>
      <c r="AD37" s="15"/>
    </row>
    <row r="38" spans="1:30" x14ac:dyDescent="0.3">
      <c r="A38" s="7" t="s">
        <v>215</v>
      </c>
      <c r="B38" s="2"/>
      <c r="C38" s="2"/>
      <c r="D38" s="2"/>
      <c r="E38" s="7" t="s">
        <v>19</v>
      </c>
      <c r="F38" s="2"/>
      <c r="G38" s="2"/>
      <c r="H38" s="2"/>
      <c r="I38" s="2"/>
      <c r="J38" s="2"/>
      <c r="K38" s="2"/>
      <c r="L38" s="2"/>
      <c r="M38" s="2"/>
      <c r="N38" s="15"/>
      <c r="O38" s="15"/>
      <c r="P38" s="15"/>
      <c r="Q38" s="15"/>
      <c r="R38" s="15"/>
      <c r="S38" s="15"/>
      <c r="T38" s="15"/>
      <c r="U38" s="15"/>
      <c r="V38" s="15"/>
      <c r="W38" s="15"/>
      <c r="X38" s="15"/>
      <c r="Y38" s="15"/>
      <c r="Z38" s="15"/>
      <c r="AA38" s="15"/>
      <c r="AB38" s="15"/>
      <c r="AC38" s="15"/>
      <c r="AD38" s="15"/>
    </row>
    <row r="39" spans="1:30" x14ac:dyDescent="0.3">
      <c r="A39" s="2" t="s">
        <v>216</v>
      </c>
      <c r="B39" s="2"/>
      <c r="C39" s="2"/>
      <c r="D39" s="1"/>
      <c r="E39" s="2" t="s">
        <v>24</v>
      </c>
      <c r="F39" s="2"/>
      <c r="G39" s="2"/>
      <c r="H39" s="2"/>
      <c r="I39" s="2"/>
      <c r="J39" s="2"/>
      <c r="K39" s="2"/>
      <c r="L39" s="2"/>
      <c r="M39" s="2"/>
      <c r="N39" s="15"/>
      <c r="O39" s="15"/>
      <c r="P39" s="15"/>
      <c r="Q39" s="15"/>
      <c r="R39" s="15"/>
      <c r="S39" s="15"/>
      <c r="T39" s="15"/>
      <c r="U39" s="15"/>
      <c r="V39" s="15"/>
      <c r="W39" s="15"/>
      <c r="X39" s="15"/>
      <c r="Y39" s="15"/>
      <c r="Z39" s="15"/>
      <c r="AA39" s="15"/>
      <c r="AB39" s="15"/>
      <c r="AC39" s="15"/>
      <c r="AD39" s="15"/>
    </row>
    <row r="40" spans="1:30" x14ac:dyDescent="0.3">
      <c r="A40" s="38" t="s">
        <v>217</v>
      </c>
      <c r="B40" s="2"/>
      <c r="C40" s="2"/>
      <c r="D40" s="2"/>
      <c r="E40" s="2"/>
      <c r="F40" s="2"/>
      <c r="G40" s="2"/>
      <c r="H40" s="2"/>
      <c r="I40" s="2"/>
      <c r="J40" s="2"/>
      <c r="K40" s="2"/>
      <c r="L40" s="2"/>
      <c r="M40" s="2"/>
      <c r="N40" s="15"/>
      <c r="O40" s="15"/>
      <c r="P40" s="15"/>
      <c r="Q40" s="15"/>
      <c r="R40" s="15"/>
      <c r="S40" s="15"/>
      <c r="T40" s="15"/>
      <c r="U40" s="15"/>
      <c r="V40" s="15"/>
      <c r="W40" s="15"/>
      <c r="X40" s="15"/>
      <c r="Y40" s="15"/>
      <c r="Z40" s="15"/>
      <c r="AA40" s="15"/>
      <c r="AB40" s="15"/>
      <c r="AC40" s="15"/>
      <c r="AD40" s="15"/>
    </row>
    <row r="41" spans="1:30" x14ac:dyDescent="0.3">
      <c r="A41" s="2" t="s">
        <v>534</v>
      </c>
      <c r="B41" s="2"/>
      <c r="C41" s="2"/>
      <c r="D41" s="1"/>
      <c r="E41" s="2" t="s">
        <v>20</v>
      </c>
      <c r="F41" s="2"/>
      <c r="G41" s="2"/>
      <c r="H41" s="2"/>
      <c r="I41" s="2"/>
      <c r="J41" s="2"/>
      <c r="K41" s="2"/>
      <c r="L41" s="2"/>
      <c r="M41" s="2"/>
      <c r="N41" s="15"/>
      <c r="O41" s="15"/>
      <c r="P41" s="15"/>
      <c r="Q41" s="15"/>
      <c r="R41" s="15"/>
      <c r="S41" s="15"/>
      <c r="T41" s="15"/>
      <c r="U41" s="15"/>
      <c r="V41" s="15"/>
      <c r="W41" s="15"/>
      <c r="X41" s="15"/>
      <c r="Y41" s="15"/>
      <c r="Z41" s="15"/>
      <c r="AA41" s="15"/>
      <c r="AB41" s="15"/>
      <c r="AC41" s="15"/>
      <c r="AD41" s="15"/>
    </row>
    <row r="42" spans="1:30" x14ac:dyDescent="0.3">
      <c r="A42" s="7" t="s">
        <v>218</v>
      </c>
      <c r="B42" s="2"/>
      <c r="C42" s="2"/>
      <c r="D42" s="2"/>
      <c r="E42" s="7" t="s">
        <v>19</v>
      </c>
      <c r="F42" s="2"/>
      <c r="G42" s="2"/>
      <c r="H42" s="2"/>
      <c r="I42" s="2"/>
      <c r="J42" s="2"/>
      <c r="K42" s="2"/>
      <c r="L42" s="2"/>
      <c r="M42" s="2"/>
      <c r="N42" s="15"/>
      <c r="O42" s="15"/>
      <c r="P42" s="15"/>
      <c r="Q42" s="15"/>
      <c r="R42" s="15"/>
      <c r="S42" s="15"/>
      <c r="T42" s="15"/>
      <c r="U42" s="15"/>
      <c r="V42" s="15"/>
      <c r="W42" s="15"/>
      <c r="X42" s="15"/>
      <c r="Y42" s="15"/>
      <c r="Z42" s="15"/>
      <c r="AA42" s="15"/>
      <c r="AB42" s="15"/>
      <c r="AC42" s="15"/>
      <c r="AD42" s="15"/>
    </row>
    <row r="43" spans="1:30" x14ac:dyDescent="0.3">
      <c r="A43" s="2" t="s">
        <v>219</v>
      </c>
      <c r="B43" s="2"/>
      <c r="C43" s="2"/>
      <c r="D43" s="1"/>
      <c r="E43" s="2" t="s">
        <v>46</v>
      </c>
      <c r="F43" s="2"/>
      <c r="G43" s="2"/>
      <c r="H43" s="2"/>
      <c r="I43" s="2"/>
      <c r="J43" s="2"/>
      <c r="K43" s="2"/>
      <c r="L43" s="2"/>
      <c r="M43" s="2"/>
      <c r="N43" s="15"/>
      <c r="O43" s="15"/>
      <c r="P43" s="15"/>
      <c r="Q43" s="15"/>
      <c r="R43" s="15"/>
      <c r="S43" s="15"/>
      <c r="T43" s="15"/>
      <c r="U43" s="15"/>
      <c r="V43" s="15"/>
      <c r="W43" s="15"/>
      <c r="X43" s="15"/>
      <c r="Y43" s="15"/>
      <c r="Z43" s="15"/>
      <c r="AA43" s="15"/>
      <c r="AB43" s="15"/>
      <c r="AC43" s="15"/>
      <c r="AD43" s="15"/>
    </row>
    <row r="44" spans="1:30" x14ac:dyDescent="0.3">
      <c r="A44" s="38" t="s">
        <v>454</v>
      </c>
      <c r="B44" s="2"/>
      <c r="C44" s="2"/>
      <c r="D44" s="2"/>
      <c r="E44" s="2"/>
      <c r="F44" s="2"/>
      <c r="G44" s="2"/>
      <c r="H44" s="2"/>
      <c r="I44" s="2"/>
      <c r="J44" s="2"/>
      <c r="K44" s="2"/>
      <c r="L44" s="2"/>
      <c r="M44" s="2"/>
      <c r="N44" s="15"/>
      <c r="O44" s="15"/>
      <c r="P44" s="15"/>
      <c r="Q44" s="15"/>
      <c r="R44" s="15"/>
      <c r="S44" s="15"/>
      <c r="T44" s="15"/>
      <c r="U44" s="15"/>
      <c r="V44" s="15"/>
      <c r="W44" s="15"/>
      <c r="X44" s="15"/>
      <c r="Y44" s="15"/>
      <c r="Z44" s="15"/>
      <c r="AA44" s="15"/>
      <c r="AB44" s="15"/>
      <c r="AC44" s="15"/>
      <c r="AD44" s="15"/>
    </row>
    <row r="45" spans="1:30" x14ac:dyDescent="0.3">
      <c r="A45" s="2"/>
      <c r="B45" s="2"/>
      <c r="C45" s="2"/>
      <c r="D45" s="2"/>
      <c r="E45" s="2"/>
      <c r="F45" s="2"/>
      <c r="G45" s="2"/>
      <c r="H45" s="2"/>
      <c r="I45" s="2"/>
      <c r="J45" s="2"/>
      <c r="K45" s="2"/>
      <c r="L45" s="2"/>
      <c r="M45" s="2"/>
      <c r="N45" s="15"/>
      <c r="O45" s="15"/>
      <c r="P45" s="15"/>
      <c r="Q45" s="15"/>
      <c r="R45" s="15"/>
      <c r="S45" s="15"/>
      <c r="T45" s="15"/>
      <c r="U45" s="15"/>
      <c r="V45" s="15"/>
      <c r="W45" s="15"/>
      <c r="X45" s="15"/>
      <c r="Y45" s="15"/>
      <c r="Z45" s="15"/>
      <c r="AA45" s="15"/>
      <c r="AB45" s="15"/>
      <c r="AC45" s="15"/>
      <c r="AD45" s="15"/>
    </row>
    <row r="46" spans="1:30" x14ac:dyDescent="0.3">
      <c r="A46" s="7" t="s">
        <v>220</v>
      </c>
      <c r="B46" s="2"/>
      <c r="C46" s="2"/>
      <c r="D46" s="2"/>
      <c r="E46" s="7" t="s">
        <v>19</v>
      </c>
      <c r="F46" s="2"/>
      <c r="G46" s="2"/>
      <c r="H46" s="2"/>
      <c r="I46" s="2"/>
      <c r="J46" s="2"/>
      <c r="K46" s="2"/>
      <c r="L46" s="2"/>
      <c r="M46" s="2"/>
      <c r="N46" s="15"/>
      <c r="O46" s="15"/>
      <c r="P46" s="15"/>
      <c r="Q46" s="15"/>
      <c r="R46" s="15"/>
      <c r="S46" s="15"/>
      <c r="T46" s="15"/>
      <c r="U46" s="15"/>
      <c r="V46" s="15"/>
      <c r="W46" s="15"/>
      <c r="X46" s="15"/>
      <c r="Y46" s="15"/>
      <c r="Z46" s="15"/>
      <c r="AA46" s="15"/>
      <c r="AB46" s="15"/>
      <c r="AC46" s="15"/>
      <c r="AD46" s="15"/>
    </row>
    <row r="47" spans="1:30" x14ac:dyDescent="0.3">
      <c r="A47" s="2" t="s">
        <v>221</v>
      </c>
      <c r="B47" s="2"/>
      <c r="C47" s="2"/>
      <c r="D47" s="1"/>
      <c r="E47" s="2" t="s">
        <v>46</v>
      </c>
      <c r="F47" s="2"/>
      <c r="G47" s="2"/>
      <c r="H47" s="2"/>
      <c r="I47" s="2"/>
      <c r="J47" s="2"/>
      <c r="K47" s="2"/>
      <c r="L47" s="2"/>
      <c r="M47" s="2"/>
      <c r="N47" s="15"/>
      <c r="O47" s="15"/>
      <c r="P47" s="15"/>
      <c r="Q47" s="15"/>
      <c r="R47" s="15"/>
      <c r="S47" s="15"/>
      <c r="T47" s="15"/>
      <c r="U47" s="15"/>
      <c r="V47" s="15"/>
      <c r="W47" s="15"/>
      <c r="X47" s="15"/>
      <c r="Y47" s="15"/>
      <c r="Z47" s="15"/>
      <c r="AA47" s="15"/>
      <c r="AB47" s="15"/>
      <c r="AC47" s="15"/>
      <c r="AD47" s="15"/>
    </row>
    <row r="48" spans="1:30" x14ac:dyDescent="0.3">
      <c r="A48" s="2" t="s">
        <v>208</v>
      </c>
      <c r="B48" s="2"/>
      <c r="C48" s="2"/>
      <c r="D48" s="1"/>
      <c r="E48" s="2" t="s">
        <v>46</v>
      </c>
      <c r="F48" s="2"/>
      <c r="G48" s="2"/>
      <c r="H48" s="2"/>
      <c r="I48" s="2"/>
      <c r="J48" s="2"/>
      <c r="K48" s="2"/>
      <c r="L48" s="2"/>
      <c r="M48" s="2"/>
      <c r="N48" s="15"/>
      <c r="O48" s="15"/>
      <c r="P48" s="15"/>
      <c r="Q48" s="15"/>
      <c r="R48" s="15"/>
      <c r="S48" s="15"/>
      <c r="T48" s="15"/>
      <c r="U48" s="15"/>
      <c r="V48" s="15"/>
      <c r="W48" s="15"/>
      <c r="X48" s="15"/>
      <c r="Y48" s="15"/>
      <c r="Z48" s="15"/>
      <c r="AA48" s="15"/>
      <c r="AB48" s="15"/>
      <c r="AC48" s="15"/>
      <c r="AD48" s="15"/>
    </row>
    <row r="49" spans="1:30" x14ac:dyDescent="0.3">
      <c r="A49" s="2" t="s">
        <v>70</v>
      </c>
      <c r="B49" s="2"/>
      <c r="C49" s="2"/>
      <c r="D49" s="1"/>
      <c r="E49" s="2" t="s">
        <v>20</v>
      </c>
      <c r="F49" s="2"/>
      <c r="G49" s="2"/>
      <c r="H49" s="2"/>
      <c r="I49" s="2"/>
      <c r="J49" s="2"/>
      <c r="K49" s="2"/>
      <c r="L49" s="2"/>
      <c r="M49" s="2"/>
      <c r="N49" s="15"/>
      <c r="O49" s="15"/>
      <c r="P49" s="15"/>
      <c r="Q49" s="15"/>
      <c r="R49" s="15"/>
      <c r="S49" s="15"/>
      <c r="T49" s="15"/>
      <c r="U49" s="15"/>
      <c r="V49" s="15"/>
      <c r="W49" s="15"/>
      <c r="X49" s="15"/>
      <c r="Y49" s="15"/>
      <c r="Z49" s="15"/>
      <c r="AA49" s="15"/>
      <c r="AB49" s="15"/>
      <c r="AC49" s="15"/>
      <c r="AD49" s="15"/>
    </row>
    <row r="50" spans="1:30" x14ac:dyDescent="0.3">
      <c r="A50" s="2" t="s">
        <v>209</v>
      </c>
      <c r="B50" s="2"/>
      <c r="C50" s="2"/>
      <c r="D50" s="1"/>
      <c r="E50" s="2" t="s">
        <v>45</v>
      </c>
      <c r="F50" s="2"/>
      <c r="G50" s="2"/>
      <c r="H50" s="2"/>
      <c r="I50" s="2"/>
      <c r="J50" s="2"/>
      <c r="K50" s="2"/>
      <c r="L50" s="2"/>
      <c r="M50" s="2"/>
      <c r="N50" s="15"/>
      <c r="O50" s="15"/>
      <c r="P50" s="15"/>
      <c r="Q50" s="15"/>
      <c r="R50" s="15"/>
      <c r="S50" s="15"/>
      <c r="T50" s="15"/>
      <c r="U50" s="15"/>
      <c r="V50" s="15"/>
      <c r="W50" s="15"/>
      <c r="X50" s="15"/>
      <c r="Y50" s="15"/>
      <c r="Z50" s="15"/>
      <c r="AA50" s="15"/>
      <c r="AB50" s="15"/>
      <c r="AC50" s="15"/>
      <c r="AD50" s="15"/>
    </row>
    <row r="51" spans="1:30" x14ac:dyDescent="0.3">
      <c r="A51" s="38" t="s">
        <v>222</v>
      </c>
      <c r="B51" s="2"/>
      <c r="C51" s="2"/>
      <c r="D51" s="2"/>
      <c r="E51" s="2"/>
      <c r="F51" s="2"/>
      <c r="G51" s="2"/>
      <c r="H51" s="2"/>
      <c r="I51" s="2"/>
      <c r="J51" s="2"/>
      <c r="K51" s="2"/>
      <c r="L51" s="2"/>
      <c r="M51" s="2"/>
      <c r="N51" s="15"/>
      <c r="O51" s="15"/>
      <c r="P51" s="15"/>
      <c r="Q51" s="15"/>
      <c r="R51" s="15"/>
      <c r="S51" s="15"/>
      <c r="T51" s="15"/>
      <c r="U51" s="15"/>
      <c r="V51" s="15"/>
      <c r="W51" s="15"/>
      <c r="X51" s="15"/>
      <c r="Y51" s="15"/>
      <c r="Z51" s="15"/>
      <c r="AA51" s="15"/>
      <c r="AB51" s="15"/>
      <c r="AC51" s="15"/>
      <c r="AD51" s="15"/>
    </row>
    <row r="52" spans="1:30" x14ac:dyDescent="0.3">
      <c r="A52" s="2" t="s">
        <v>223</v>
      </c>
      <c r="B52" s="2"/>
      <c r="C52" s="2"/>
      <c r="D52" s="1"/>
      <c r="E52" s="2" t="s">
        <v>45</v>
      </c>
      <c r="F52" s="2"/>
      <c r="G52" s="2"/>
      <c r="H52" s="2"/>
      <c r="I52" s="2"/>
      <c r="J52" s="2"/>
      <c r="K52" s="2"/>
      <c r="L52" s="2"/>
      <c r="M52" s="2"/>
      <c r="N52" s="15"/>
      <c r="O52" s="15"/>
      <c r="P52" s="15"/>
      <c r="Q52" s="15"/>
      <c r="R52" s="15"/>
      <c r="S52" s="15"/>
      <c r="T52" s="15"/>
      <c r="U52" s="15"/>
      <c r="V52" s="15"/>
      <c r="W52" s="15"/>
      <c r="X52" s="15"/>
      <c r="Y52" s="15"/>
      <c r="Z52" s="15"/>
      <c r="AA52" s="15"/>
      <c r="AB52" s="15"/>
      <c r="AC52" s="15"/>
      <c r="AD52" s="15"/>
    </row>
    <row r="53" spans="1:30" x14ac:dyDescent="0.3">
      <c r="A53" s="2" t="s">
        <v>224</v>
      </c>
      <c r="B53" s="2"/>
      <c r="C53" s="2"/>
      <c r="D53" s="1"/>
      <c r="E53" s="2" t="s">
        <v>481</v>
      </c>
      <c r="F53" s="2"/>
      <c r="G53" s="2"/>
      <c r="H53" s="2"/>
      <c r="I53" s="2"/>
      <c r="J53" s="2"/>
      <c r="K53" s="2"/>
      <c r="L53" s="2"/>
      <c r="M53" s="2"/>
      <c r="N53" s="15"/>
      <c r="O53" s="15"/>
      <c r="P53" s="15"/>
      <c r="Q53" s="15"/>
      <c r="R53" s="15"/>
      <c r="S53" s="15"/>
      <c r="T53" s="15"/>
      <c r="U53" s="15"/>
      <c r="V53" s="15"/>
      <c r="W53" s="15"/>
      <c r="X53" s="15"/>
      <c r="Y53" s="15"/>
      <c r="Z53" s="15"/>
      <c r="AA53" s="15"/>
      <c r="AB53" s="15"/>
      <c r="AC53" s="15"/>
      <c r="AD53" s="15"/>
    </row>
    <row r="54" spans="1:30" ht="16.2" x14ac:dyDescent="0.3">
      <c r="A54" s="2" t="s">
        <v>225</v>
      </c>
      <c r="B54" s="2"/>
      <c r="C54" s="2"/>
      <c r="D54" s="1"/>
      <c r="E54" s="2" t="s">
        <v>423</v>
      </c>
      <c r="F54" s="2"/>
      <c r="G54" s="2"/>
      <c r="H54" s="2"/>
      <c r="I54" s="2"/>
      <c r="J54" s="2"/>
      <c r="K54" s="2"/>
      <c r="L54" s="2"/>
      <c r="M54" s="2"/>
      <c r="N54" s="15"/>
      <c r="O54" s="15"/>
      <c r="P54" s="15"/>
      <c r="Q54" s="15"/>
      <c r="R54" s="15"/>
      <c r="S54" s="15"/>
      <c r="T54" s="15"/>
      <c r="U54" s="15"/>
      <c r="V54" s="15"/>
      <c r="W54" s="15"/>
      <c r="X54" s="15"/>
      <c r="Y54" s="15"/>
      <c r="Z54" s="15"/>
      <c r="AA54" s="15"/>
      <c r="AB54" s="15"/>
      <c r="AC54" s="15"/>
      <c r="AD54" s="15"/>
    </row>
    <row r="55" spans="1:30" x14ac:dyDescent="0.3">
      <c r="A55" s="2" t="s">
        <v>226</v>
      </c>
      <c r="B55" s="2"/>
      <c r="C55" s="2"/>
      <c r="D55" s="1"/>
      <c r="E55" s="2" t="s">
        <v>20</v>
      </c>
      <c r="F55" s="2"/>
      <c r="G55" s="2"/>
      <c r="H55" s="2"/>
      <c r="I55" s="2"/>
      <c r="J55" s="2"/>
      <c r="K55" s="2"/>
      <c r="L55" s="2"/>
      <c r="M55" s="2"/>
      <c r="N55" s="15"/>
      <c r="O55" s="15"/>
      <c r="P55" s="15"/>
      <c r="Q55" s="15"/>
      <c r="R55" s="15"/>
      <c r="S55" s="15"/>
      <c r="T55" s="15"/>
      <c r="U55" s="15"/>
      <c r="V55" s="15"/>
      <c r="W55" s="15"/>
      <c r="X55" s="15"/>
      <c r="Y55" s="15"/>
      <c r="Z55" s="15"/>
      <c r="AA55" s="15"/>
      <c r="AB55" s="15"/>
      <c r="AC55" s="15"/>
      <c r="AD55" s="15"/>
    </row>
    <row r="56" spans="1:30" x14ac:dyDescent="0.3">
      <c r="A56" s="38" t="s">
        <v>453</v>
      </c>
      <c r="B56" s="2"/>
      <c r="C56" s="2"/>
      <c r="D56" s="2"/>
      <c r="E56" s="2"/>
      <c r="F56" s="2"/>
      <c r="G56" s="2"/>
      <c r="H56" s="2"/>
      <c r="I56" s="2"/>
      <c r="J56" s="2"/>
      <c r="K56" s="2"/>
      <c r="L56" s="2"/>
      <c r="M56" s="2"/>
      <c r="N56" s="15"/>
      <c r="O56" s="15"/>
      <c r="P56" s="15"/>
      <c r="Q56" s="15"/>
      <c r="R56" s="15"/>
      <c r="S56" s="15"/>
      <c r="T56" s="15"/>
      <c r="U56" s="15"/>
      <c r="V56" s="15"/>
      <c r="W56" s="15"/>
      <c r="X56" s="15"/>
      <c r="Y56" s="15"/>
      <c r="Z56" s="15"/>
      <c r="AA56" s="15"/>
      <c r="AB56" s="15"/>
      <c r="AC56" s="15"/>
      <c r="AD56" s="15"/>
    </row>
    <row r="57" spans="1:30" x14ac:dyDescent="0.3">
      <c r="A57" s="2"/>
      <c r="B57" s="2"/>
      <c r="C57" s="2"/>
      <c r="D57" s="2"/>
      <c r="E57" s="2"/>
      <c r="F57" s="2"/>
      <c r="G57" s="2"/>
      <c r="H57" s="2"/>
      <c r="I57" s="2"/>
      <c r="J57" s="2"/>
      <c r="K57" s="2"/>
      <c r="L57" s="2"/>
      <c r="M57" s="2"/>
      <c r="N57" s="15"/>
      <c r="O57" s="15"/>
      <c r="P57" s="15"/>
      <c r="Q57" s="15"/>
      <c r="R57" s="15"/>
      <c r="S57" s="15"/>
      <c r="T57" s="15"/>
      <c r="U57" s="15"/>
      <c r="V57" s="15"/>
      <c r="W57" s="15"/>
      <c r="X57" s="15"/>
      <c r="Y57" s="15"/>
      <c r="Z57" s="15"/>
      <c r="AA57" s="15"/>
      <c r="AB57" s="15"/>
      <c r="AC57" s="15"/>
      <c r="AD57" s="15"/>
    </row>
    <row r="58" spans="1:30" x14ac:dyDescent="0.3">
      <c r="A58" s="7" t="s">
        <v>199</v>
      </c>
      <c r="B58" s="2"/>
      <c r="C58" s="2"/>
      <c r="D58" s="43" t="s">
        <v>484</v>
      </c>
      <c r="E58" s="2"/>
      <c r="F58" s="2"/>
      <c r="G58" s="2"/>
      <c r="H58" s="2"/>
      <c r="I58" s="2"/>
      <c r="J58" s="2"/>
      <c r="K58" s="2"/>
      <c r="L58" s="2"/>
      <c r="M58" s="2"/>
      <c r="N58" s="15"/>
      <c r="O58" s="15"/>
      <c r="P58" s="15"/>
      <c r="Q58" s="15"/>
      <c r="R58" s="15"/>
      <c r="S58" s="15"/>
      <c r="T58" s="15"/>
      <c r="U58" s="15"/>
      <c r="V58" s="15"/>
      <c r="W58" s="15"/>
      <c r="X58" s="15"/>
      <c r="Y58" s="15"/>
      <c r="Z58" s="15"/>
      <c r="AA58" s="15"/>
      <c r="AB58" s="15"/>
      <c r="AC58" s="15"/>
      <c r="AD58" s="15"/>
    </row>
    <row r="59" spans="1:30" x14ac:dyDescent="0.3">
      <c r="A59" s="2" t="s">
        <v>237</v>
      </c>
      <c r="B59" s="2"/>
      <c r="C59" s="2"/>
      <c r="D59" s="7">
        <v>25.119</v>
      </c>
      <c r="E59" s="7" t="s">
        <v>462</v>
      </c>
      <c r="F59" s="7" t="s">
        <v>463</v>
      </c>
      <c r="G59" s="7" t="s">
        <v>464</v>
      </c>
      <c r="H59" s="7" t="s">
        <v>465</v>
      </c>
      <c r="I59" s="7" t="s">
        <v>19</v>
      </c>
      <c r="J59" s="2"/>
      <c r="K59" s="2"/>
      <c r="L59" s="2"/>
      <c r="M59" s="2"/>
      <c r="N59" s="15"/>
      <c r="O59" s="15"/>
      <c r="P59" s="15"/>
      <c r="Q59" s="15"/>
      <c r="R59" s="15"/>
      <c r="S59" s="15"/>
      <c r="T59" s="15"/>
      <c r="U59" s="15"/>
      <c r="V59" s="15"/>
      <c r="W59" s="15"/>
      <c r="X59" s="15"/>
      <c r="Y59" s="15"/>
      <c r="Z59" s="15"/>
      <c r="AA59" s="15"/>
      <c r="AB59" s="15"/>
      <c r="AC59" s="15"/>
      <c r="AD59" s="15"/>
    </row>
    <row r="60" spans="1:30" x14ac:dyDescent="0.3">
      <c r="A60" s="2" t="s">
        <v>208</v>
      </c>
      <c r="B60" s="2"/>
      <c r="C60" s="2"/>
      <c r="D60" s="2">
        <v>0</v>
      </c>
      <c r="E60" s="2">
        <v>0</v>
      </c>
      <c r="F60" s="2">
        <v>0</v>
      </c>
      <c r="G60" s="2">
        <v>0</v>
      </c>
      <c r="H60" s="2">
        <v>0</v>
      </c>
      <c r="I60" s="2" t="s">
        <v>24</v>
      </c>
      <c r="J60" s="2"/>
      <c r="K60" s="2"/>
      <c r="L60" s="2"/>
      <c r="M60" s="2"/>
      <c r="N60" s="15"/>
      <c r="O60" s="15"/>
      <c r="P60" s="15"/>
      <c r="Q60" s="15"/>
      <c r="R60" s="15"/>
      <c r="S60" s="15"/>
      <c r="T60" s="15"/>
      <c r="U60" s="15"/>
      <c r="V60" s="15"/>
      <c r="W60" s="15"/>
      <c r="X60" s="15"/>
      <c r="Y60" s="15"/>
      <c r="Z60" s="15"/>
      <c r="AA60" s="15"/>
      <c r="AB60" s="15"/>
      <c r="AC60" s="15"/>
      <c r="AD60" s="15"/>
    </row>
    <row r="61" spans="1:30" x14ac:dyDescent="0.3">
      <c r="A61" s="2" t="s">
        <v>466</v>
      </c>
      <c r="B61" s="2"/>
      <c r="C61" s="2"/>
      <c r="D61" s="2">
        <f>TLAR!F10</f>
        <v>2</v>
      </c>
      <c r="E61" s="2">
        <f>TLAR!F18</f>
        <v>1</v>
      </c>
      <c r="F61" s="2">
        <f>TLAR!F25</f>
        <v>1</v>
      </c>
      <c r="G61" s="2">
        <f>TLAR!F32</f>
        <v>1</v>
      </c>
      <c r="H61" s="2">
        <f>TLAR!F39</f>
        <v>1</v>
      </c>
      <c r="I61" s="2"/>
      <c r="J61" s="2"/>
      <c r="K61" s="2"/>
      <c r="L61" s="2"/>
      <c r="M61" s="2"/>
      <c r="N61" s="15"/>
      <c r="O61" s="15"/>
      <c r="P61" s="15"/>
      <c r="Q61" s="15"/>
      <c r="R61" s="15"/>
      <c r="S61" s="15"/>
      <c r="T61" s="15"/>
      <c r="U61" s="15"/>
      <c r="V61" s="15"/>
      <c r="W61" s="15"/>
      <c r="X61" s="15"/>
      <c r="Y61" s="15"/>
      <c r="Z61" s="15"/>
      <c r="AA61" s="15"/>
      <c r="AB61" s="15"/>
      <c r="AC61" s="15"/>
      <c r="AD61" s="15"/>
    </row>
    <row r="62" spans="1:30" x14ac:dyDescent="0.3">
      <c r="A62" s="2" t="s">
        <v>70</v>
      </c>
      <c r="B62" s="2"/>
      <c r="C62" s="2"/>
      <c r="D62" s="2">
        <f>TLAR!F6</f>
        <v>1</v>
      </c>
      <c r="E62" s="2">
        <f>TLAR!F14</f>
        <v>1</v>
      </c>
      <c r="F62" s="2">
        <f>TLAR!F21</f>
        <v>1</v>
      </c>
      <c r="G62" s="2">
        <f>TLAR!F28</f>
        <v>1</v>
      </c>
      <c r="H62" s="2" t="str">
        <f>TLAR!F35</f>
        <v>0.92</v>
      </c>
      <c r="I62" s="2"/>
      <c r="J62" s="2"/>
      <c r="K62" s="2"/>
      <c r="L62" s="2"/>
      <c r="M62" s="2"/>
      <c r="N62" s="15"/>
      <c r="O62" s="15"/>
      <c r="P62" s="15"/>
      <c r="Q62" s="15"/>
      <c r="R62" s="15"/>
      <c r="S62" s="15"/>
      <c r="T62" s="15"/>
      <c r="U62" s="15"/>
      <c r="V62" s="15"/>
      <c r="W62" s="15"/>
      <c r="X62" s="15"/>
      <c r="Y62" s="15"/>
      <c r="Z62" s="15"/>
      <c r="AA62" s="15"/>
      <c r="AB62" s="15"/>
      <c r="AC62" s="15"/>
      <c r="AD62" s="15"/>
    </row>
    <row r="63" spans="1:30" x14ac:dyDescent="0.3">
      <c r="A63" s="2" t="s">
        <v>238</v>
      </c>
      <c r="B63" s="2"/>
      <c r="C63" s="2"/>
      <c r="D63" s="2">
        <v>0</v>
      </c>
      <c r="E63" s="2">
        <v>0</v>
      </c>
      <c r="F63" s="2">
        <v>0</v>
      </c>
      <c r="G63" s="2">
        <v>0</v>
      </c>
      <c r="H63" s="2">
        <v>0</v>
      </c>
      <c r="I63" s="2" t="s">
        <v>45</v>
      </c>
      <c r="J63" s="2"/>
      <c r="K63" s="2"/>
      <c r="L63" s="2"/>
      <c r="M63" s="2"/>
      <c r="N63" s="15"/>
      <c r="O63" s="15"/>
      <c r="P63" s="15"/>
      <c r="Q63" s="15"/>
      <c r="R63" s="15"/>
      <c r="S63" s="15"/>
      <c r="T63" s="15"/>
      <c r="U63" s="15"/>
      <c r="V63" s="15"/>
      <c r="W63" s="15"/>
      <c r="X63" s="15"/>
      <c r="Y63" s="15"/>
      <c r="Z63" s="15"/>
      <c r="AA63" s="15"/>
      <c r="AB63" s="15"/>
      <c r="AC63" s="15"/>
      <c r="AD63" s="15"/>
    </row>
    <row r="64" spans="1:30" x14ac:dyDescent="0.3">
      <c r="A64" s="2" t="s">
        <v>450</v>
      </c>
      <c r="B64" s="2"/>
      <c r="C64" s="2"/>
      <c r="D64" s="1"/>
      <c r="E64" s="1"/>
      <c r="F64" s="1"/>
      <c r="G64" s="1"/>
      <c r="H64" s="1"/>
      <c r="I64" s="2" t="s">
        <v>20</v>
      </c>
      <c r="J64" s="2"/>
      <c r="K64" s="2"/>
      <c r="L64" s="2"/>
      <c r="M64" s="2"/>
      <c r="N64" s="15"/>
      <c r="O64" s="15"/>
      <c r="P64" s="15"/>
      <c r="Q64" s="15"/>
      <c r="R64" s="15"/>
      <c r="S64" s="15"/>
      <c r="T64" s="15"/>
      <c r="U64" s="15"/>
      <c r="V64" s="15"/>
      <c r="W64" s="15"/>
      <c r="X64" s="15"/>
      <c r="Y64" s="15"/>
      <c r="Z64" s="15"/>
      <c r="AA64" s="15"/>
      <c r="AB64" s="15"/>
      <c r="AC64" s="15"/>
      <c r="AD64" s="15"/>
    </row>
    <row r="65" spans="1:30" x14ac:dyDescent="0.3">
      <c r="A65" s="2" t="s">
        <v>451</v>
      </c>
      <c r="B65" s="2"/>
      <c r="C65" s="2"/>
      <c r="D65" s="1"/>
      <c r="E65" s="1"/>
      <c r="F65" s="1"/>
      <c r="G65" s="1"/>
      <c r="H65" s="1"/>
      <c r="I65" s="2" t="s">
        <v>20</v>
      </c>
      <c r="J65" s="2"/>
      <c r="K65" s="2"/>
      <c r="L65" s="2"/>
      <c r="M65" s="2"/>
      <c r="N65" s="15"/>
      <c r="O65" s="15"/>
      <c r="P65" s="15"/>
      <c r="Q65" s="15"/>
      <c r="R65" s="15"/>
      <c r="S65" s="15"/>
      <c r="T65" s="15"/>
      <c r="U65" s="15"/>
      <c r="V65" s="15"/>
      <c r="W65" s="15"/>
      <c r="X65" s="15"/>
      <c r="Y65" s="15"/>
      <c r="Z65" s="15"/>
      <c r="AA65" s="15"/>
      <c r="AB65" s="15"/>
      <c r="AC65" s="15"/>
      <c r="AD65" s="15"/>
    </row>
    <row r="66" spans="1:30" x14ac:dyDescent="0.3">
      <c r="A66" s="2" t="s">
        <v>223</v>
      </c>
      <c r="B66" s="2"/>
      <c r="C66" s="2"/>
      <c r="D66" s="2">
        <v>288.14999999999998</v>
      </c>
      <c r="E66" s="2">
        <v>288.14999999999998</v>
      </c>
      <c r="F66" s="2">
        <v>288.14999999999998</v>
      </c>
      <c r="G66" s="2">
        <v>288.14999999999998</v>
      </c>
      <c r="H66" s="2">
        <v>288.14999999999998</v>
      </c>
      <c r="I66" s="2" t="s">
        <v>45</v>
      </c>
      <c r="J66" s="2"/>
      <c r="K66" s="2"/>
      <c r="L66" s="2"/>
      <c r="M66" s="2"/>
      <c r="N66" s="15"/>
      <c r="O66" s="15"/>
      <c r="P66" s="15"/>
      <c r="Q66" s="15"/>
      <c r="R66" s="15"/>
      <c r="S66" s="15"/>
      <c r="T66" s="15"/>
      <c r="U66" s="15"/>
      <c r="V66" s="15"/>
      <c r="W66" s="15"/>
      <c r="X66" s="15"/>
      <c r="Y66" s="15"/>
      <c r="Z66" s="15"/>
      <c r="AA66" s="15"/>
      <c r="AB66" s="15"/>
      <c r="AC66" s="15"/>
      <c r="AD66" s="15"/>
    </row>
    <row r="67" spans="1:30" ht="16.2" x14ac:dyDescent="0.3">
      <c r="A67" s="2" t="s">
        <v>225</v>
      </c>
      <c r="B67" s="2"/>
      <c r="C67" s="2"/>
      <c r="D67" s="2">
        <v>1.2250000000000001</v>
      </c>
      <c r="E67" s="2">
        <v>1.2250000000000001</v>
      </c>
      <c r="F67" s="2">
        <v>1.2250000000000001</v>
      </c>
      <c r="G67" s="2">
        <v>1.2250000000000001</v>
      </c>
      <c r="H67" s="2">
        <v>1.2250000000000001</v>
      </c>
      <c r="I67" s="2" t="s">
        <v>423</v>
      </c>
      <c r="J67" s="2"/>
      <c r="K67" s="2"/>
      <c r="L67" s="2"/>
      <c r="M67" s="2"/>
      <c r="N67" s="15"/>
      <c r="O67" s="15"/>
      <c r="P67" s="15"/>
      <c r="Q67" s="15"/>
      <c r="R67" s="15"/>
      <c r="S67" s="15"/>
      <c r="T67" s="15"/>
      <c r="U67" s="15"/>
      <c r="V67" s="15"/>
      <c r="W67" s="15"/>
      <c r="X67" s="15"/>
      <c r="Y67" s="15"/>
      <c r="Z67" s="15"/>
      <c r="AA67" s="15"/>
      <c r="AB67" s="15"/>
      <c r="AC67" s="15"/>
      <c r="AD67" s="15"/>
    </row>
    <row r="68" spans="1:30" ht="30" customHeight="1" x14ac:dyDescent="0.3">
      <c r="A68" s="101" t="s">
        <v>241</v>
      </c>
      <c r="B68" s="101"/>
      <c r="C68" s="120"/>
      <c r="D68" s="1"/>
      <c r="E68" s="1"/>
      <c r="F68" s="1"/>
      <c r="G68" s="1"/>
      <c r="H68" s="1"/>
      <c r="I68" s="2" t="s">
        <v>20</v>
      </c>
      <c r="J68" s="2"/>
      <c r="K68" s="2"/>
      <c r="L68" s="2"/>
      <c r="M68" s="2"/>
      <c r="N68" s="15"/>
      <c r="O68" s="15"/>
      <c r="P68" s="15"/>
      <c r="Q68" s="15"/>
      <c r="R68" s="15"/>
      <c r="S68" s="15"/>
      <c r="T68" s="15"/>
      <c r="U68" s="15"/>
      <c r="V68" s="15"/>
      <c r="W68" s="15"/>
      <c r="X68" s="15"/>
      <c r="Y68" s="15"/>
      <c r="Z68" s="15"/>
      <c r="AA68" s="15"/>
      <c r="AB68" s="15"/>
      <c r="AC68" s="15"/>
      <c r="AD68" s="15"/>
    </row>
    <row r="69" spans="1:30" x14ac:dyDescent="0.3">
      <c r="A69" s="2" t="s">
        <v>433</v>
      </c>
      <c r="B69" s="2"/>
      <c r="C69" s="2"/>
      <c r="D69" s="1"/>
      <c r="E69" s="1"/>
      <c r="F69" s="1"/>
      <c r="G69" s="1"/>
      <c r="H69" s="1"/>
      <c r="I69" s="2" t="s">
        <v>20</v>
      </c>
      <c r="J69" s="2"/>
      <c r="K69" s="2"/>
      <c r="L69" s="2"/>
      <c r="M69" s="2"/>
      <c r="N69" s="15"/>
      <c r="O69" s="15"/>
      <c r="P69" s="15"/>
      <c r="Q69" s="15"/>
      <c r="R69" s="15"/>
      <c r="S69" s="15"/>
      <c r="T69" s="15"/>
      <c r="U69" s="15"/>
      <c r="V69" s="15"/>
      <c r="W69" s="15"/>
      <c r="X69" s="15"/>
      <c r="Y69" s="15"/>
      <c r="Z69" s="15"/>
      <c r="AA69" s="15"/>
      <c r="AB69" s="15"/>
      <c r="AC69" s="15"/>
      <c r="AD69" s="15"/>
    </row>
    <row r="70" spans="1:30" x14ac:dyDescent="0.3">
      <c r="A70" s="38" t="s">
        <v>467</v>
      </c>
      <c r="B70" s="2"/>
      <c r="C70" s="2"/>
      <c r="D70" s="2"/>
      <c r="E70" s="2"/>
      <c r="F70" s="2"/>
      <c r="G70" s="2"/>
      <c r="H70" s="2"/>
      <c r="I70" s="2"/>
      <c r="J70" s="2"/>
      <c r="K70" s="2"/>
      <c r="L70" s="2"/>
      <c r="M70" s="2"/>
      <c r="N70" s="15"/>
      <c r="O70" s="15"/>
      <c r="P70" s="15"/>
      <c r="Q70" s="15"/>
      <c r="R70" s="15"/>
      <c r="S70" s="15"/>
      <c r="T70" s="15"/>
      <c r="U70" s="15"/>
      <c r="V70" s="15"/>
      <c r="W70" s="15"/>
      <c r="X70" s="15"/>
      <c r="Y70" s="15"/>
      <c r="Z70" s="15"/>
      <c r="AA70" s="15"/>
      <c r="AB70" s="15"/>
      <c r="AC70" s="15"/>
      <c r="AD70" s="15"/>
    </row>
    <row r="71" spans="1:30" x14ac:dyDescent="0.3">
      <c r="A71" s="2"/>
      <c r="B71" s="2"/>
      <c r="C71" s="2"/>
      <c r="D71" s="2"/>
      <c r="E71" s="2"/>
      <c r="F71" s="2"/>
      <c r="G71" s="2"/>
      <c r="H71" s="2"/>
      <c r="I71" s="2"/>
      <c r="J71" s="2"/>
      <c r="K71" s="2"/>
      <c r="L71" s="2"/>
      <c r="M71" s="2"/>
      <c r="N71" s="15"/>
      <c r="O71" s="15"/>
      <c r="P71" s="15"/>
      <c r="Q71" s="15"/>
      <c r="R71" s="15"/>
      <c r="S71" s="15"/>
      <c r="T71" s="15"/>
      <c r="U71" s="15"/>
      <c r="V71" s="15"/>
      <c r="W71" s="15"/>
      <c r="X71" s="15"/>
      <c r="Y71" s="15"/>
      <c r="Z71" s="15"/>
      <c r="AA71" s="15"/>
      <c r="AB71" s="15"/>
      <c r="AC71" s="15"/>
      <c r="AD71" s="15"/>
    </row>
    <row r="72" spans="1:30" x14ac:dyDescent="0.3">
      <c r="A72" s="7" t="s">
        <v>242</v>
      </c>
      <c r="B72" s="2"/>
      <c r="C72" s="2"/>
      <c r="D72" s="2"/>
      <c r="E72" s="7" t="s">
        <v>19</v>
      </c>
      <c r="F72" s="2"/>
      <c r="G72" s="2"/>
      <c r="H72" s="2"/>
      <c r="I72" s="2"/>
      <c r="J72" s="2"/>
      <c r="K72" s="2"/>
      <c r="L72" s="2"/>
      <c r="M72" s="2"/>
      <c r="N72" s="15"/>
      <c r="O72" s="15"/>
      <c r="P72" s="15"/>
      <c r="Q72" s="15"/>
      <c r="R72" s="15"/>
      <c r="S72" s="15"/>
      <c r="T72" s="15"/>
      <c r="U72" s="15"/>
      <c r="V72" s="15"/>
      <c r="W72" s="15"/>
      <c r="X72" s="15"/>
      <c r="Y72" s="15"/>
      <c r="Z72" s="15"/>
      <c r="AA72" s="15"/>
      <c r="AB72" s="15"/>
      <c r="AC72" s="15"/>
      <c r="AD72" s="15"/>
    </row>
    <row r="73" spans="1:30" x14ac:dyDescent="0.3">
      <c r="A73" s="2" t="s">
        <v>195</v>
      </c>
      <c r="B73" s="2"/>
      <c r="C73" s="2"/>
      <c r="D73" s="2">
        <f>TLAR!B5</f>
        <v>1720</v>
      </c>
      <c r="E73" s="2" t="s">
        <v>24</v>
      </c>
      <c r="F73" s="2"/>
      <c r="G73" s="2"/>
      <c r="H73" s="2"/>
      <c r="I73" s="2"/>
      <c r="J73" s="2"/>
      <c r="K73" s="2"/>
      <c r="L73" s="2"/>
      <c r="M73" s="2"/>
      <c r="N73" s="15"/>
      <c r="O73" s="15"/>
      <c r="P73" s="15"/>
      <c r="Q73" s="15"/>
      <c r="R73" s="15"/>
      <c r="S73" s="15"/>
      <c r="T73" s="15"/>
      <c r="U73" s="15"/>
      <c r="V73" s="15"/>
      <c r="W73" s="15"/>
      <c r="X73" s="15"/>
      <c r="Y73" s="15"/>
      <c r="Z73" s="15"/>
      <c r="AA73" s="15"/>
      <c r="AB73" s="15"/>
      <c r="AC73" s="15"/>
      <c r="AD73" s="15"/>
    </row>
    <row r="74" spans="1:30" x14ac:dyDescent="0.3">
      <c r="A74" s="2" t="s">
        <v>206</v>
      </c>
      <c r="B74" s="2"/>
      <c r="C74" s="2"/>
      <c r="D74" s="2">
        <f>TLAR!B7</f>
        <v>500</v>
      </c>
      <c r="E74" s="2" t="s">
        <v>24</v>
      </c>
      <c r="F74" s="2"/>
      <c r="G74" s="2"/>
      <c r="H74" s="2"/>
      <c r="I74" s="2"/>
      <c r="J74" s="2"/>
      <c r="K74" s="2"/>
      <c r="L74" s="2"/>
      <c r="M74" s="2"/>
      <c r="N74" s="15"/>
      <c r="O74" s="15"/>
      <c r="P74" s="15"/>
      <c r="Q74" s="15"/>
      <c r="R74" s="15"/>
      <c r="S74" s="15"/>
      <c r="T74" s="15"/>
      <c r="U74" s="15"/>
      <c r="V74" s="15"/>
      <c r="W74" s="15"/>
      <c r="X74" s="15"/>
      <c r="Y74" s="15"/>
      <c r="Z74" s="15"/>
      <c r="AA74" s="15"/>
      <c r="AB74" s="15"/>
      <c r="AC74" s="15"/>
      <c r="AD74" s="15"/>
    </row>
    <row r="75" spans="1:30" x14ac:dyDescent="0.3">
      <c r="A75" s="2" t="s">
        <v>238</v>
      </c>
      <c r="B75" s="2"/>
      <c r="C75" s="2"/>
      <c r="D75" s="2">
        <v>15</v>
      </c>
      <c r="E75" s="2" t="s">
        <v>45</v>
      </c>
      <c r="F75" s="2"/>
      <c r="G75" s="2"/>
      <c r="H75" s="2"/>
      <c r="I75" s="2"/>
      <c r="J75" s="2"/>
      <c r="K75" s="2"/>
      <c r="L75" s="2"/>
      <c r="M75" s="2"/>
      <c r="N75" s="15"/>
      <c r="O75" s="15"/>
      <c r="P75" s="15"/>
      <c r="Q75" s="15"/>
      <c r="R75" s="15"/>
      <c r="S75" s="15"/>
      <c r="T75" s="15"/>
      <c r="U75" s="15"/>
      <c r="V75" s="15"/>
      <c r="W75" s="15"/>
      <c r="X75" s="15"/>
      <c r="Y75" s="15"/>
      <c r="Z75" s="15"/>
      <c r="AA75" s="15"/>
      <c r="AB75" s="15"/>
      <c r="AC75" s="15"/>
      <c r="AD75" s="15"/>
    </row>
    <row r="76" spans="1:30" x14ac:dyDescent="0.3">
      <c r="A76" s="2" t="s">
        <v>231</v>
      </c>
      <c r="B76" s="2"/>
      <c r="C76" s="2"/>
      <c r="D76" s="37" t="s">
        <v>240</v>
      </c>
      <c r="E76" s="2"/>
      <c r="F76" s="2"/>
      <c r="G76" s="2"/>
      <c r="H76" s="2"/>
      <c r="I76" s="2"/>
      <c r="J76" s="2"/>
      <c r="K76" s="2"/>
      <c r="L76" s="2"/>
      <c r="M76" s="2"/>
      <c r="N76" s="15"/>
      <c r="O76" s="15"/>
      <c r="P76" s="15"/>
      <c r="Q76" s="15"/>
      <c r="R76" s="15"/>
      <c r="S76" s="15"/>
      <c r="T76" s="15"/>
      <c r="U76" s="15"/>
      <c r="V76" s="15"/>
      <c r="W76" s="15"/>
      <c r="X76" s="15"/>
      <c r="Y76" s="15"/>
      <c r="Z76" s="15"/>
      <c r="AA76" s="15"/>
      <c r="AB76" s="15"/>
      <c r="AC76" s="15"/>
      <c r="AD76" s="15"/>
    </row>
    <row r="77" spans="1:30" x14ac:dyDescent="0.3">
      <c r="A77" s="2" t="s">
        <v>243</v>
      </c>
      <c r="B77" s="2"/>
      <c r="C77" s="2"/>
      <c r="D77" s="1"/>
      <c r="E77" s="2"/>
      <c r="F77" s="2"/>
      <c r="G77" s="2"/>
      <c r="H77" s="2"/>
      <c r="I77" s="2"/>
      <c r="J77" s="2"/>
      <c r="K77" s="2"/>
      <c r="L77" s="2"/>
      <c r="M77" s="2"/>
      <c r="N77" s="15"/>
      <c r="O77" s="15"/>
      <c r="P77" s="15"/>
      <c r="Q77" s="15"/>
      <c r="R77" s="15"/>
      <c r="S77" s="15"/>
      <c r="T77" s="15"/>
      <c r="U77" s="15"/>
      <c r="V77" s="15"/>
      <c r="W77" s="15"/>
      <c r="X77" s="15"/>
      <c r="Y77" s="15"/>
      <c r="Z77" s="15"/>
      <c r="AA77" s="15"/>
      <c r="AB77" s="15"/>
      <c r="AC77" s="15"/>
      <c r="AD77" s="15"/>
    </row>
    <row r="78" spans="1:30" x14ac:dyDescent="0.3">
      <c r="A78" s="2" t="s">
        <v>244</v>
      </c>
      <c r="B78" s="2"/>
      <c r="C78" s="2"/>
      <c r="D78" s="1"/>
      <c r="E78" s="2"/>
      <c r="F78" s="2"/>
      <c r="G78" s="2"/>
      <c r="H78" s="2"/>
      <c r="I78" s="2"/>
      <c r="J78" s="2"/>
      <c r="K78" s="2"/>
      <c r="L78" s="2"/>
      <c r="M78" s="2"/>
      <c r="N78" s="15"/>
      <c r="O78" s="15"/>
      <c r="P78" s="15"/>
      <c r="Q78" s="15"/>
      <c r="R78" s="15"/>
      <c r="S78" s="15"/>
      <c r="T78" s="15"/>
      <c r="U78" s="15"/>
      <c r="V78" s="15"/>
      <c r="W78" s="15"/>
      <c r="X78" s="15"/>
      <c r="Y78" s="15"/>
      <c r="Z78" s="15"/>
      <c r="AA78" s="15"/>
      <c r="AB78" s="15"/>
      <c r="AC78" s="15"/>
      <c r="AD78" s="15"/>
    </row>
    <row r="79" spans="1:30" x14ac:dyDescent="0.3">
      <c r="A79" s="38" t="s">
        <v>222</v>
      </c>
      <c r="B79" s="2"/>
      <c r="C79" s="2"/>
      <c r="D79" s="2"/>
      <c r="E79" s="2"/>
      <c r="F79" s="2"/>
      <c r="G79" s="2"/>
      <c r="H79" s="2"/>
      <c r="I79" s="2"/>
      <c r="J79" s="2"/>
      <c r="K79" s="2"/>
      <c r="L79" s="2"/>
      <c r="M79" s="2"/>
      <c r="N79" s="15"/>
      <c r="O79" s="15"/>
      <c r="P79" s="15"/>
      <c r="Q79" s="15"/>
      <c r="R79" s="15"/>
      <c r="S79" s="15"/>
      <c r="T79" s="15"/>
      <c r="U79" s="15"/>
      <c r="V79" s="15"/>
      <c r="W79" s="15"/>
      <c r="X79" s="15"/>
      <c r="Y79" s="15"/>
      <c r="Z79" s="15"/>
      <c r="AA79" s="15"/>
      <c r="AB79" s="15"/>
      <c r="AC79" s="15"/>
      <c r="AD79" s="15"/>
    </row>
    <row r="80" spans="1:30" x14ac:dyDescent="0.3">
      <c r="A80" s="2" t="s">
        <v>223</v>
      </c>
      <c r="B80" s="2"/>
      <c r="C80" s="2"/>
      <c r="D80" s="2">
        <f>TLAR!B8</f>
        <v>298</v>
      </c>
      <c r="E80" s="2" t="s">
        <v>45</v>
      </c>
      <c r="F80" s="2"/>
      <c r="G80" s="2"/>
      <c r="H80" s="2"/>
      <c r="I80" s="2"/>
      <c r="J80" s="2"/>
      <c r="K80" s="2"/>
      <c r="L80" s="2"/>
      <c r="M80" s="2"/>
      <c r="N80" s="15"/>
      <c r="O80" s="15"/>
      <c r="P80" s="15"/>
      <c r="Q80" s="15"/>
      <c r="R80" s="15"/>
      <c r="S80" s="15"/>
      <c r="T80" s="15"/>
      <c r="U80" s="15"/>
      <c r="V80" s="15"/>
      <c r="W80" s="15"/>
      <c r="X80" s="15"/>
      <c r="Y80" s="15"/>
      <c r="Z80" s="15"/>
      <c r="AA80" s="15"/>
      <c r="AB80" s="15"/>
      <c r="AC80" s="15"/>
      <c r="AD80" s="15"/>
    </row>
    <row r="81" spans="1:30" x14ac:dyDescent="0.3">
      <c r="A81" s="2" t="s">
        <v>224</v>
      </c>
      <c r="B81" s="2"/>
      <c r="C81" s="2"/>
      <c r="D81" s="1"/>
      <c r="E81" s="2" t="s">
        <v>481</v>
      </c>
      <c r="F81" s="2"/>
      <c r="G81" s="2"/>
      <c r="H81" s="2"/>
      <c r="I81" s="2"/>
      <c r="J81" s="2"/>
      <c r="K81" s="2"/>
      <c r="L81" s="2"/>
      <c r="M81" s="2"/>
      <c r="N81" s="15"/>
      <c r="O81" s="15"/>
      <c r="P81" s="15"/>
      <c r="Q81" s="15"/>
      <c r="R81" s="15"/>
      <c r="S81" s="15"/>
      <c r="T81" s="15"/>
      <c r="U81" s="15"/>
      <c r="V81" s="15"/>
      <c r="W81" s="15"/>
      <c r="X81" s="15"/>
      <c r="Y81" s="15"/>
      <c r="Z81" s="15"/>
      <c r="AA81" s="15"/>
      <c r="AB81" s="15"/>
      <c r="AC81" s="15"/>
      <c r="AD81" s="15"/>
    </row>
    <row r="82" spans="1:30" ht="16.2" x14ac:dyDescent="0.3">
      <c r="A82" s="2" t="s">
        <v>225</v>
      </c>
      <c r="B82" s="2"/>
      <c r="C82" s="2"/>
      <c r="D82" s="1"/>
      <c r="E82" s="2" t="s">
        <v>423</v>
      </c>
      <c r="F82" s="2"/>
      <c r="G82" s="2"/>
      <c r="H82" s="2"/>
      <c r="I82" s="2"/>
      <c r="J82" s="2"/>
      <c r="K82" s="2"/>
      <c r="L82" s="2"/>
      <c r="M82" s="2"/>
      <c r="N82" s="15"/>
      <c r="O82" s="15"/>
      <c r="P82" s="15"/>
      <c r="Q82" s="15"/>
      <c r="R82" s="15"/>
      <c r="S82" s="15"/>
      <c r="T82" s="15"/>
      <c r="U82" s="15"/>
      <c r="V82" s="15"/>
      <c r="W82" s="15"/>
      <c r="X82" s="15"/>
      <c r="Y82" s="15"/>
      <c r="Z82" s="15"/>
      <c r="AA82" s="15"/>
      <c r="AB82" s="15"/>
      <c r="AC82" s="15"/>
      <c r="AD82" s="15"/>
    </row>
    <row r="83" spans="1:30" ht="15.6" x14ac:dyDescent="0.35">
      <c r="A83" s="2" t="s">
        <v>431</v>
      </c>
      <c r="B83" s="2"/>
      <c r="C83" s="2"/>
      <c r="D83" s="1"/>
      <c r="E83" s="2"/>
      <c r="F83" s="2"/>
      <c r="G83" s="2"/>
      <c r="H83" s="2"/>
      <c r="I83" s="2"/>
      <c r="J83" s="2"/>
      <c r="K83" s="2"/>
      <c r="L83" s="2"/>
      <c r="M83" s="2"/>
      <c r="N83" s="15"/>
      <c r="O83" s="15"/>
      <c r="P83" s="15"/>
      <c r="Q83" s="15"/>
      <c r="R83" s="15"/>
      <c r="S83" s="15"/>
      <c r="T83" s="15"/>
      <c r="U83" s="15"/>
      <c r="V83" s="15"/>
      <c r="W83" s="15"/>
      <c r="X83" s="15"/>
      <c r="Y83" s="15"/>
      <c r="Z83" s="15"/>
      <c r="AA83" s="15"/>
      <c r="AB83" s="15"/>
      <c r="AC83" s="15"/>
      <c r="AD83" s="15"/>
    </row>
    <row r="84" spans="1:30" x14ac:dyDescent="0.3">
      <c r="A84" s="38" t="s">
        <v>452</v>
      </c>
      <c r="B84" s="2"/>
      <c r="C84" s="2"/>
      <c r="D84" s="2"/>
      <c r="E84" s="2"/>
      <c r="F84" s="2"/>
      <c r="G84" s="2"/>
      <c r="H84" s="2"/>
      <c r="I84" s="2"/>
      <c r="J84" s="2"/>
      <c r="K84" s="2"/>
      <c r="L84" s="2"/>
      <c r="M84" s="2"/>
      <c r="N84" s="15"/>
      <c r="O84" s="15"/>
      <c r="P84" s="15"/>
      <c r="Q84" s="15"/>
      <c r="R84" s="15"/>
      <c r="S84" s="15"/>
      <c r="T84" s="15"/>
      <c r="U84" s="15"/>
      <c r="V84" s="15"/>
      <c r="W84" s="15"/>
      <c r="X84" s="15"/>
      <c r="Y84" s="15"/>
      <c r="Z84" s="15"/>
      <c r="AA84" s="15"/>
      <c r="AB84" s="15"/>
      <c r="AC84" s="15"/>
      <c r="AD84" s="15"/>
    </row>
    <row r="85" spans="1:30" x14ac:dyDescent="0.3">
      <c r="A85" s="2"/>
      <c r="B85" s="2"/>
      <c r="C85" s="2"/>
      <c r="D85" s="2"/>
      <c r="E85" s="2"/>
      <c r="F85" s="2"/>
      <c r="G85" s="2"/>
      <c r="H85" s="2"/>
      <c r="I85" s="2"/>
      <c r="J85" s="2"/>
      <c r="K85" s="2"/>
      <c r="L85" s="2"/>
      <c r="M85" s="2"/>
      <c r="N85" s="15"/>
      <c r="O85" s="15"/>
      <c r="P85" s="15"/>
      <c r="Q85" s="15"/>
      <c r="R85" s="15"/>
      <c r="S85" s="15"/>
      <c r="T85" s="15"/>
      <c r="U85" s="15"/>
      <c r="V85" s="15"/>
      <c r="W85" s="15"/>
      <c r="X85" s="15"/>
      <c r="Y85" s="15"/>
      <c r="Z85" s="15"/>
      <c r="AA85" s="15"/>
      <c r="AB85" s="15"/>
      <c r="AC85" s="15"/>
      <c r="AD85" s="15"/>
    </row>
    <row r="86" spans="1:30" x14ac:dyDescent="0.3">
      <c r="A86" s="7" t="s">
        <v>245</v>
      </c>
      <c r="B86" s="2"/>
      <c r="C86" s="2"/>
      <c r="D86" s="2"/>
      <c r="E86" s="7" t="s">
        <v>19</v>
      </c>
      <c r="F86" s="2"/>
      <c r="G86" s="2"/>
      <c r="H86" s="2"/>
      <c r="I86" s="2"/>
      <c r="J86" s="2"/>
      <c r="K86" s="2"/>
      <c r="L86" s="2"/>
      <c r="M86" s="2"/>
      <c r="N86" s="15"/>
      <c r="O86" s="15"/>
      <c r="P86" s="15"/>
      <c r="Q86" s="15"/>
      <c r="R86" s="15"/>
      <c r="S86" s="15"/>
      <c r="T86" s="15"/>
      <c r="U86" s="15"/>
      <c r="V86" s="15"/>
      <c r="W86" s="15"/>
      <c r="X86" s="15"/>
      <c r="Y86" s="15"/>
      <c r="Z86" s="15"/>
      <c r="AA86" s="15"/>
      <c r="AB86" s="15"/>
      <c r="AC86" s="15"/>
      <c r="AD86" s="15"/>
    </row>
    <row r="87" spans="1:30" x14ac:dyDescent="0.3">
      <c r="A87" s="7" t="s">
        <v>247</v>
      </c>
      <c r="B87" s="2"/>
      <c r="C87" s="2"/>
      <c r="D87" s="2"/>
      <c r="E87" s="2"/>
      <c r="F87" s="2"/>
      <c r="G87" s="2"/>
      <c r="H87" s="2"/>
      <c r="I87" s="2"/>
      <c r="J87" s="2"/>
      <c r="K87" s="2"/>
      <c r="L87" s="2"/>
      <c r="M87" s="2"/>
      <c r="N87" s="15"/>
      <c r="O87" s="15"/>
      <c r="P87" s="15"/>
      <c r="Q87" s="15"/>
      <c r="R87" s="15"/>
      <c r="S87" s="15"/>
      <c r="T87" s="15"/>
      <c r="U87" s="15"/>
      <c r="V87" s="15"/>
      <c r="W87" s="15"/>
      <c r="X87" s="15"/>
      <c r="Y87" s="15"/>
      <c r="Z87" s="15"/>
      <c r="AA87" s="15"/>
      <c r="AB87" s="15"/>
      <c r="AC87" s="15"/>
      <c r="AD87" s="15"/>
    </row>
    <row r="88" spans="1:30" ht="16.8" x14ac:dyDescent="0.35">
      <c r="A88" s="2" t="s">
        <v>248</v>
      </c>
      <c r="B88" s="2"/>
      <c r="C88" s="2"/>
      <c r="D88" s="1"/>
      <c r="E88" s="2" t="s">
        <v>535</v>
      </c>
      <c r="F88" s="2"/>
      <c r="G88" s="2"/>
      <c r="H88" s="2"/>
      <c r="I88" s="2"/>
      <c r="J88" s="2"/>
      <c r="K88" s="2"/>
      <c r="L88" s="2"/>
      <c r="M88" s="2"/>
      <c r="N88" s="15"/>
      <c r="O88" s="15"/>
      <c r="P88" s="15"/>
      <c r="Q88" s="15"/>
      <c r="R88" s="15"/>
      <c r="S88" s="15"/>
      <c r="T88" s="15"/>
      <c r="U88" s="15"/>
      <c r="V88" s="15"/>
      <c r="W88" s="15"/>
      <c r="X88" s="15"/>
      <c r="Y88" s="15"/>
      <c r="Z88" s="15"/>
      <c r="AA88" s="15"/>
      <c r="AB88" s="15"/>
      <c r="AC88" s="15"/>
      <c r="AD88" s="15"/>
    </row>
    <row r="89" spans="1:30" x14ac:dyDescent="0.3">
      <c r="A89" s="2" t="str">
        <f>IF('Configuration Selection'!$B$10="propeller","W_TO/P_TO","T_TO/W_TO")</f>
        <v>T_TO/W_TO</v>
      </c>
      <c r="B89" s="2"/>
      <c r="C89" s="2"/>
      <c r="D89" s="1"/>
      <c r="E89" s="2" t="str">
        <f>IF('Configuration Selection'!$B$10="propeller","[N/W]","[N/N]")</f>
        <v>[N/N]</v>
      </c>
      <c r="F89" s="2"/>
      <c r="G89" s="2"/>
      <c r="H89" s="2"/>
      <c r="I89" s="2"/>
      <c r="J89" s="2"/>
      <c r="K89" s="2"/>
      <c r="L89" s="2"/>
      <c r="M89" s="2"/>
      <c r="N89" s="15"/>
      <c r="O89" s="15"/>
      <c r="P89" s="15"/>
      <c r="Q89" s="15"/>
      <c r="R89" s="15"/>
      <c r="S89" s="15"/>
      <c r="T89" s="15"/>
      <c r="U89" s="15"/>
      <c r="V89" s="15"/>
      <c r="W89" s="15"/>
      <c r="X89" s="15"/>
      <c r="Y89" s="15"/>
      <c r="Z89" s="15"/>
      <c r="AA89" s="15"/>
      <c r="AB89" s="15"/>
      <c r="AC89" s="15"/>
      <c r="AD89" s="15"/>
    </row>
    <row r="90" spans="1:30" x14ac:dyDescent="0.3">
      <c r="A90" s="38" t="s">
        <v>269</v>
      </c>
      <c r="B90" s="2"/>
      <c r="C90" s="2"/>
      <c r="D90" s="2"/>
      <c r="E90" s="2"/>
      <c r="F90" s="2"/>
      <c r="G90" s="2"/>
      <c r="H90" s="2"/>
      <c r="I90" s="2"/>
      <c r="J90" s="2"/>
      <c r="K90" s="2"/>
      <c r="L90" s="2"/>
      <c r="M90" s="2"/>
      <c r="N90" s="15"/>
      <c r="O90" s="15"/>
      <c r="P90" s="15"/>
      <c r="Q90" s="15"/>
      <c r="R90" s="15"/>
      <c r="S90" s="15"/>
      <c r="T90" s="15"/>
      <c r="U90" s="15"/>
      <c r="V90" s="15"/>
      <c r="W90" s="15"/>
      <c r="X90" s="15"/>
      <c r="Y90" s="15"/>
      <c r="Z90" s="15"/>
      <c r="AA90" s="15"/>
      <c r="AB90" s="15"/>
      <c r="AC90" s="15"/>
      <c r="AD90" s="15"/>
    </row>
    <row r="91" spans="1:30" x14ac:dyDescent="0.3">
      <c r="A91" s="7" t="s">
        <v>246</v>
      </c>
      <c r="B91" s="2"/>
      <c r="C91" s="2"/>
      <c r="D91" s="2"/>
      <c r="E91" s="7" t="s">
        <v>19</v>
      </c>
      <c r="F91" s="2"/>
      <c r="G91" s="2"/>
      <c r="H91" s="2"/>
      <c r="I91" s="2"/>
      <c r="J91" s="2"/>
      <c r="K91" s="2"/>
      <c r="L91" s="2"/>
      <c r="M91" s="2"/>
      <c r="N91" s="15"/>
      <c r="O91" s="15"/>
      <c r="P91" s="15"/>
      <c r="Q91" s="15"/>
      <c r="R91" s="15"/>
      <c r="S91" s="15"/>
      <c r="T91" s="15"/>
      <c r="U91" s="15"/>
      <c r="V91" s="15"/>
      <c r="W91" s="15"/>
      <c r="X91" s="15"/>
      <c r="Y91" s="15"/>
      <c r="Z91" s="15"/>
      <c r="AA91" s="15"/>
      <c r="AB91" s="15"/>
      <c r="AC91" s="15"/>
      <c r="AD91" s="15"/>
    </row>
    <row r="92" spans="1:30" ht="16.8" x14ac:dyDescent="0.35">
      <c r="A92" s="2" t="s">
        <v>435</v>
      </c>
      <c r="B92" s="2"/>
      <c r="C92" s="2"/>
      <c r="D92" s="1"/>
      <c r="E92" s="2" t="s">
        <v>478</v>
      </c>
      <c r="F92" s="2"/>
      <c r="G92" s="2"/>
      <c r="H92" s="2"/>
      <c r="I92" s="2"/>
      <c r="J92" s="2"/>
      <c r="K92" s="2"/>
      <c r="L92" s="2"/>
      <c r="M92" s="2"/>
      <c r="N92" s="15"/>
      <c r="O92" s="15"/>
      <c r="P92" s="15"/>
      <c r="Q92" s="15"/>
      <c r="R92" s="15"/>
      <c r="S92" s="15"/>
      <c r="T92" s="15"/>
      <c r="U92" s="15"/>
      <c r="V92" s="15"/>
      <c r="W92" s="15"/>
      <c r="X92" s="15"/>
      <c r="Y92" s="15"/>
      <c r="Z92" s="15"/>
      <c r="AA92" s="15"/>
      <c r="AB92" s="15"/>
      <c r="AC92" s="15"/>
      <c r="AD92" s="15"/>
    </row>
    <row r="93" spans="1:30" ht="15.6" x14ac:dyDescent="0.35">
      <c r="A93" s="2" t="s">
        <v>436</v>
      </c>
      <c r="B93" s="2"/>
      <c r="C93" s="2"/>
      <c r="D93" s="1"/>
      <c r="E93" s="2" t="s">
        <v>24</v>
      </c>
      <c r="F93" s="2"/>
      <c r="G93" s="2"/>
      <c r="H93" s="2"/>
      <c r="I93" s="2"/>
      <c r="J93" s="2"/>
      <c r="K93" s="2"/>
      <c r="L93" s="2"/>
      <c r="M93" s="2"/>
      <c r="N93" s="15"/>
      <c r="O93" s="15"/>
      <c r="P93" s="15"/>
      <c r="Q93" s="15"/>
      <c r="R93" s="15"/>
      <c r="S93" s="15"/>
      <c r="T93" s="15"/>
      <c r="U93" s="15"/>
      <c r="V93" s="15"/>
      <c r="W93" s="15"/>
      <c r="X93" s="15"/>
      <c r="Y93" s="15"/>
      <c r="Z93" s="15"/>
      <c r="AA93" s="15"/>
      <c r="AB93" s="15"/>
      <c r="AC93" s="15"/>
      <c r="AD93" s="15"/>
    </row>
    <row r="94" spans="1:30" x14ac:dyDescent="0.3">
      <c r="A94" s="2" t="str">
        <f>IF('Configuration Selection'!$B$10="propeller","P_TO","T_TO")</f>
        <v>T_TO</v>
      </c>
      <c r="B94" s="2"/>
      <c r="C94" s="2"/>
      <c r="D94" s="1"/>
      <c r="E94" s="2" t="str">
        <f>IF('Configuration Selection'!$B$10="propeller","kW","kN")</f>
        <v>kN</v>
      </c>
      <c r="F94" s="2"/>
      <c r="G94" s="2"/>
      <c r="H94" s="2"/>
      <c r="I94" s="2"/>
      <c r="J94" s="2"/>
      <c r="K94" s="2"/>
      <c r="L94" s="2"/>
      <c r="M94" s="2"/>
      <c r="N94" s="15"/>
      <c r="O94" s="15"/>
      <c r="P94" s="15"/>
      <c r="Q94" s="15"/>
      <c r="R94" s="15"/>
      <c r="S94" s="15"/>
      <c r="T94" s="15"/>
      <c r="U94" s="15"/>
      <c r="V94" s="15"/>
      <c r="W94" s="15"/>
      <c r="X94" s="15"/>
      <c r="Y94" s="15"/>
      <c r="Z94" s="15"/>
      <c r="AA94" s="15"/>
      <c r="AB94" s="15"/>
      <c r="AC94" s="15"/>
      <c r="AD94" s="15"/>
    </row>
    <row r="95" spans="1:30" x14ac:dyDescent="0.3">
      <c r="A95" s="38" t="s">
        <v>567</v>
      </c>
      <c r="B95" s="2"/>
      <c r="C95" s="2"/>
      <c r="D95" s="2"/>
      <c r="E95" s="2"/>
      <c r="F95" s="2"/>
      <c r="G95" s="2"/>
      <c r="H95" s="2"/>
      <c r="I95" s="2"/>
      <c r="J95" s="2"/>
      <c r="K95" s="2"/>
      <c r="L95" s="2"/>
      <c r="M95" s="2"/>
      <c r="N95" s="15"/>
      <c r="O95" s="15"/>
      <c r="P95" s="15"/>
      <c r="Q95" s="15"/>
      <c r="R95" s="15"/>
      <c r="S95" s="15"/>
      <c r="T95" s="15"/>
      <c r="U95" s="15"/>
      <c r="V95" s="15"/>
      <c r="W95" s="15"/>
      <c r="X95" s="15"/>
      <c r="Y95" s="15"/>
      <c r="Z95" s="15"/>
      <c r="AA95" s="15"/>
      <c r="AB95" s="15"/>
      <c r="AC95" s="15"/>
      <c r="AD95" s="15"/>
    </row>
    <row r="96" spans="1:30" x14ac:dyDescent="0.3">
      <c r="A96" s="7" t="s">
        <v>559</v>
      </c>
      <c r="B96" s="2"/>
      <c r="C96" s="2"/>
      <c r="D96" s="2"/>
      <c r="E96" s="2"/>
      <c r="F96" s="2"/>
      <c r="G96" s="2"/>
      <c r="H96" s="2"/>
      <c r="I96" s="2"/>
      <c r="J96" s="2"/>
      <c r="K96" s="2"/>
      <c r="L96" s="2"/>
      <c r="M96" s="2"/>
      <c r="N96" s="15"/>
      <c r="O96" s="15"/>
      <c r="P96" s="15"/>
      <c r="Q96" s="15"/>
      <c r="R96" s="15"/>
      <c r="S96" s="15"/>
      <c r="T96" s="15"/>
      <c r="U96" s="15"/>
      <c r="V96" s="15"/>
      <c r="W96" s="15"/>
      <c r="X96" s="15"/>
      <c r="Y96" s="15"/>
      <c r="Z96" s="15"/>
      <c r="AA96" s="15"/>
      <c r="AB96" s="15"/>
      <c r="AC96" s="15"/>
      <c r="AD96" s="15"/>
    </row>
    <row r="97" spans="1:30" x14ac:dyDescent="0.3">
      <c r="A97" s="38" t="s">
        <v>293</v>
      </c>
      <c r="B97" s="56">
        <v>1</v>
      </c>
      <c r="C97" s="2"/>
      <c r="D97" s="2"/>
      <c r="E97" s="2"/>
      <c r="F97" s="2"/>
      <c r="G97" s="2"/>
      <c r="H97" s="2"/>
      <c r="I97" s="2"/>
      <c r="J97" s="2"/>
      <c r="K97" s="2"/>
      <c r="L97" s="2"/>
      <c r="M97" s="2"/>
      <c r="N97" s="15"/>
      <c r="O97" s="15"/>
      <c r="P97" s="15"/>
      <c r="Q97" s="15"/>
      <c r="R97" s="15"/>
      <c r="S97" s="15"/>
      <c r="T97" s="15"/>
      <c r="U97" s="15"/>
      <c r="V97" s="15"/>
      <c r="W97" s="15"/>
      <c r="X97" s="15"/>
      <c r="Y97" s="15"/>
      <c r="Z97" s="15"/>
      <c r="AA97" s="15"/>
      <c r="AB97" s="15"/>
      <c r="AC97" s="15"/>
      <c r="AD97" s="15"/>
    </row>
    <row r="98" spans="1:30" ht="110.25" customHeight="1" x14ac:dyDescent="0.3">
      <c r="A98" s="15"/>
      <c r="B98" s="45" t="s">
        <v>191</v>
      </c>
      <c r="C98" s="46" t="s">
        <v>192</v>
      </c>
      <c r="D98" s="47" t="s">
        <v>35</v>
      </c>
      <c r="E98" s="48" t="s">
        <v>193</v>
      </c>
      <c r="F98" s="49" t="s">
        <v>194</v>
      </c>
      <c r="G98" s="50" t="s">
        <v>468</v>
      </c>
      <c r="H98" s="51" t="s">
        <v>469</v>
      </c>
      <c r="I98" s="52" t="s">
        <v>470</v>
      </c>
      <c r="J98" s="53" t="s">
        <v>471</v>
      </c>
      <c r="K98" s="54" t="s">
        <v>472</v>
      </c>
      <c r="L98" s="55" t="s">
        <v>195</v>
      </c>
      <c r="M98" s="15"/>
      <c r="N98" s="15"/>
      <c r="O98" s="15"/>
      <c r="P98" s="15"/>
      <c r="Q98" s="15"/>
      <c r="R98" s="15"/>
      <c r="S98" s="15"/>
      <c r="T98" s="15"/>
      <c r="U98" s="15"/>
      <c r="V98" s="15"/>
      <c r="W98" s="15"/>
      <c r="X98" s="15"/>
      <c r="Y98" s="15"/>
      <c r="Z98" s="15"/>
      <c r="AA98" s="15"/>
      <c r="AB98" s="15"/>
      <c r="AC98" s="15"/>
      <c r="AD98" s="15"/>
    </row>
    <row r="99" spans="1:30" ht="16.2" x14ac:dyDescent="0.3">
      <c r="A99" s="15"/>
      <c r="B99" s="17" t="s">
        <v>432</v>
      </c>
      <c r="C99" s="17" t="s">
        <v>432</v>
      </c>
      <c r="D99" s="17" t="s">
        <v>432</v>
      </c>
      <c r="E99" s="17" t="str">
        <f>IF('Configuration Selection'!$B$10="propeller","W/P - [N/W]","T/W - [N/N]")</f>
        <v>T/W - [N/N]</v>
      </c>
      <c r="F99" s="17" t="str">
        <f>IF('Configuration Selection'!$B$10="propeller","W/P - [N/W]","T/W - [N/N]")</f>
        <v>T/W - [N/N]</v>
      </c>
      <c r="G99" s="17" t="str">
        <f>IF('Configuration Selection'!$B$10="propeller","W/P - [N/W]","T/W - [N/N]")</f>
        <v>T/W - [N/N]</v>
      </c>
      <c r="H99" s="17" t="str">
        <f>IF('Configuration Selection'!$B$10="propeller","W/P - [N/W]","T/W - [N/N]")</f>
        <v>T/W - [N/N]</v>
      </c>
      <c r="I99" s="17" t="str">
        <f>IF('Configuration Selection'!$B$10="propeller","W/P - [N/W]","T/W - [N/N]")</f>
        <v>T/W - [N/N]</v>
      </c>
      <c r="J99" s="17" t="str">
        <f>IF('Configuration Selection'!$B$10="propeller","W/P - [N/W]","T/W - [N/N]")</f>
        <v>T/W - [N/N]</v>
      </c>
      <c r="K99" s="17" t="str">
        <f>IF('Configuration Selection'!$B$10="propeller","W/P - [N/W]","T/W - [N/N]")</f>
        <v>T/W - [N/N]</v>
      </c>
      <c r="L99" s="17" t="str">
        <f>IF('Configuration Selection'!$B$10="propeller","W/P - [N/W]","T/W - [N/N]")</f>
        <v>T/W - [N/N]</v>
      </c>
      <c r="M99" s="15"/>
      <c r="N99" s="15"/>
      <c r="O99" s="15"/>
      <c r="P99" s="15"/>
      <c r="Q99" s="15"/>
      <c r="R99" s="15"/>
      <c r="S99" s="15"/>
      <c r="T99" s="15"/>
      <c r="U99" s="15"/>
      <c r="V99" s="15"/>
      <c r="W99" s="15"/>
      <c r="X99" s="15"/>
      <c r="Y99" s="15"/>
      <c r="Z99" s="15"/>
      <c r="AA99" s="15"/>
      <c r="AB99" s="15"/>
      <c r="AC99" s="15"/>
      <c r="AD99" s="15"/>
    </row>
    <row r="100" spans="1:30" x14ac:dyDescent="0.3">
      <c r="A100" s="15"/>
      <c r="B100" s="15">
        <v>0</v>
      </c>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x14ac:dyDescent="0.3">
      <c r="A101" s="15"/>
      <c r="B101" s="15">
        <v>100</v>
      </c>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spans="1:30" x14ac:dyDescent="0.3">
      <c r="A102" s="15"/>
      <c r="B102" s="15">
        <v>200</v>
      </c>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spans="1:30" x14ac:dyDescent="0.3">
      <c r="A103" s="15"/>
      <c r="B103" s="15">
        <v>300</v>
      </c>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spans="1:30" x14ac:dyDescent="0.3">
      <c r="A104" s="15"/>
      <c r="B104" s="15">
        <v>400</v>
      </c>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spans="1:30" x14ac:dyDescent="0.3">
      <c r="A105" s="15"/>
      <c r="B105" s="15">
        <v>500</v>
      </c>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spans="1:30" x14ac:dyDescent="0.3">
      <c r="A106" s="15"/>
      <c r="B106" s="15">
        <v>600</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spans="1:30" x14ac:dyDescent="0.3">
      <c r="A107" s="15"/>
      <c r="B107" s="15">
        <v>700</v>
      </c>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spans="1:30" x14ac:dyDescent="0.3">
      <c r="A108" s="15"/>
      <c r="B108" s="15">
        <v>800</v>
      </c>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spans="1:30" x14ac:dyDescent="0.3">
      <c r="A109" s="15"/>
      <c r="B109" s="15">
        <v>900</v>
      </c>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spans="1:30" x14ac:dyDescent="0.3">
      <c r="A110" s="15"/>
      <c r="B110" s="15">
        <v>1000</v>
      </c>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spans="1:30" x14ac:dyDescent="0.3">
      <c r="A111" s="15"/>
      <c r="B111" s="15">
        <v>1100</v>
      </c>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spans="1:30" x14ac:dyDescent="0.3">
      <c r="A112" s="15"/>
      <c r="B112" s="15">
        <v>1200</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spans="1:30" x14ac:dyDescent="0.3">
      <c r="A113" s="15"/>
      <c r="B113" s="15">
        <v>1300</v>
      </c>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spans="1:30" x14ac:dyDescent="0.3">
      <c r="A114" s="15"/>
      <c r="B114" s="15">
        <v>1400</v>
      </c>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spans="1:30" x14ac:dyDescent="0.3">
      <c r="A115" s="15"/>
      <c r="B115" s="15">
        <v>1500</v>
      </c>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spans="1:30" x14ac:dyDescent="0.3">
      <c r="A116" s="15"/>
      <c r="B116" s="15">
        <v>1600</v>
      </c>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spans="1:30" x14ac:dyDescent="0.3">
      <c r="A117" s="15"/>
      <c r="B117" s="15">
        <v>1700</v>
      </c>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spans="1:30" x14ac:dyDescent="0.3">
      <c r="A118" s="15"/>
      <c r="B118" s="15">
        <v>1800</v>
      </c>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spans="1:30" x14ac:dyDescent="0.3">
      <c r="A119" s="15"/>
      <c r="B119" s="15">
        <v>1900</v>
      </c>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spans="1:30" x14ac:dyDescent="0.3">
      <c r="A120" s="15"/>
      <c r="B120" s="15">
        <v>2000</v>
      </c>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spans="1:30" x14ac:dyDescent="0.3">
      <c r="A121" s="15"/>
      <c r="B121" s="15">
        <v>2100</v>
      </c>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spans="1:30" x14ac:dyDescent="0.3">
      <c r="A122" s="15"/>
      <c r="B122" s="15">
        <v>2200</v>
      </c>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spans="1:30" x14ac:dyDescent="0.3">
      <c r="A123" s="15"/>
      <c r="B123" s="15">
        <v>2300</v>
      </c>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spans="1:30" x14ac:dyDescent="0.3">
      <c r="A124" s="15"/>
      <c r="B124" s="15">
        <v>2400</v>
      </c>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spans="1:30" x14ac:dyDescent="0.3">
      <c r="A125" s="15"/>
      <c r="B125" s="15">
        <v>2500</v>
      </c>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spans="1:30" x14ac:dyDescent="0.3">
      <c r="A126" s="15"/>
      <c r="B126" s="15">
        <v>2600</v>
      </c>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spans="1:30" x14ac:dyDescent="0.3">
      <c r="A127" s="15"/>
      <c r="B127" s="15">
        <v>2700</v>
      </c>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spans="1:30" x14ac:dyDescent="0.3">
      <c r="A128" s="15"/>
      <c r="B128" s="15">
        <v>2800</v>
      </c>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spans="1:30" x14ac:dyDescent="0.3">
      <c r="A129" s="15"/>
      <c r="B129" s="15">
        <v>2900</v>
      </c>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spans="1:30" x14ac:dyDescent="0.3">
      <c r="A130" s="15"/>
      <c r="B130" s="15">
        <v>3000</v>
      </c>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spans="1:30" x14ac:dyDescent="0.3">
      <c r="A131" s="15"/>
      <c r="B131" s="15">
        <v>3100</v>
      </c>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spans="1:30" x14ac:dyDescent="0.3">
      <c r="A132" s="15"/>
      <c r="B132" s="15">
        <v>3200</v>
      </c>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spans="1:30" x14ac:dyDescent="0.3">
      <c r="A133" s="15"/>
      <c r="B133" s="15">
        <v>3300</v>
      </c>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spans="1:30" x14ac:dyDescent="0.3">
      <c r="A134" s="15"/>
      <c r="B134" s="15">
        <v>3400</v>
      </c>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spans="1:30" x14ac:dyDescent="0.3">
      <c r="A135" s="15"/>
      <c r="B135" s="15">
        <v>3500</v>
      </c>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spans="1:30" x14ac:dyDescent="0.3">
      <c r="A136" s="15"/>
      <c r="B136" s="15">
        <v>3600</v>
      </c>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spans="1:30" x14ac:dyDescent="0.3">
      <c r="A137" s="15"/>
      <c r="B137" s="15">
        <v>3700</v>
      </c>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spans="1:30" x14ac:dyDescent="0.3">
      <c r="A138" s="15"/>
      <c r="B138" s="15">
        <v>3800</v>
      </c>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spans="1:30" x14ac:dyDescent="0.3">
      <c r="A139" s="15"/>
      <c r="B139" s="15">
        <v>3900</v>
      </c>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spans="1:30" x14ac:dyDescent="0.3">
      <c r="A140" s="15"/>
      <c r="B140" s="15">
        <v>4000</v>
      </c>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spans="1:30" x14ac:dyDescent="0.3">
      <c r="A141" s="15"/>
      <c r="B141" s="15">
        <v>4100</v>
      </c>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spans="1:30" x14ac:dyDescent="0.3">
      <c r="A142" s="15"/>
      <c r="B142" s="15">
        <v>4200</v>
      </c>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spans="1:30" x14ac:dyDescent="0.3">
      <c r="A143" s="15"/>
      <c r="B143" s="15">
        <v>4300</v>
      </c>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spans="1:30" x14ac:dyDescent="0.3">
      <c r="A144" s="15"/>
      <c r="B144" s="15">
        <v>4400</v>
      </c>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spans="1:30" x14ac:dyDescent="0.3">
      <c r="A145" s="15"/>
      <c r="B145" s="15">
        <v>4500</v>
      </c>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spans="1:30" x14ac:dyDescent="0.3">
      <c r="A146" s="15"/>
      <c r="B146" s="15">
        <v>4600</v>
      </c>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spans="1:30" x14ac:dyDescent="0.3">
      <c r="A147" s="15"/>
      <c r="B147" s="15">
        <v>4700</v>
      </c>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spans="1:30" x14ac:dyDescent="0.3">
      <c r="A148" s="15"/>
      <c r="B148" s="15">
        <v>4800</v>
      </c>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spans="1:30" x14ac:dyDescent="0.3">
      <c r="A149" s="15"/>
      <c r="B149" s="15">
        <v>4900</v>
      </c>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spans="1:30" x14ac:dyDescent="0.3">
      <c r="A150" s="15"/>
      <c r="B150" s="15">
        <v>5000</v>
      </c>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spans="1:30" x14ac:dyDescent="0.3">
      <c r="A151" s="15"/>
      <c r="B151" s="15">
        <v>5100</v>
      </c>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x14ac:dyDescent="0.3">
      <c r="A152" s="15"/>
      <c r="B152" s="15">
        <v>5200</v>
      </c>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x14ac:dyDescent="0.3">
      <c r="A153" s="15"/>
      <c r="B153" s="15">
        <v>5300</v>
      </c>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x14ac:dyDescent="0.3">
      <c r="A154" s="15"/>
      <c r="B154" s="15">
        <v>5400</v>
      </c>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x14ac:dyDescent="0.3">
      <c r="A155" s="15"/>
      <c r="B155" s="15">
        <v>5500</v>
      </c>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x14ac:dyDescent="0.3">
      <c r="A156" s="15"/>
      <c r="B156" s="15">
        <v>5600</v>
      </c>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x14ac:dyDescent="0.3">
      <c r="A157" s="15"/>
      <c r="B157" s="15">
        <v>5700</v>
      </c>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x14ac:dyDescent="0.3">
      <c r="A158" s="15"/>
      <c r="B158" s="15">
        <v>5800</v>
      </c>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spans="1:30" x14ac:dyDescent="0.3">
      <c r="A159" s="15"/>
      <c r="B159" s="15">
        <v>5900</v>
      </c>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x14ac:dyDescent="0.3">
      <c r="A160" s="15"/>
      <c r="B160" s="15">
        <v>6000</v>
      </c>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spans="1:30" x14ac:dyDescent="0.3">
      <c r="A161" s="15"/>
      <c r="B161" s="15">
        <v>6100</v>
      </c>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spans="1:30" x14ac:dyDescent="0.3">
      <c r="A162" s="15"/>
      <c r="B162" s="15">
        <v>6200</v>
      </c>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spans="1:30" x14ac:dyDescent="0.3">
      <c r="A163" s="15"/>
      <c r="B163" s="15">
        <v>6300</v>
      </c>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spans="1:30" x14ac:dyDescent="0.3">
      <c r="A164" s="15"/>
      <c r="B164" s="15">
        <v>6400</v>
      </c>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spans="1:30" x14ac:dyDescent="0.3">
      <c r="A165" s="15"/>
      <c r="B165" s="15">
        <v>6500</v>
      </c>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x14ac:dyDescent="0.3">
      <c r="A166" s="15"/>
      <c r="B166" s="15">
        <v>6600</v>
      </c>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x14ac:dyDescent="0.3">
      <c r="A167" s="15"/>
      <c r="B167" s="15">
        <v>6700</v>
      </c>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x14ac:dyDescent="0.3">
      <c r="A168" s="15"/>
      <c r="B168" s="15">
        <v>6800</v>
      </c>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x14ac:dyDescent="0.3">
      <c r="A169" s="15"/>
      <c r="B169" s="15">
        <v>6900</v>
      </c>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spans="1:30" x14ac:dyDescent="0.3">
      <c r="A170" s="15"/>
      <c r="B170" s="15">
        <v>7000</v>
      </c>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x14ac:dyDescent="0.3">
      <c r="A171" s="15"/>
      <c r="B171" s="15">
        <v>7100</v>
      </c>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spans="1:30" x14ac:dyDescent="0.3">
      <c r="A172" s="15"/>
      <c r="B172" s="15">
        <v>7200</v>
      </c>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x14ac:dyDescent="0.3">
      <c r="A173" s="15"/>
      <c r="B173" s="15">
        <v>7300</v>
      </c>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spans="1:30" x14ac:dyDescent="0.3">
      <c r="A174" s="15"/>
      <c r="B174" s="15">
        <v>7400</v>
      </c>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spans="1:30" x14ac:dyDescent="0.3">
      <c r="A175" s="15"/>
      <c r="B175" s="15">
        <v>7500</v>
      </c>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spans="1:30" x14ac:dyDescent="0.3">
      <c r="A176" s="15"/>
      <c r="B176" s="15">
        <v>7600</v>
      </c>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spans="1:30" x14ac:dyDescent="0.3">
      <c r="A177" s="15"/>
      <c r="B177" s="15">
        <v>7700</v>
      </c>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1:30" x14ac:dyDescent="0.3">
      <c r="A178" s="15"/>
      <c r="B178" s="15">
        <v>7800</v>
      </c>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x14ac:dyDescent="0.3">
      <c r="A179" s="15"/>
      <c r="B179" s="15">
        <v>7900</v>
      </c>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x14ac:dyDescent="0.3">
      <c r="A180" s="15"/>
      <c r="B180" s="15">
        <v>8000</v>
      </c>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x14ac:dyDescent="0.3">
      <c r="A181" s="15"/>
      <c r="B181" s="15">
        <v>8100</v>
      </c>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spans="1:30" x14ac:dyDescent="0.3">
      <c r="A182" s="15"/>
      <c r="B182" s="15">
        <v>8200</v>
      </c>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spans="1:30" x14ac:dyDescent="0.3">
      <c r="A183" s="15"/>
      <c r="B183" s="15">
        <v>8300</v>
      </c>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spans="1:30" x14ac:dyDescent="0.3">
      <c r="A184" s="15"/>
      <c r="B184" s="15">
        <v>8400</v>
      </c>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spans="1:30" x14ac:dyDescent="0.3">
      <c r="A185" s="15"/>
      <c r="B185" s="15">
        <v>8500</v>
      </c>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spans="1:30" x14ac:dyDescent="0.3">
      <c r="A186" s="15"/>
      <c r="B186" s="15">
        <v>8600</v>
      </c>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spans="1:30" x14ac:dyDescent="0.3">
      <c r="A187" s="15"/>
      <c r="B187" s="15">
        <v>8700</v>
      </c>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spans="1:30" x14ac:dyDescent="0.3">
      <c r="A188" s="15"/>
      <c r="B188" s="15">
        <v>8800</v>
      </c>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spans="1:30" x14ac:dyDescent="0.3">
      <c r="A189" s="15"/>
      <c r="B189" s="15">
        <v>8900</v>
      </c>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x14ac:dyDescent="0.3">
      <c r="A190" s="15"/>
      <c r="B190" s="15">
        <v>9000</v>
      </c>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spans="1:30"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sheetData>
  <sheetProtection algorithmName="SHA-512" hashValue="1QY2PGF3fq51w24dRMJ+G2PCkQWMLhAQJFMJ5JTTu+4hU4UsYhX6SX1C1Kt0N+ijxwom2abPKoAAOii5Y8MoOQ==" saltValue="UL8d4EEUYRLjQJKB0b3bVA==" spinCount="100000" sheet="1" scenarios="1" formatCells="0"/>
  <dataConsolidate/>
  <mergeCells count="9">
    <mergeCell ref="A8:G8"/>
    <mergeCell ref="A9:G9"/>
    <mergeCell ref="A68:C68"/>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G64:G69 H66:H67 E70:E97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47"/>
  <sheetViews>
    <sheetView topLeftCell="A24" workbookViewId="0">
      <selection activeCell="B24" sqref="B24"/>
    </sheetView>
  </sheetViews>
  <sheetFormatPr defaultRowHeight="14.4" x14ac:dyDescent="0.3"/>
  <cols>
    <col min="1" max="1" width="39.109375" customWidth="1"/>
    <col min="2" max="2" width="42.88671875" customWidth="1"/>
  </cols>
  <sheetData>
    <row r="1" spans="1:6" x14ac:dyDescent="0.3">
      <c r="A1" s="7" t="s">
        <v>254</v>
      </c>
      <c r="B1" s="2"/>
      <c r="C1" s="7" t="s">
        <v>19</v>
      </c>
      <c r="D1" s="2"/>
      <c r="E1" s="2"/>
      <c r="F1" s="2"/>
    </row>
    <row r="2" spans="1:6" x14ac:dyDescent="0.3">
      <c r="A2" s="2" t="s">
        <v>255</v>
      </c>
      <c r="B2" s="2" t="str">
        <f>TLAR!B18</f>
        <v>0.7 M</v>
      </c>
      <c r="C2" s="2"/>
      <c r="D2" s="2" t="s">
        <v>256</v>
      </c>
      <c r="E2" s="2"/>
      <c r="F2" s="2"/>
    </row>
    <row r="3" spans="1:6" x14ac:dyDescent="0.3">
      <c r="A3" s="2" t="s">
        <v>257</v>
      </c>
      <c r="B3" s="1"/>
      <c r="C3" s="2" t="s">
        <v>479</v>
      </c>
      <c r="D3" s="2"/>
      <c r="E3" s="2"/>
      <c r="F3" s="2"/>
    </row>
    <row r="4" spans="1:6" ht="90" customHeight="1" x14ac:dyDescent="0.3">
      <c r="A4" s="36" t="s">
        <v>258</v>
      </c>
      <c r="B4" s="33"/>
      <c r="C4" s="2"/>
      <c r="D4" s="2"/>
      <c r="E4" s="2"/>
      <c r="F4" s="2"/>
    </row>
    <row r="5" spans="1:6" x14ac:dyDescent="0.3">
      <c r="A5" s="2"/>
      <c r="B5" s="2"/>
      <c r="C5" s="2"/>
      <c r="D5" s="2"/>
      <c r="E5" s="2"/>
      <c r="F5" s="2"/>
    </row>
    <row r="6" spans="1:6" x14ac:dyDescent="0.3">
      <c r="A6" s="7" t="s">
        <v>259</v>
      </c>
      <c r="B6" s="2"/>
      <c r="C6" s="2"/>
      <c r="D6" s="2"/>
      <c r="E6" s="2"/>
      <c r="F6" s="2"/>
    </row>
    <row r="7" spans="1:6" x14ac:dyDescent="0.3">
      <c r="A7" s="2" t="s">
        <v>260</v>
      </c>
      <c r="B7" s="1"/>
      <c r="C7" s="2" t="s">
        <v>20</v>
      </c>
      <c r="D7" s="2"/>
      <c r="E7" s="2"/>
      <c r="F7" s="2"/>
    </row>
    <row r="8" spans="1:6" ht="90" customHeight="1" x14ac:dyDescent="0.3">
      <c r="A8" s="32" t="s">
        <v>261</v>
      </c>
      <c r="B8" s="33"/>
      <c r="C8" s="2"/>
      <c r="D8" s="2"/>
      <c r="E8" s="2"/>
      <c r="F8" s="2"/>
    </row>
    <row r="9" spans="1:6" x14ac:dyDescent="0.3">
      <c r="A9" s="2"/>
      <c r="B9" s="2"/>
      <c r="C9" s="2"/>
      <c r="D9" s="2"/>
      <c r="E9" s="2"/>
      <c r="F9" s="2"/>
    </row>
    <row r="10" spans="1:6" x14ac:dyDescent="0.3">
      <c r="A10" s="7" t="s">
        <v>262</v>
      </c>
      <c r="B10" s="2"/>
      <c r="C10" s="2"/>
      <c r="D10" s="2"/>
      <c r="E10" s="2"/>
      <c r="F10" s="2"/>
    </row>
    <row r="11" spans="1:6" x14ac:dyDescent="0.3">
      <c r="A11" s="2" t="s">
        <v>266</v>
      </c>
      <c r="B11" s="2">
        <f>'Drag Polar'!D6</f>
        <v>0</v>
      </c>
      <c r="C11" s="2"/>
      <c r="D11" s="2" t="s">
        <v>267</v>
      </c>
      <c r="E11" s="2"/>
      <c r="F11" s="2"/>
    </row>
    <row r="12" spans="1:6" x14ac:dyDescent="0.3">
      <c r="A12" s="2" t="s">
        <v>263</v>
      </c>
      <c r="B12" s="1"/>
      <c r="C12" s="2" t="s">
        <v>24</v>
      </c>
      <c r="D12" s="2"/>
      <c r="E12" s="2"/>
      <c r="F12" s="2"/>
    </row>
    <row r="13" spans="1:6" x14ac:dyDescent="0.3">
      <c r="A13" s="2" t="s">
        <v>264</v>
      </c>
      <c r="B13" s="1"/>
      <c r="C13" s="2" t="s">
        <v>24</v>
      </c>
      <c r="D13" s="2"/>
      <c r="E13" s="2"/>
      <c r="F13" s="2"/>
    </row>
    <row r="14" spans="1:6" x14ac:dyDescent="0.3">
      <c r="A14" s="2" t="s">
        <v>265</v>
      </c>
      <c r="B14" s="1"/>
      <c r="C14" s="2" t="s">
        <v>24</v>
      </c>
      <c r="D14" s="2"/>
      <c r="E14" s="2"/>
      <c r="F14" s="2"/>
    </row>
    <row r="15" spans="1:6" ht="30" customHeight="1" x14ac:dyDescent="0.3">
      <c r="A15" s="127" t="s">
        <v>408</v>
      </c>
      <c r="B15" s="127"/>
      <c r="C15" s="127"/>
      <c r="D15" s="2"/>
      <c r="E15" s="2"/>
      <c r="F15" s="2"/>
    </row>
    <row r="16" spans="1:6" x14ac:dyDescent="0.3">
      <c r="A16" s="2"/>
      <c r="B16" s="2"/>
      <c r="C16" s="2"/>
      <c r="D16" s="2"/>
      <c r="E16" s="2"/>
      <c r="F16" s="2"/>
    </row>
    <row r="17" spans="1:6" x14ac:dyDescent="0.3">
      <c r="A17" s="7" t="s">
        <v>273</v>
      </c>
      <c r="B17" s="2"/>
      <c r="C17" s="2"/>
      <c r="D17" s="2"/>
      <c r="E17" s="2"/>
      <c r="F17" s="2"/>
    </row>
    <row r="18" spans="1:6" ht="30" customHeight="1" x14ac:dyDescent="0.3">
      <c r="A18" s="127" t="s">
        <v>274</v>
      </c>
      <c r="B18" s="127"/>
      <c r="C18" s="127"/>
      <c r="D18" s="2"/>
      <c r="E18" s="2"/>
      <c r="F18" s="2"/>
    </row>
    <row r="19" spans="1:6" x14ac:dyDescent="0.3">
      <c r="A19" s="2" t="s">
        <v>409</v>
      </c>
      <c r="B19" s="1"/>
      <c r="C19" s="2" t="s">
        <v>24</v>
      </c>
      <c r="D19" s="2"/>
      <c r="E19" s="2"/>
      <c r="F19" s="2"/>
    </row>
    <row r="20" spans="1:6" x14ac:dyDescent="0.3">
      <c r="A20" s="2"/>
      <c r="B20" s="2"/>
      <c r="C20" s="2"/>
      <c r="D20" s="2"/>
      <c r="E20" s="2"/>
      <c r="F20" s="2"/>
    </row>
    <row r="21" spans="1:6" x14ac:dyDescent="0.3">
      <c r="A21" s="7" t="s">
        <v>275</v>
      </c>
      <c r="B21" s="2"/>
      <c r="C21" s="2"/>
      <c r="D21" s="2"/>
      <c r="E21" s="2"/>
      <c r="F21" s="2"/>
    </row>
    <row r="22" spans="1:6" ht="43.2" x14ac:dyDescent="0.3">
      <c r="A22" s="31" t="s">
        <v>277</v>
      </c>
      <c r="B22" s="1"/>
      <c r="C22" s="2" t="s">
        <v>20</v>
      </c>
      <c r="D22" s="2"/>
      <c r="E22" s="2"/>
      <c r="F22" s="2"/>
    </row>
    <row r="23" spans="1:6" ht="28.8" x14ac:dyDescent="0.3">
      <c r="A23" s="31" t="s">
        <v>278</v>
      </c>
      <c r="B23" s="1"/>
      <c r="C23" s="2" t="s">
        <v>20</v>
      </c>
      <c r="D23" s="2"/>
      <c r="E23" s="2"/>
      <c r="F23" s="2"/>
    </row>
    <row r="24" spans="1:6" ht="43.2" x14ac:dyDescent="0.3">
      <c r="A24" s="31" t="s">
        <v>276</v>
      </c>
      <c r="B24" s="1"/>
      <c r="C24" s="2" t="s">
        <v>20</v>
      </c>
      <c r="D24" s="2"/>
      <c r="E24" s="2"/>
      <c r="F24" s="2"/>
    </row>
    <row r="25" spans="1:6" ht="28.8" x14ac:dyDescent="0.3">
      <c r="A25" s="31" t="s">
        <v>279</v>
      </c>
      <c r="B25" s="1"/>
      <c r="C25" s="2" t="s">
        <v>20</v>
      </c>
      <c r="D25" s="2"/>
      <c r="E25" s="2"/>
      <c r="F25" s="2"/>
    </row>
    <row r="26" spans="1:6" ht="28.8" x14ac:dyDescent="0.3">
      <c r="A26" s="31" t="s">
        <v>278</v>
      </c>
      <c r="B26" s="1"/>
      <c r="C26" s="2" t="s">
        <v>20</v>
      </c>
      <c r="D26" s="2"/>
      <c r="E26" s="2"/>
      <c r="F26" s="2"/>
    </row>
    <row r="27" spans="1:6" ht="43.2" x14ac:dyDescent="0.3">
      <c r="A27" s="31" t="s">
        <v>280</v>
      </c>
      <c r="B27" s="1"/>
      <c r="C27" s="2" t="s">
        <v>20</v>
      </c>
      <c r="D27" s="2"/>
      <c r="E27" s="2"/>
      <c r="F27" s="2"/>
    </row>
    <row r="28" spans="1:6" ht="43.2" x14ac:dyDescent="0.3">
      <c r="A28" s="31" t="s">
        <v>281</v>
      </c>
      <c r="B28" s="1"/>
      <c r="C28" s="2" t="s">
        <v>20</v>
      </c>
      <c r="D28" s="2"/>
      <c r="E28" s="2"/>
      <c r="F28" s="2"/>
    </row>
    <row r="29" spans="1:6" ht="28.8" x14ac:dyDescent="0.3">
      <c r="A29" s="31" t="s">
        <v>282</v>
      </c>
      <c r="B29" s="1"/>
      <c r="C29" s="2" t="s">
        <v>20</v>
      </c>
      <c r="D29" s="2"/>
      <c r="E29" s="2"/>
      <c r="F29" s="2"/>
    </row>
    <row r="30" spans="1:6" ht="28.8" x14ac:dyDescent="0.3">
      <c r="A30" s="31" t="s">
        <v>283</v>
      </c>
      <c r="B30" s="1"/>
      <c r="C30" s="2" t="s">
        <v>20</v>
      </c>
      <c r="D30" s="2"/>
      <c r="E30" s="2"/>
      <c r="F30" s="2"/>
    </row>
    <row r="31" spans="1:6" ht="44.4" x14ac:dyDescent="0.3">
      <c r="A31" s="31" t="s">
        <v>284</v>
      </c>
      <c r="B31" s="33"/>
      <c r="C31" s="2"/>
      <c r="D31" s="2"/>
      <c r="E31" s="2"/>
      <c r="F31" s="2"/>
    </row>
    <row r="32" spans="1:6" ht="45" customHeight="1" x14ac:dyDescent="0.3">
      <c r="A32" s="127" t="s">
        <v>285</v>
      </c>
      <c r="B32" s="127"/>
      <c r="C32" s="2"/>
      <c r="D32" s="2"/>
      <c r="E32" s="2"/>
      <c r="F32" s="2"/>
    </row>
    <row r="33" spans="1:6" ht="30" customHeight="1" x14ac:dyDescent="0.3">
      <c r="A33" s="127" t="s">
        <v>286</v>
      </c>
      <c r="B33" s="127"/>
      <c r="C33" s="2"/>
      <c r="D33" s="2"/>
      <c r="E33" s="2"/>
      <c r="F33" s="2"/>
    </row>
    <row r="34" spans="1:6" x14ac:dyDescent="0.3">
      <c r="A34" s="2"/>
      <c r="B34" s="2"/>
      <c r="C34" s="2"/>
      <c r="D34" s="2"/>
      <c r="E34" s="2"/>
      <c r="F34" s="2"/>
    </row>
    <row r="35" spans="1:6" x14ac:dyDescent="0.3">
      <c r="A35" s="7" t="s">
        <v>287</v>
      </c>
      <c r="B35" s="2"/>
      <c r="C35" s="2"/>
      <c r="D35" s="2"/>
      <c r="E35" s="2"/>
      <c r="F35" s="2"/>
    </row>
    <row r="36" spans="1:6" x14ac:dyDescent="0.3">
      <c r="A36" s="2" t="s">
        <v>288</v>
      </c>
      <c r="B36" s="1"/>
      <c r="C36" s="2" t="s">
        <v>479</v>
      </c>
      <c r="D36" s="2"/>
      <c r="E36" s="2"/>
      <c r="F36" s="2"/>
    </row>
    <row r="37" spans="1:6" ht="28.8" x14ac:dyDescent="0.3">
      <c r="A37" s="24" t="s">
        <v>289</v>
      </c>
      <c r="B37" s="33"/>
      <c r="C37" s="2"/>
      <c r="D37" s="2"/>
      <c r="E37" s="2"/>
      <c r="F37" s="2"/>
    </row>
    <row r="38" spans="1:6" ht="90" customHeight="1" x14ac:dyDescent="0.3">
      <c r="A38" s="32" t="s">
        <v>290</v>
      </c>
      <c r="B38" s="33"/>
      <c r="C38" s="2"/>
      <c r="D38" s="2"/>
      <c r="E38" s="2"/>
      <c r="F38" s="2"/>
    </row>
    <row r="39" spans="1:6" x14ac:dyDescent="0.3">
      <c r="A39" s="2" t="s">
        <v>291</v>
      </c>
      <c r="B39" s="1"/>
      <c r="C39" s="2" t="s">
        <v>479</v>
      </c>
      <c r="D39" s="2"/>
      <c r="E39" s="2"/>
      <c r="F39" s="2"/>
    </row>
    <row r="40" spans="1:6" x14ac:dyDescent="0.3">
      <c r="A40" s="2"/>
      <c r="B40" s="2"/>
      <c r="C40" s="2"/>
      <c r="D40" s="2"/>
      <c r="E40" s="2"/>
      <c r="F40" s="2"/>
    </row>
    <row r="41" spans="1:6" x14ac:dyDescent="0.3">
      <c r="A41" s="7" t="s">
        <v>292</v>
      </c>
      <c r="B41" s="2"/>
      <c r="C41" s="2"/>
      <c r="D41" s="2"/>
      <c r="E41" s="2"/>
      <c r="F41" s="2"/>
    </row>
    <row r="42" spans="1:6" ht="30" customHeight="1" x14ac:dyDescent="0.3">
      <c r="A42" s="127" t="s">
        <v>515</v>
      </c>
      <c r="B42" s="127"/>
      <c r="C42" s="127"/>
      <c r="D42" s="2"/>
      <c r="E42" s="2"/>
      <c r="F42" s="2"/>
    </row>
    <row r="43" spans="1:6" ht="30" customHeight="1" x14ac:dyDescent="0.3">
      <c r="A43" s="127" t="s">
        <v>517</v>
      </c>
      <c r="B43" s="127"/>
      <c r="C43" s="127"/>
      <c r="D43" s="2"/>
      <c r="E43" s="2"/>
      <c r="F43" s="2"/>
    </row>
    <row r="44" spans="1:6" x14ac:dyDescent="0.3">
      <c r="A44" s="38" t="s">
        <v>516</v>
      </c>
      <c r="B44" s="2"/>
      <c r="C44" s="2"/>
      <c r="D44" s="2"/>
      <c r="E44" s="2"/>
      <c r="F44" s="2"/>
    </row>
    <row r="45" spans="1:6" x14ac:dyDescent="0.3">
      <c r="A45" s="2"/>
      <c r="B45" s="2"/>
      <c r="C45" s="2"/>
      <c r="D45" s="2"/>
      <c r="E45" s="2"/>
      <c r="F45" s="2"/>
    </row>
    <row r="46" spans="1:6" x14ac:dyDescent="0.3">
      <c r="A46" s="7" t="s">
        <v>407</v>
      </c>
      <c r="B46" s="2"/>
      <c r="C46" s="2"/>
      <c r="D46" s="2"/>
      <c r="E46" s="2"/>
      <c r="F46" s="2"/>
    </row>
    <row r="47" spans="1:6" x14ac:dyDescent="0.3">
      <c r="A47" s="7"/>
      <c r="B47" s="2"/>
      <c r="C47" s="2"/>
      <c r="D47" s="2"/>
      <c r="E47" s="2"/>
      <c r="F47" s="2"/>
    </row>
  </sheetData>
  <sheetProtection algorithmName="SHA-512" hashValue="In33eAX8DEpVnoXMadmQj4mk0CfCRBJSAMM8/xswpjBUK++x9jfUturqKuqDK8OFMn3WLXzyr0pMxrqQp59WKg==" saltValue="6GH4S11XFkDInN3f8gLOZA==" spinCount="100000" sheet="1" objects="1" scenarios="1" formatCells="0"/>
  <mergeCells count="6">
    <mergeCell ref="A32:B32"/>
    <mergeCell ref="A33:B33"/>
    <mergeCell ref="A42:C42"/>
    <mergeCell ref="A43:C43"/>
    <mergeCell ref="A15:C15"/>
    <mergeCell ref="A18:C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4" ma:contentTypeDescription="Een nieuw document maken." ma:contentTypeScope="" ma:versionID="963094af03acbe8bbdbdb5b78098b6c0">
  <xsd:schema xmlns:xsd="http://www.w3.org/2001/XMLSchema" xmlns:xs="http://www.w3.org/2001/XMLSchema" xmlns:p="http://schemas.microsoft.com/office/2006/metadata/properties" xmlns:ns2="57737f91-50a7-4bcd-be1e-7a40d09a4546" targetNamespace="http://schemas.microsoft.com/office/2006/metadata/properties" ma:root="true" ma:fieldsID="97d626fed2f10e20cb731189a2ebb807" ns2:_="">
    <xsd:import namespace="57737f91-50a7-4bcd-be1e-7a40d09a454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4C5F6B-9CE6-4980-93EC-E038CC0A98DD}">
  <ds:schemaRefs>
    <ds:schemaRef ds:uri="http://schemas.microsoft.com/sharepoint/v3/contenttype/forms"/>
  </ds:schemaRefs>
</ds:datastoreItem>
</file>

<file path=customXml/itemProps2.xml><?xml version="1.0" encoding="utf-8"?>
<ds:datastoreItem xmlns:ds="http://schemas.openxmlformats.org/officeDocument/2006/customXml" ds:itemID="{15DCABB9-91A6-47D0-BC99-7AE8850BD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TLAR</vt:lpstr>
      <vt:lpstr>Reference Aircraft</vt:lpstr>
      <vt:lpstr>Configuration Selection</vt:lpstr>
      <vt:lpstr>Fuselage</vt:lpstr>
      <vt:lpstr>Drag Polar</vt:lpstr>
      <vt:lpstr>Mass Estimation</vt:lpstr>
      <vt:lpstr>Matching Diagram</vt:lpstr>
      <vt:lpstr>Wing</vt:lpstr>
      <vt:lpstr>Propulsion System</vt:lpstr>
      <vt:lpstr>CG and Loading Diagram</vt:lpstr>
      <vt:lpstr>Landing Gear</vt:lpstr>
      <vt:lpstr>Tail</vt:lpstr>
      <vt:lpstr>Design Log Book</vt:lpstr>
      <vt:lpstr>Sheet2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Hoogreef - LR</dc:creator>
  <cp:lastModifiedBy>Alexandru Prohnitchi</cp:lastModifiedBy>
  <dcterms:created xsi:type="dcterms:W3CDTF">2023-09-15T08:37:40Z</dcterms:created>
  <dcterms:modified xsi:type="dcterms:W3CDTF">2024-03-25T18:59:06Z</dcterms:modified>
</cp:coreProperties>
</file>