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3.xml" ContentType="application/vnd.openxmlformats-officedocument.drawingml.chartshapes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4.xml" ContentType="application/vnd.openxmlformats-officedocument.drawing+xml"/>
  <Override PartName="/xl/comments1.xml" ContentType="application/vnd.openxmlformats-officedocument.spreadsheetml.comments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5.xml" ContentType="application/vnd.openxmlformats-officedocument.drawingml.chartshapes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6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D:\unifloc\unifloc_vba\sandbox\"/>
    </mc:Choice>
  </mc:AlternateContent>
  <xr:revisionPtr revIDLastSave="0" documentId="13_ncr:1_{17469A27-6447-451F-B74A-1C337AACEE4F}" xr6:coauthVersionLast="47" xr6:coauthVersionMax="47" xr10:uidLastSave="{00000000-0000-0000-0000-000000000000}"/>
  <bookViews>
    <workbookView xWindow="-120" yWindow="-120" windowWidth="38640" windowHeight="21240" xr2:uid="{98CE4D92-F1C2-4FA3-9F94-FDA5AF01A5FF}"/>
  </bookViews>
  <sheets>
    <sheet name="расчет характеристик" sheetId="1" r:id="rId1"/>
    <sheet name="корректировка модели Вербицкого" sheetId="2" r:id="rId2"/>
    <sheet name="Лист2" sheetId="3" r:id="rId3"/>
  </sheets>
  <externalReferences>
    <externalReference r:id="rId4"/>
  </externalReferences>
  <definedNames>
    <definedName name="d_nozzle">'расчет характеристик'!$I$8</definedName>
    <definedName name="d_throat">'расчет характеристик'!$I$9</definedName>
    <definedName name="feed_json">'расчет характеристик'!$C$22</definedName>
    <definedName name="feed_json_1">'расчет характеристик'!$F$22</definedName>
    <definedName name="kchoke">'расчет характеристик'!$I$18</definedName>
    <definedName name="kn">'расчет характеристик'!$I$16</definedName>
    <definedName name="ktd">'расчет характеристик'!$I$17</definedName>
    <definedName name="pact">'расчет характеристик'!$I$10</definedName>
    <definedName name="pout">'расчет характеристик'!$I$11</definedName>
    <definedName name="psuct">'расчет характеристик'!$I$12</definedName>
    <definedName name="PVT_json">'расчет характеристик'!$C$17</definedName>
    <definedName name="PVT_json_1">'расчет характеристик'!$F$17</definedName>
    <definedName name="qtype">'расчет характеристик'!$I$14</definedName>
    <definedName name="t">'расчет характеристик'!$I$13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2" i="1" l="1"/>
  <c r="I9" i="1"/>
  <c r="H5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9" i="2"/>
  <c r="P25" i="1" a="1"/>
  <c r="C100" i="1" a="1"/>
  <c r="F17" i="1"/>
  <c r="C17" i="1"/>
  <c r="C22" i="1" s="1"/>
  <c r="C29" i="1" a="1"/>
  <c r="C100" i="1" l="1"/>
  <c r="G21" i="2"/>
  <c r="G19" i="2"/>
  <c r="G20" i="2"/>
  <c r="G10" i="2"/>
  <c r="G26" i="2"/>
  <c r="G25" i="2"/>
  <c r="G14" i="2"/>
  <c r="G13" i="2"/>
  <c r="G29" i="2"/>
  <c r="G17" i="2"/>
  <c r="G42" i="2"/>
  <c r="G18" i="2"/>
  <c r="G28" i="2"/>
  <c r="G16" i="2"/>
  <c r="G27" i="2"/>
  <c r="G15" i="2"/>
  <c r="G12" i="2"/>
  <c r="H6" i="2"/>
  <c r="G40" i="2" s="1"/>
  <c r="G23" i="2"/>
  <c r="G11" i="2"/>
  <c r="G24" i="2"/>
  <c r="G9" i="2"/>
  <c r="G22" i="2"/>
  <c r="P25" i="1"/>
  <c r="C29" i="1"/>
  <c r="B103" i="1" a="1"/>
  <c r="B32" i="1" a="1"/>
  <c r="C113" i="1"/>
  <c r="D135" i="1" s="1" a="1"/>
  <c r="C33" i="1"/>
  <c r="C107" i="1"/>
  <c r="C41" i="1"/>
  <c r="C49" i="1"/>
  <c r="R11" i="1" a="1"/>
  <c r="C52" i="1"/>
  <c r="C40" i="1"/>
  <c r="C109" i="1"/>
  <c r="D131" i="1" s="1" a="1"/>
  <c r="C48" i="1"/>
  <c r="C117" i="1"/>
  <c r="C45" i="1"/>
  <c r="C121" i="1"/>
  <c r="D143" i="1" s="1" a="1"/>
  <c r="D107" i="1" a="1"/>
  <c r="C106" i="1"/>
  <c r="D128" i="1" s="1" a="1"/>
  <c r="N128" i="1" s="1" a="1"/>
  <c r="C116" i="1"/>
  <c r="C38" i="1"/>
  <c r="D113" i="1" a="1"/>
  <c r="F22" i="1"/>
  <c r="D109" i="1" a="1"/>
  <c r="C108" i="1"/>
  <c r="C111" i="1"/>
  <c r="D111" i="1" s="1" a="1"/>
  <c r="N107" i="1" a="1"/>
  <c r="C114" i="1"/>
  <c r="D114" i="1" s="1" a="1"/>
  <c r="C119" i="1"/>
  <c r="C35" i="1"/>
  <c r="D136" i="1" a="1"/>
  <c r="D133" i="1" a="1"/>
  <c r="D121" i="1" a="1"/>
  <c r="C118" i="1"/>
  <c r="D106" i="1" a="1"/>
  <c r="C120" i="1"/>
  <c r="D138" i="1" a="1"/>
  <c r="D129" i="1" a="1"/>
  <c r="C115" i="1"/>
  <c r="C105" i="1"/>
  <c r="D105" i="1" s="1" a="1"/>
  <c r="C36" i="1"/>
  <c r="D127" i="1" a="1"/>
  <c r="C44" i="1"/>
  <c r="N109" i="1" a="1"/>
  <c r="D139" i="1" a="1"/>
  <c r="R14" i="1" a="1"/>
  <c r="R13" i="1" a="1"/>
  <c r="R12" i="1" a="1"/>
  <c r="D108" i="1" a="1"/>
  <c r="D130" i="1" a="1"/>
  <c r="D119" i="1" a="1"/>
  <c r="D141" i="1" a="1"/>
  <c r="D118" i="1" a="1"/>
  <c r="N118" i="1" s="1" a="1"/>
  <c r="D140" i="1" a="1"/>
  <c r="N140" i="1" s="1" a="1"/>
  <c r="D142" i="1" a="1"/>
  <c r="N142" i="1" s="1" a="1"/>
  <c r="D120" i="1" a="1"/>
  <c r="D115" i="1" a="1"/>
  <c r="N115" i="1" s="1" a="1"/>
  <c r="D137" i="1" a="1"/>
  <c r="C122" i="1"/>
  <c r="C110" i="1"/>
  <c r="C112" i="1"/>
  <c r="C123" i="1"/>
  <c r="C104" i="1"/>
  <c r="C43" i="1"/>
  <c r="C47" i="1"/>
  <c r="C39" i="1"/>
  <c r="C51" i="1"/>
  <c r="C46" i="1"/>
  <c r="C37" i="1"/>
  <c r="C34" i="1"/>
  <c r="C42" i="1"/>
  <c r="C50" i="1"/>
  <c r="D144" i="1" a="1"/>
  <c r="D122" i="1" a="1"/>
  <c r="D132" i="1" a="1"/>
  <c r="D110" i="1" a="1"/>
  <c r="D112" i="1" a="1"/>
  <c r="D134" i="1" a="1"/>
  <c r="D145" i="1" a="1"/>
  <c r="D123" i="1" a="1"/>
  <c r="D104" i="1" a="1"/>
  <c r="D126" i="1" a="1"/>
  <c r="D33" i="1" a="1"/>
  <c r="D55" i="1" a="1"/>
  <c r="D41" i="1" a="1"/>
  <c r="D63" i="1" a="1"/>
  <c r="D49" i="1" a="1"/>
  <c r="D71" i="1" a="1"/>
  <c r="D52" i="1" a="1"/>
  <c r="D74" i="1" a="1"/>
  <c r="D40" i="1" a="1"/>
  <c r="D62" i="1" a="1"/>
  <c r="D48" i="1" a="1"/>
  <c r="D70" i="1" a="1"/>
  <c r="D45" i="1" a="1"/>
  <c r="D67" i="1" a="1"/>
  <c r="D38" i="1" a="1"/>
  <c r="D60" i="1" a="1"/>
  <c r="D35" i="1" a="1"/>
  <c r="D57" i="1" a="1"/>
  <c r="D36" i="1" a="1"/>
  <c r="D58" i="1" a="1"/>
  <c r="D44" i="1" a="1"/>
  <c r="D66" i="1" a="1"/>
  <c r="D43" i="1" a="1"/>
  <c r="D65" i="1" a="1"/>
  <c r="D47" i="1" a="1"/>
  <c r="D69" i="1" a="1"/>
  <c r="D39" i="1" a="1"/>
  <c r="D61" i="1" a="1"/>
  <c r="D51" i="1" a="1"/>
  <c r="D73" i="1" a="1"/>
  <c r="D46" i="1" a="1"/>
  <c r="D68" i="1" a="1"/>
  <c r="D37" i="1" a="1"/>
  <c r="D59" i="1" a="1"/>
  <c r="D34" i="1" a="1"/>
  <c r="D56" i="1" a="1"/>
  <c r="D42" i="1" a="1"/>
  <c r="D64" i="1" a="1"/>
  <c r="D50" i="1" a="1"/>
  <c r="D72" i="1" a="1"/>
  <c r="N33" i="1" a="1"/>
  <c r="N55" i="1" a="1"/>
  <c r="N41" i="1" a="1"/>
  <c r="N63" i="1" a="1"/>
  <c r="N49" i="1" a="1"/>
  <c r="N71" i="1" a="1"/>
  <c r="N52" i="1" a="1"/>
  <c r="N74" i="1" a="1"/>
  <c r="N40" i="1" a="1"/>
  <c r="N62" i="1" a="1"/>
  <c r="N48" i="1" a="1"/>
  <c r="N70" i="1" a="1"/>
  <c r="N45" i="1" a="1"/>
  <c r="N67" i="1" a="1"/>
  <c r="N38" i="1" a="1"/>
  <c r="N60" i="1" a="1"/>
  <c r="N35" i="1" a="1"/>
  <c r="N57" i="1" a="1"/>
  <c r="N36" i="1" a="1"/>
  <c r="N58" i="1" a="1"/>
  <c r="N44" i="1" a="1"/>
  <c r="N66" i="1" a="1"/>
  <c r="N43" i="1" a="1"/>
  <c r="N65" i="1" a="1"/>
  <c r="N47" i="1" a="1"/>
  <c r="N69" i="1" a="1"/>
  <c r="N39" i="1" a="1"/>
  <c r="N61" i="1" a="1"/>
  <c r="N51" i="1" a="1"/>
  <c r="N73" i="1" a="1"/>
  <c r="N46" i="1" a="1"/>
  <c r="N68" i="1" a="1"/>
  <c r="N37" i="1" a="1"/>
  <c r="N59" i="1" a="1"/>
  <c r="N34" i="1" a="1"/>
  <c r="N56" i="1" a="1"/>
  <c r="N42" i="1" a="1"/>
  <c r="N64" i="1" a="1"/>
  <c r="N50" i="1" a="1"/>
  <c r="N72" i="1" a="1"/>
  <c r="D72" i="1" l="1"/>
  <c r="D50" i="1"/>
  <c r="D64" i="1"/>
  <c r="D42" i="1"/>
  <c r="D56" i="1"/>
  <c r="D34" i="1"/>
  <c r="D59" i="1"/>
  <c r="D37" i="1"/>
  <c r="D68" i="1"/>
  <c r="D46" i="1"/>
  <c r="D73" i="1"/>
  <c r="D51" i="1"/>
  <c r="D61" i="1"/>
  <c r="D39" i="1"/>
  <c r="D69" i="1"/>
  <c r="D47" i="1"/>
  <c r="D65" i="1"/>
  <c r="D43" i="1"/>
  <c r="D66" i="1"/>
  <c r="D44" i="1"/>
  <c r="D58" i="1"/>
  <c r="D36" i="1"/>
  <c r="D57" i="1"/>
  <c r="D35" i="1"/>
  <c r="D60" i="1"/>
  <c r="D38" i="1"/>
  <c r="D67" i="1"/>
  <c r="D45" i="1"/>
  <c r="D70" i="1"/>
  <c r="D48" i="1"/>
  <c r="D62" i="1"/>
  <c r="D40" i="1"/>
  <c r="D74" i="1"/>
  <c r="D52" i="1"/>
  <c r="D71" i="1"/>
  <c r="D49" i="1"/>
  <c r="D63" i="1"/>
  <c r="D41" i="1"/>
  <c r="D55" i="1"/>
  <c r="D33" i="1"/>
  <c r="N50" i="1"/>
  <c r="N42" i="1"/>
  <c r="N34" i="1"/>
  <c r="N37" i="1"/>
  <c r="N46" i="1"/>
  <c r="N51" i="1"/>
  <c r="N39" i="1"/>
  <c r="N47" i="1"/>
  <c r="N43" i="1"/>
  <c r="N44" i="1"/>
  <c r="N36" i="1"/>
  <c r="N35" i="1"/>
  <c r="N38" i="1"/>
  <c r="N45" i="1"/>
  <c r="N48" i="1"/>
  <c r="N40" i="1"/>
  <c r="N52" i="1"/>
  <c r="N49" i="1"/>
  <c r="N41" i="1"/>
  <c r="N33" i="1"/>
  <c r="N72" i="1"/>
  <c r="N64" i="1"/>
  <c r="N56" i="1"/>
  <c r="N59" i="1"/>
  <c r="N68" i="1"/>
  <c r="N73" i="1"/>
  <c r="N61" i="1"/>
  <c r="N69" i="1"/>
  <c r="N65" i="1"/>
  <c r="N66" i="1"/>
  <c r="N58" i="1"/>
  <c r="N57" i="1"/>
  <c r="N60" i="1"/>
  <c r="N67" i="1"/>
  <c r="N70" i="1"/>
  <c r="N62" i="1"/>
  <c r="N74" i="1"/>
  <c r="N71" i="1"/>
  <c r="N63" i="1"/>
  <c r="N55" i="1"/>
  <c r="N142" i="1"/>
  <c r="N109" i="1"/>
  <c r="N128" i="1"/>
  <c r="N140" i="1"/>
  <c r="N118" i="1"/>
  <c r="N107" i="1"/>
  <c r="N115" i="1"/>
  <c r="D138" i="1"/>
  <c r="D130" i="1"/>
  <c r="D108" i="1"/>
  <c r="D142" i="1"/>
  <c r="D120" i="1"/>
  <c r="D131" i="1"/>
  <c r="D109" i="1"/>
  <c r="D143" i="1"/>
  <c r="D121" i="1"/>
  <c r="D132" i="1"/>
  <c r="D110" i="1"/>
  <c r="D144" i="1"/>
  <c r="D122" i="1"/>
  <c r="D133" i="1"/>
  <c r="D111" i="1"/>
  <c r="D145" i="1"/>
  <c r="D123" i="1"/>
  <c r="D134" i="1"/>
  <c r="D112" i="1"/>
  <c r="D136" i="1"/>
  <c r="D114" i="1"/>
  <c r="D126" i="1"/>
  <c r="D104" i="1"/>
  <c r="D139" i="1"/>
  <c r="D128" i="1"/>
  <c r="D106" i="1"/>
  <c r="D140" i="1"/>
  <c r="D118" i="1"/>
  <c r="D129" i="1"/>
  <c r="D107" i="1"/>
  <c r="D127" i="1"/>
  <c r="D105" i="1"/>
  <c r="D135" i="1"/>
  <c r="D113" i="1"/>
  <c r="D141" i="1"/>
  <c r="D119" i="1"/>
  <c r="D137" i="1"/>
  <c r="D115" i="1"/>
  <c r="B103" i="1"/>
  <c r="P44" i="1"/>
  <c r="P33" i="1"/>
  <c r="P45" i="1"/>
  <c r="P34" i="1"/>
  <c r="P46" i="1"/>
  <c r="P35" i="1"/>
  <c r="P32" i="1"/>
  <c r="P36" i="1"/>
  <c r="P37" i="1"/>
  <c r="P39" i="1"/>
  <c r="P40" i="1"/>
  <c r="P41" i="1"/>
  <c r="P42" i="1"/>
  <c r="P43" i="1"/>
  <c r="P38" i="1"/>
  <c r="H42" i="2"/>
  <c r="I42" i="2" s="1"/>
  <c r="H24" i="2"/>
  <c r="I24" i="2" s="1"/>
  <c r="H11" i="2"/>
  <c r="I11" i="2" s="1"/>
  <c r="H14" i="2"/>
  <c r="I14" i="2" s="1"/>
  <c r="H20" i="2"/>
  <c r="I20" i="2" s="1"/>
  <c r="H13" i="2"/>
  <c r="I13" i="2" s="1"/>
  <c r="H23" i="2"/>
  <c r="I23" i="2" s="1"/>
  <c r="H16" i="2"/>
  <c r="I16" i="2" s="1"/>
  <c r="H18" i="2"/>
  <c r="I18" i="2" s="1"/>
  <c r="H22" i="2"/>
  <c r="I22" i="2" s="1"/>
  <c r="H9" i="2"/>
  <c r="I9" i="2" s="1"/>
  <c r="H17" i="2"/>
  <c r="I17" i="2" s="1"/>
  <c r="H29" i="2"/>
  <c r="I29" i="2" s="1"/>
  <c r="H40" i="2"/>
  <c r="I40" i="2" s="1"/>
  <c r="H25" i="2"/>
  <c r="I25" i="2" s="1"/>
  <c r="H12" i="2"/>
  <c r="I12" i="2" s="1"/>
  <c r="H26" i="2"/>
  <c r="I26" i="2" s="1"/>
  <c r="H15" i="2"/>
  <c r="I15" i="2" s="1"/>
  <c r="H10" i="2"/>
  <c r="I10" i="2" s="1"/>
  <c r="H27" i="2"/>
  <c r="I27" i="2" s="1"/>
  <c r="H19" i="2"/>
  <c r="I19" i="2" s="1"/>
  <c r="H28" i="2"/>
  <c r="I28" i="2" s="1"/>
  <c r="H21" i="2"/>
  <c r="I21" i="2" s="1"/>
  <c r="G36" i="2"/>
  <c r="G30" i="2"/>
  <c r="G35" i="2"/>
  <c r="G45" i="2"/>
  <c r="G39" i="2"/>
  <c r="G33" i="2"/>
  <c r="G34" i="2"/>
  <c r="G37" i="2"/>
  <c r="G38" i="2"/>
  <c r="G31" i="2"/>
  <c r="G43" i="2"/>
  <c r="G32" i="2"/>
  <c r="G44" i="2"/>
  <c r="G41" i="2"/>
  <c r="R13" i="1"/>
  <c r="P30" i="1" s="1"/>
  <c r="R12" i="1"/>
  <c r="R14" i="1"/>
  <c r="R11" i="1"/>
  <c r="B32" i="1"/>
  <c r="N106" i="1" a="1"/>
  <c r="N144" i="1" a="1"/>
  <c r="S37" i="1"/>
  <c r="N121" i="1" a="1"/>
  <c r="N132" i="1" a="1"/>
  <c r="S45" i="1"/>
  <c r="T37" i="1" a="1"/>
  <c r="N129" i="1" a="1"/>
  <c r="R67" i="1" a="1"/>
  <c r="N137" i="1" a="1"/>
  <c r="N134" i="1" a="1"/>
  <c r="N123" i="1" a="1"/>
  <c r="N126" i="1" a="1"/>
  <c r="S44" i="1"/>
  <c r="N120" i="1" a="1"/>
  <c r="N133" i="1" a="1"/>
  <c r="S34" i="1"/>
  <c r="S32" i="1"/>
  <c r="C32" i="1"/>
  <c r="N136" i="1" a="1"/>
  <c r="D116" i="1" a="1"/>
  <c r="R56" i="1" a="1"/>
  <c r="R59" i="1" a="1"/>
  <c r="S42" i="1"/>
  <c r="T42" i="1" s="1" a="1"/>
  <c r="R66" i="1" a="1"/>
  <c r="N141" i="1" a="1"/>
  <c r="N143" i="1" a="1"/>
  <c r="N122" i="1" a="1"/>
  <c r="N113" i="1" a="1"/>
  <c r="N119" i="1" a="1"/>
  <c r="N127" i="1" a="1"/>
  <c r="N114" i="1" a="1"/>
  <c r="N110" i="1" a="1"/>
  <c r="S46" i="1"/>
  <c r="S36" i="1"/>
  <c r="S43" i="1"/>
  <c r="R64" i="1" a="1"/>
  <c r="N135" i="1" a="1"/>
  <c r="N130" i="1" a="1"/>
  <c r="N145" i="1" a="1"/>
  <c r="N111" i="1" a="1"/>
  <c r="N112" i="1" a="1"/>
  <c r="N104" i="1" a="1"/>
  <c r="S39" i="1"/>
  <c r="S40" i="1"/>
  <c r="T40" i="1" s="1" a="1"/>
  <c r="N108" i="1" a="1"/>
  <c r="S35" i="1"/>
  <c r="S38" i="1"/>
  <c r="R62" i="1" a="1"/>
  <c r="N105" i="1" a="1"/>
  <c r="D117" i="1" a="1"/>
  <c r="T43" i="1" a="1"/>
  <c r="N139" i="1" a="1"/>
  <c r="N138" i="1" a="1"/>
  <c r="N131" i="1" a="1"/>
  <c r="C103" i="1"/>
  <c r="S41" i="1"/>
  <c r="R54" i="1" a="1"/>
  <c r="R65" i="1" a="1"/>
  <c r="R60" i="1" a="1"/>
  <c r="S33" i="1"/>
  <c r="T46" i="1" a="1"/>
  <c r="R58" i="1" a="1"/>
  <c r="R61" i="1" a="1"/>
  <c r="T39" i="1" a="1"/>
  <c r="R57" i="1" a="1"/>
  <c r="T35" i="1" a="1"/>
  <c r="D125" i="1" a="1"/>
  <c r="N125" i="1" s="1" a="1"/>
  <c r="D103" i="1" a="1"/>
  <c r="N103" i="1" s="1" a="1"/>
  <c r="R63" i="1" a="1"/>
  <c r="R55" i="1" a="1"/>
  <c r="D80" i="1" a="1"/>
  <c r="D32" i="1" a="1"/>
  <c r="D54" i="1" a="1"/>
  <c r="D54" i="1" l="1"/>
  <c r="D32" i="1"/>
  <c r="D80" i="1"/>
  <c r="N131" i="1"/>
  <c r="N138" i="1"/>
  <c r="N139" i="1"/>
  <c r="D117" i="1"/>
  <c r="N105" i="1"/>
  <c r="N108" i="1"/>
  <c r="N104" i="1"/>
  <c r="N112" i="1"/>
  <c r="N111" i="1"/>
  <c r="N145" i="1"/>
  <c r="N130" i="1"/>
  <c r="N135" i="1"/>
  <c r="N110" i="1"/>
  <c r="N114" i="1"/>
  <c r="N127" i="1"/>
  <c r="N119" i="1"/>
  <c r="N113" i="1"/>
  <c r="N122" i="1"/>
  <c r="N143" i="1"/>
  <c r="N141" i="1"/>
  <c r="D116" i="1"/>
  <c r="N136" i="1"/>
  <c r="N133" i="1"/>
  <c r="N120" i="1"/>
  <c r="N126" i="1"/>
  <c r="N123" i="1"/>
  <c r="N134" i="1"/>
  <c r="N137" i="1"/>
  <c r="N129" i="1"/>
  <c r="N132" i="1"/>
  <c r="N121" i="1"/>
  <c r="N144" i="1"/>
  <c r="N106" i="1"/>
  <c r="N125" i="1"/>
  <c r="N103" i="1"/>
  <c r="D125" i="1"/>
  <c r="D103" i="1"/>
  <c r="R63" i="1"/>
  <c r="R58" i="1"/>
  <c r="R54" i="1"/>
  <c r="T37" i="1"/>
  <c r="R59" i="1"/>
  <c r="T35" i="1"/>
  <c r="R57" i="1"/>
  <c r="T39" i="1"/>
  <c r="R61" i="1"/>
  <c r="T46" i="1"/>
  <c r="R56" i="1"/>
  <c r="R67" i="1"/>
  <c r="R60" i="1"/>
  <c r="T43" i="1"/>
  <c r="R65" i="1"/>
  <c r="R55" i="1"/>
  <c r="T40" i="1"/>
  <c r="R62" i="1"/>
  <c r="T42" i="1"/>
  <c r="R64" i="1"/>
  <c r="R66" i="1"/>
  <c r="H43" i="2"/>
  <c r="I43" i="2" s="1"/>
  <c r="H41" i="2"/>
  <c r="I41" i="2" s="1"/>
  <c r="H44" i="2"/>
  <c r="I44" i="2" s="1"/>
  <c r="H31" i="2"/>
  <c r="I31" i="2" s="1"/>
  <c r="H38" i="2"/>
  <c r="I38" i="2" s="1"/>
  <c r="H34" i="2"/>
  <c r="I34" i="2" s="1"/>
  <c r="H32" i="2"/>
  <c r="I32" i="2" s="1"/>
  <c r="H33" i="2"/>
  <c r="I33" i="2" s="1"/>
  <c r="H45" i="2"/>
  <c r="I45" i="2" s="1"/>
  <c r="H30" i="2"/>
  <c r="I30" i="2" s="1"/>
  <c r="H36" i="2"/>
  <c r="I36" i="2" s="1"/>
  <c r="H37" i="2"/>
  <c r="I37" i="2" s="1"/>
  <c r="H39" i="2"/>
  <c r="I39" i="2" s="1"/>
  <c r="H35" i="2"/>
  <c r="I35" i="2" s="1"/>
  <c r="T33" i="1" a="1"/>
  <c r="T41" i="1" a="1"/>
  <c r="T36" i="1" a="1"/>
  <c r="T45" i="1" a="1"/>
  <c r="N32" i="1" a="1"/>
  <c r="N54" i="1" a="1"/>
  <c r="N116" i="1" a="1"/>
  <c r="N117" i="1" a="1"/>
  <c r="T44" i="1" a="1"/>
  <c r="T32" i="1" a="1"/>
  <c r="R68" i="1" a="1"/>
  <c r="T38" i="1" a="1"/>
  <c r="T34" i="1" a="1"/>
  <c r="T34" i="1" l="1"/>
  <c r="T38" i="1"/>
  <c r="R68" i="1"/>
  <c r="T32" i="1"/>
  <c r="T44" i="1"/>
  <c r="N117" i="1"/>
  <c r="N116" i="1"/>
  <c r="T45" i="1"/>
  <c r="T36" i="1"/>
  <c r="T41" i="1"/>
  <c r="T33" i="1"/>
  <c r="N54" i="1"/>
  <c r="N3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rnt</author>
  </authors>
  <commentList>
    <comment ref="H5" authorId="0" shapeId="0" xr:uid="{394F0D32-F31F-4D60-AF25-2D8613C09227}">
      <text>
        <r>
          <rPr>
            <b/>
            <sz val="9"/>
            <color indexed="81"/>
            <rFont val="Tahoma"/>
            <charset val="1"/>
          </rPr>
          <t>rnt:</t>
        </r>
        <r>
          <rPr>
            <sz val="9"/>
            <color indexed="81"/>
            <rFont val="Tahoma"/>
            <charset val="1"/>
          </rPr>
          <t xml:space="preserve">
значение при котором достигается мин рассчитано как ноль производной в вольфрам альфа
расчет производной
https://www.wolframalpha.com/input?i=%28-0.354+*+x+%2B+1.0562%29+%2B+%280.5089+*x+%5E+3+-+2.3377+*x%5E+2+%2B+3.5781+*+x+-+2.644%29+*+a
расчет минимума
https://www.wolframalpha.com/input?i=-0.354+%2B+a+%283.5781+-+4.6754+x+%2B+1.5267+x%5E2%29&amp;assumption=%22ClashPrefs%22+-%3E+%7B%22Math%22%7D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<sst xmlns="http://schemas.openxmlformats.org/spreadsheetml/2006/main" count="127" uniqueCount="65">
  <si>
    <t>gamma_gas</t>
  </si>
  <si>
    <t>gamma_oil</t>
  </si>
  <si>
    <t>gamma_wat</t>
  </si>
  <si>
    <t>rsb_m3m3</t>
  </si>
  <si>
    <t>pb_atma</t>
  </si>
  <si>
    <t>t_res_C</t>
  </si>
  <si>
    <t>bob_m3m3</t>
  </si>
  <si>
    <t>muob_cP</t>
  </si>
  <si>
    <t>pvt_corr_set</t>
  </si>
  <si>
    <t>PVT</t>
  </si>
  <si>
    <t>q_liq_sm3day</t>
  </si>
  <si>
    <t>fw_perc</t>
  </si>
  <si>
    <t>rp_m3m3</t>
  </si>
  <si>
    <t>q_gas_free_sm3day</t>
  </si>
  <si>
    <t>feed</t>
  </si>
  <si>
    <t>d_nozzle</t>
  </si>
  <si>
    <t>d_throat</t>
  </si>
  <si>
    <t>pact</t>
  </si>
  <si>
    <t>pout</t>
  </si>
  <si>
    <t>psuct</t>
  </si>
  <si>
    <t>t</t>
  </si>
  <si>
    <t>q</t>
  </si>
  <si>
    <t>show_array</t>
  </si>
  <si>
    <t>p_in</t>
  </si>
  <si>
    <t>Пример работы с макросами Unifloc VBA</t>
  </si>
  <si>
    <t xml:space="preserve">Расчет параметров работы струйного аппарата </t>
  </si>
  <si>
    <t>Физико - химические свойства флюида   PVT</t>
  </si>
  <si>
    <t>Параметры активного потока</t>
  </si>
  <si>
    <t xml:space="preserve"> </t>
  </si>
  <si>
    <t>Параметры перекачиваемого потока</t>
  </si>
  <si>
    <t>Параметры струйного аппарата</t>
  </si>
  <si>
    <t xml:space="preserve">Разные точечные расчеты </t>
  </si>
  <si>
    <t>q list</t>
  </si>
  <si>
    <t>qliq</t>
  </si>
  <si>
    <t>1. Расчет давления на выкиде для фиксированных параметров активного потока</t>
  </si>
  <si>
    <t>Qmax in</t>
  </si>
  <si>
    <t>feed in</t>
  </si>
  <si>
    <t>feed out</t>
  </si>
  <si>
    <t>dpd</t>
  </si>
  <si>
    <t>dpd_cav</t>
  </si>
  <si>
    <t>dpd max</t>
  </si>
  <si>
    <t>p вх.отн.</t>
  </si>
  <si>
    <t>d</t>
  </si>
  <si>
    <t>dpd =</t>
  </si>
  <si>
    <t>dpd_corr</t>
  </si>
  <si>
    <t>min d</t>
  </si>
  <si>
    <t>dpd min</t>
  </si>
  <si>
    <t>dpd min corr</t>
  </si>
  <si>
    <t>dpd_1</t>
  </si>
  <si>
    <t>dpd_2</t>
  </si>
  <si>
    <t>qtype</t>
  </si>
  <si>
    <t>.p_act_atma, .p_in_atma, .p_out_atma, .u_d, .dpd_out, .rd_out, .efficiency</t>
  </si>
  <si>
    <t>p_act</t>
  </si>
  <si>
    <t>p_out</t>
  </si>
  <si>
    <t>u_d</t>
  </si>
  <si>
    <t>rd</t>
  </si>
  <si>
    <t>eff</t>
  </si>
  <si>
    <t>qliq act</t>
  </si>
  <si>
    <t>model pipesim</t>
  </si>
  <si>
    <t>model Verbitsky</t>
  </si>
  <si>
    <t>qgas max</t>
  </si>
  <si>
    <t>u_d_av</t>
  </si>
  <si>
    <t>kn</t>
  </si>
  <si>
    <t>ktd</t>
  </si>
  <si>
    <t>kchoke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</si>
</sst>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charset val="204"/>
      <scheme val="minor"/>
    </font>
    <font>
      <b/>
      <sz val="10"/>
      <name val="Arial Cyr"/>
      <charset val="204"/>
    </font>
    <font>
      <b/>
      <sz val="11"/>
      <color theme="1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0FAFA"/>
        <bgColor indexed="64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1" fillId="0" borderId="0" xfId="0" applyFon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left"/>
    </xf>
    <xf numFmtId="1" fontId="0" fillId="0" borderId="0" xfId="0" applyNumberFormat="1" applyAlignment="1">
      <alignment horizontal="center"/>
    </xf>
    <xf numFmtId="1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164" fontId="0" fillId="0" borderId="4" xfId="0" applyNumberFormat="1" applyBorder="1"/>
    <xf numFmtId="0" fontId="0" fillId="0" borderId="0" xfId="0" applyBorder="1"/>
    <xf numFmtId="164" fontId="0" fillId="0" borderId="0" xfId="0" applyNumberFormat="1" applyBorder="1"/>
    <xf numFmtId="0" fontId="0" fillId="0" borderId="5" xfId="0" applyBorder="1"/>
    <xf numFmtId="0" fontId="0" fillId="0" borderId="6" xfId="0" applyBorder="1"/>
    <xf numFmtId="164" fontId="0" fillId="0" borderId="6" xfId="0" applyNumberFormat="1" applyBorder="1"/>
    <xf numFmtId="0" fontId="0" fillId="0" borderId="7" xfId="0" applyBorder="1"/>
    <xf numFmtId="0" fontId="2" fillId="2" borderId="0" xfId="0" applyFont="1" applyFill="1"/>
    <xf numFmtId="0" fontId="0" fillId="4" borderId="0" xfId="0" applyFill="1"/>
    <xf numFmtId="0" fontId="0" fillId="0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Характеристика</a:t>
            </a:r>
            <a:r>
              <a:rPr lang="ru-RU" baseline="0"/>
              <a:t> при откачке из затруба</a:t>
            </a:r>
          </a:p>
          <a:p>
            <a:pPr>
              <a:defRPr/>
            </a:pPr>
            <a:r>
              <a:rPr lang="ru-RU" baseline="0"/>
              <a:t>модель </a:t>
            </a:r>
            <a:r>
              <a:rPr lang="en-US" baseline="0"/>
              <a:t>pipesim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'расчет характеристик'!$W$31</c:f>
              <c:strCache>
                <c:ptCount val="1"/>
                <c:pt idx="0">
                  <c:v>p_in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'расчет характеристик'!$P$32:$P$46</c:f>
              <c:numCache>
                <c:formatCode>0</c:formatCode>
                <c:ptCount val="15"/>
                <c:pt idx="0">
                  <c:v>2.95</c:v>
                </c:pt>
                <c:pt idx="1">
                  <c:v>4.9000000000000004</c:v>
                </c:pt>
                <c:pt idx="2">
                  <c:v>6.85</c:v>
                </c:pt>
                <c:pt idx="3">
                  <c:v>8.8000000000000007</c:v>
                </c:pt>
                <c:pt idx="4">
                  <c:v>10.75</c:v>
                </c:pt>
                <c:pt idx="5">
                  <c:v>12.7</c:v>
                </c:pt>
                <c:pt idx="6">
                  <c:v>14.65</c:v>
                </c:pt>
                <c:pt idx="7">
                  <c:v>16.600000000000001</c:v>
                </c:pt>
                <c:pt idx="8">
                  <c:v>18.55</c:v>
                </c:pt>
                <c:pt idx="9">
                  <c:v>20.5</c:v>
                </c:pt>
                <c:pt idx="10">
                  <c:v>22.45</c:v>
                </c:pt>
                <c:pt idx="11">
                  <c:v>24.4</c:v>
                </c:pt>
                <c:pt idx="12">
                  <c:v>26.35</c:v>
                </c:pt>
                <c:pt idx="13">
                  <c:v>28.3</c:v>
                </c:pt>
                <c:pt idx="14">
                  <c:v>30.25</c:v>
                </c:pt>
              </c:numCache>
            </c:numRef>
          </c:xVal>
          <c:yVal>
            <c:numRef>
              <c:f>'расчет характеристик'!$T$32:$T$46</c:f>
              <c:numCache>
                <c:formatCode>General</c:formatCode>
                <c:ptCount val="15"/>
                <c:pt idx="0">
                  <c:v>30</c:v>
                </c:pt>
                <c:pt idx="1">
                  <c:v>30</c:v>
                </c:pt>
                <c:pt idx="2">
                  <c:v>29.083128141068066</c:v>
                </c:pt>
                <c:pt idx="3">
                  <c:v>27.653706914156505</c:v>
                </c:pt>
                <c:pt idx="4">
                  <c:v>23.587399853807</c:v>
                </c:pt>
                <c:pt idx="5">
                  <c:v>19.330103003173885</c:v>
                </c:pt>
                <c:pt idx="6">
                  <c:v>15.234457077246049</c:v>
                </c:pt>
                <c:pt idx="7">
                  <c:v>11.290819350502916</c:v>
                </c:pt>
                <c:pt idx="8">
                  <c:v>7.50072710066837</c:v>
                </c:pt>
                <c:pt idx="9">
                  <c:v>3.8357054017425982</c:v>
                </c:pt>
                <c:pt idx="10">
                  <c:v>2.8718269784382549</c:v>
                </c:pt>
                <c:pt idx="11">
                  <c:v>2.7380754033524903</c:v>
                </c:pt>
                <c:pt idx="12">
                  <c:v>2.6317361879779702</c:v>
                </c:pt>
                <c:pt idx="13">
                  <c:v>2.544917766804907</c:v>
                </c:pt>
                <c:pt idx="14">
                  <c:v>2.4728113215102643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99C-4616-A68C-8309DE547A64}"/>
            </c:ext>
          </c:extLst>
        </c:ser>
        <c:ser>
          <c:idx val="1"/>
          <c:order val="1"/>
          <c:tx>
            <c:strRef>
              <c:f>'расчет характеристик'!$V$31</c:f>
              <c:strCache>
                <c:ptCount val="1"/>
                <c:pt idx="0">
                  <c:v>p_act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'расчет характеристик'!$P$32:$P$46</c:f>
              <c:numCache>
                <c:formatCode>0</c:formatCode>
                <c:ptCount val="15"/>
                <c:pt idx="0">
                  <c:v>2.95</c:v>
                </c:pt>
                <c:pt idx="1">
                  <c:v>4.9000000000000004</c:v>
                </c:pt>
                <c:pt idx="2">
                  <c:v>6.85</c:v>
                </c:pt>
                <c:pt idx="3">
                  <c:v>8.8000000000000007</c:v>
                </c:pt>
                <c:pt idx="4">
                  <c:v>10.75</c:v>
                </c:pt>
                <c:pt idx="5">
                  <c:v>12.7</c:v>
                </c:pt>
                <c:pt idx="6">
                  <c:v>14.65</c:v>
                </c:pt>
                <c:pt idx="7">
                  <c:v>16.600000000000001</c:v>
                </c:pt>
                <c:pt idx="8">
                  <c:v>18.55</c:v>
                </c:pt>
                <c:pt idx="9">
                  <c:v>20.5</c:v>
                </c:pt>
                <c:pt idx="10">
                  <c:v>22.45</c:v>
                </c:pt>
                <c:pt idx="11">
                  <c:v>24.4</c:v>
                </c:pt>
                <c:pt idx="12">
                  <c:v>26.35</c:v>
                </c:pt>
                <c:pt idx="13">
                  <c:v>28.3</c:v>
                </c:pt>
                <c:pt idx="14">
                  <c:v>30.25</c:v>
                </c:pt>
              </c:numCache>
            </c:numRef>
          </c:xVal>
          <c:yVal>
            <c:numRef>
              <c:f>'расчет характеристик'!$V$32:$V$46</c:f>
              <c:numCache>
                <c:formatCode>General</c:formatCode>
                <c:ptCount val="15"/>
                <c:pt idx="0">
                  <c:v>30</c:v>
                </c:pt>
                <c:pt idx="1">
                  <c:v>30</c:v>
                </c:pt>
                <c:pt idx="2">
                  <c:v>31.845173269699771</c:v>
                </c:pt>
                <c:pt idx="3">
                  <c:v>33.547673255967695</c:v>
                </c:pt>
                <c:pt idx="4">
                  <c:v>39.340166528633432</c:v>
                </c:pt>
                <c:pt idx="5">
                  <c:v>45.484260923972151</c:v>
                </c:pt>
                <c:pt idx="6">
                  <c:v>51.364221737492173</c:v>
                </c:pt>
                <c:pt idx="7">
                  <c:v>56.999893195727381</c:v>
                </c:pt>
                <c:pt idx="8">
                  <c:v>62.415718383589045</c:v>
                </c:pt>
                <c:pt idx="9">
                  <c:v>67.611799317826069</c:v>
                </c:pt>
                <c:pt idx="10">
                  <c:v>72.620202909843925</c:v>
                </c:pt>
                <c:pt idx="11">
                  <c:v>77.441542804584799</c:v>
                </c:pt>
                <c:pt idx="12">
                  <c:v>82.092692691789381</c:v>
                </c:pt>
                <c:pt idx="13">
                  <c:v>86.596791666552917</c:v>
                </c:pt>
                <c:pt idx="14">
                  <c:v>90.943432000074779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99C-4616-A68C-8309DE547A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7230735"/>
        <c:axId val="1167229903"/>
      </c:scatterChart>
      <c:scatterChart>
        <c:scatterStyle val="lineMarker"/>
        <c:varyColors val="0"/>
        <c:ser>
          <c:idx val="2"/>
          <c:order val="2"/>
          <c:tx>
            <c:strRef>
              <c:f>'расчет характеристик'!$AB$31</c:f>
              <c:strCache>
                <c:ptCount val="1"/>
                <c:pt idx="0">
                  <c:v>eff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'расчет характеристик'!$P$32:$P$46</c:f>
              <c:numCache>
                <c:formatCode>0</c:formatCode>
                <c:ptCount val="15"/>
                <c:pt idx="0">
                  <c:v>2.95</c:v>
                </c:pt>
                <c:pt idx="1">
                  <c:v>4.9000000000000004</c:v>
                </c:pt>
                <c:pt idx="2">
                  <c:v>6.85</c:v>
                </c:pt>
                <c:pt idx="3">
                  <c:v>8.8000000000000007</c:v>
                </c:pt>
                <c:pt idx="4">
                  <c:v>10.75</c:v>
                </c:pt>
                <c:pt idx="5">
                  <c:v>12.7</c:v>
                </c:pt>
                <c:pt idx="6">
                  <c:v>14.65</c:v>
                </c:pt>
                <c:pt idx="7">
                  <c:v>16.600000000000001</c:v>
                </c:pt>
                <c:pt idx="8">
                  <c:v>18.55</c:v>
                </c:pt>
                <c:pt idx="9">
                  <c:v>20.5</c:v>
                </c:pt>
                <c:pt idx="10">
                  <c:v>22.45</c:v>
                </c:pt>
                <c:pt idx="11">
                  <c:v>24.4</c:v>
                </c:pt>
                <c:pt idx="12">
                  <c:v>26.35</c:v>
                </c:pt>
                <c:pt idx="13">
                  <c:v>28.3</c:v>
                </c:pt>
                <c:pt idx="14">
                  <c:v>30.25</c:v>
                </c:pt>
              </c:numCache>
            </c:numRef>
          </c:xVal>
          <c:yVal>
            <c:numRef>
              <c:f>'расчет характеристик'!$AB$32:$AB$46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6.6590609961955025E-2</c:v>
                </c:pt>
                <c:pt idx="3">
                  <c:v>7.6820734152347359E-2</c:v>
                </c:pt>
                <c:pt idx="4">
                  <c:v>9.1120717788782751E-2</c:v>
                </c:pt>
                <c:pt idx="5">
                  <c:v>0.11087333156635891</c:v>
                </c:pt>
                <c:pt idx="6">
                  <c:v>0.13996699739638277</c:v>
                </c:pt>
                <c:pt idx="7">
                  <c:v>0.18752773228190084</c:v>
                </c:pt>
                <c:pt idx="8">
                  <c:v>0.27961813635397081</c:v>
                </c:pt>
                <c:pt idx="9">
                  <c:v>0.54101622622645262</c:v>
                </c:pt>
                <c:pt idx="10">
                  <c:v>0.64933062226078342</c:v>
                </c:pt>
                <c:pt idx="11">
                  <c:v>0.60254186896531647</c:v>
                </c:pt>
                <c:pt idx="12">
                  <c:v>0.56125439204648264</c:v>
                </c:pt>
                <c:pt idx="13">
                  <c:v>0.52453767277964192</c:v>
                </c:pt>
                <c:pt idx="14">
                  <c:v>0.4916936661879025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99C-4616-A68C-8309DE547A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7235311"/>
        <c:axId val="1167239471"/>
      </c:scatterChart>
      <c:valAx>
        <c:axId val="11672307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</a:t>
                </a:r>
                <a:r>
                  <a:rPr lang="en-US" baseline="0"/>
                  <a:t> liq act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67229903"/>
        <c:crosses val="autoZero"/>
        <c:crossBetween val="midCat"/>
      </c:valAx>
      <c:valAx>
        <c:axId val="1167229903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давление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67230735"/>
        <c:crosses val="autoZero"/>
        <c:crossBetween val="midCat"/>
      </c:valAx>
      <c:valAx>
        <c:axId val="1167239471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КПД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67235311"/>
        <c:crosses val="max"/>
        <c:crossBetween val="midCat"/>
      </c:valAx>
      <c:valAx>
        <c:axId val="1167235311"/>
        <c:scaling>
          <c:orientation val="minMax"/>
        </c:scaling>
        <c:delete val="1"/>
        <c:axPos val="b"/>
        <c:numFmt formatCode="0" sourceLinked="1"/>
        <c:majorTickMark val="out"/>
        <c:minorTickMark val="none"/>
        <c:tickLblPos val="nextTo"/>
        <c:crossAx val="11672394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Давление</a:t>
            </a:r>
            <a:r>
              <a:rPr lang="ru-RU" baseline="0"/>
              <a:t> на выкиде от дебита жидк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'расчет характеристик'!$D$30</c:f>
              <c:strCache>
                <c:ptCount val="1"/>
                <c:pt idx="0">
                  <c:v>model pipesim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'расчет характеристик'!$B$32:$B$52</c:f>
              <c:numCache>
                <c:formatCode>0</c:formatCode>
                <c:ptCount val="21"/>
                <c:pt idx="0">
                  <c:v>1</c:v>
                </c:pt>
                <c:pt idx="1">
                  <c:v>2.95</c:v>
                </c:pt>
                <c:pt idx="2">
                  <c:v>4.9000000000000004</c:v>
                </c:pt>
                <c:pt idx="3">
                  <c:v>6.85</c:v>
                </c:pt>
                <c:pt idx="4">
                  <c:v>8.8000000000000007</c:v>
                </c:pt>
                <c:pt idx="5">
                  <c:v>10.75</c:v>
                </c:pt>
                <c:pt idx="6">
                  <c:v>12.7</c:v>
                </c:pt>
                <c:pt idx="7">
                  <c:v>14.65</c:v>
                </c:pt>
                <c:pt idx="8">
                  <c:v>16.600000000000001</c:v>
                </c:pt>
                <c:pt idx="9">
                  <c:v>18.55</c:v>
                </c:pt>
                <c:pt idx="10">
                  <c:v>20.5</c:v>
                </c:pt>
                <c:pt idx="11">
                  <c:v>22.45</c:v>
                </c:pt>
                <c:pt idx="12">
                  <c:v>24.4</c:v>
                </c:pt>
                <c:pt idx="13">
                  <c:v>26.35</c:v>
                </c:pt>
                <c:pt idx="14">
                  <c:v>28.3</c:v>
                </c:pt>
                <c:pt idx="15">
                  <c:v>30.25</c:v>
                </c:pt>
                <c:pt idx="16">
                  <c:v>32.200000000000003</c:v>
                </c:pt>
                <c:pt idx="17">
                  <c:v>34.15</c:v>
                </c:pt>
                <c:pt idx="18">
                  <c:v>36.1</c:v>
                </c:pt>
                <c:pt idx="19">
                  <c:v>38.049999999999997</c:v>
                </c:pt>
                <c:pt idx="20">
                  <c:v>40</c:v>
                </c:pt>
              </c:numCache>
            </c:numRef>
          </c:xVal>
          <c:yVal>
            <c:numRef>
              <c:f>'расчет характеристик'!$D$32:$D$52</c:f>
              <c:numCache>
                <c:formatCode>0.0</c:formatCode>
                <c:ptCount val="21"/>
                <c:pt idx="0">
                  <c:v>70.173839873141617</c:v>
                </c:pt>
                <c:pt idx="1">
                  <c:v>69.411040463556418</c:v>
                </c:pt>
                <c:pt idx="2">
                  <c:v>68.6346155191695</c:v>
                </c:pt>
                <c:pt idx="3">
                  <c:v>67.844565039980893</c:v>
                </c:pt>
                <c:pt idx="4">
                  <c:v>67.040889025990566</c:v>
                </c:pt>
                <c:pt idx="5">
                  <c:v>66.223587477198535</c:v>
                </c:pt>
                <c:pt idx="6">
                  <c:v>65.392660393604785</c:v>
                </c:pt>
                <c:pt idx="7">
                  <c:v>64.548107775209331</c:v>
                </c:pt>
                <c:pt idx="8">
                  <c:v>63.68992962201218</c:v>
                </c:pt>
                <c:pt idx="9">
                  <c:v>40</c:v>
                </c:pt>
                <c:pt idx="10">
                  <c:v>40</c:v>
                </c:pt>
                <c:pt idx="11">
                  <c:v>40</c:v>
                </c:pt>
                <c:pt idx="12">
                  <c:v>40</c:v>
                </c:pt>
                <c:pt idx="13">
                  <c:v>40</c:v>
                </c:pt>
                <c:pt idx="14">
                  <c:v>40</c:v>
                </c:pt>
                <c:pt idx="15">
                  <c:v>40</c:v>
                </c:pt>
                <c:pt idx="16">
                  <c:v>40</c:v>
                </c:pt>
                <c:pt idx="17">
                  <c:v>40</c:v>
                </c:pt>
                <c:pt idx="18">
                  <c:v>40</c:v>
                </c:pt>
                <c:pt idx="19">
                  <c:v>40</c:v>
                </c:pt>
                <c:pt idx="20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A22-4E86-90AB-90C8E483CF02}"/>
            </c:ext>
          </c:extLst>
        </c:ser>
        <c:ser>
          <c:idx val="3"/>
          <c:order val="1"/>
          <c:tx>
            <c:strRef>
              <c:f>'расчет характеристик'!$C$53</c:f>
              <c:strCache>
                <c:ptCount val="1"/>
                <c:pt idx="0">
                  <c:v>model Verbitsky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'расчет характеристик'!$B$32:$B$52</c:f>
              <c:numCache>
                <c:formatCode>0</c:formatCode>
                <c:ptCount val="21"/>
                <c:pt idx="0">
                  <c:v>1</c:v>
                </c:pt>
                <c:pt idx="1">
                  <c:v>2.95</c:v>
                </c:pt>
                <c:pt idx="2">
                  <c:v>4.9000000000000004</c:v>
                </c:pt>
                <c:pt idx="3">
                  <c:v>6.85</c:v>
                </c:pt>
                <c:pt idx="4">
                  <c:v>8.8000000000000007</c:v>
                </c:pt>
                <c:pt idx="5">
                  <c:v>10.75</c:v>
                </c:pt>
                <c:pt idx="6">
                  <c:v>12.7</c:v>
                </c:pt>
                <c:pt idx="7">
                  <c:v>14.65</c:v>
                </c:pt>
                <c:pt idx="8">
                  <c:v>16.600000000000001</c:v>
                </c:pt>
                <c:pt idx="9">
                  <c:v>18.55</c:v>
                </c:pt>
                <c:pt idx="10">
                  <c:v>20.5</c:v>
                </c:pt>
                <c:pt idx="11">
                  <c:v>22.45</c:v>
                </c:pt>
                <c:pt idx="12">
                  <c:v>24.4</c:v>
                </c:pt>
                <c:pt idx="13">
                  <c:v>26.35</c:v>
                </c:pt>
                <c:pt idx="14">
                  <c:v>28.3</c:v>
                </c:pt>
                <c:pt idx="15">
                  <c:v>30.25</c:v>
                </c:pt>
                <c:pt idx="16">
                  <c:v>32.200000000000003</c:v>
                </c:pt>
                <c:pt idx="17">
                  <c:v>34.15</c:v>
                </c:pt>
                <c:pt idx="18">
                  <c:v>36.1</c:v>
                </c:pt>
                <c:pt idx="19">
                  <c:v>38.049999999999997</c:v>
                </c:pt>
                <c:pt idx="20">
                  <c:v>40</c:v>
                </c:pt>
              </c:numCache>
            </c:numRef>
          </c:xVal>
          <c:yVal>
            <c:numRef>
              <c:f>'расчет характеристик'!$D$54:$D$74</c:f>
              <c:numCache>
                <c:formatCode>0.0</c:formatCode>
                <c:ptCount val="21"/>
                <c:pt idx="0">
                  <c:v>67.461896907411273</c:v>
                </c:pt>
                <c:pt idx="1">
                  <c:v>64.8293875417192</c:v>
                </c:pt>
                <c:pt idx="2">
                  <c:v>62.196878176027134</c:v>
                </c:pt>
                <c:pt idx="3">
                  <c:v>59.564368810335061</c:v>
                </c:pt>
                <c:pt idx="4">
                  <c:v>56.931859444642988</c:v>
                </c:pt>
                <c:pt idx="5">
                  <c:v>54.299350078950923</c:v>
                </c:pt>
                <c:pt idx="6">
                  <c:v>51.66684071325885</c:v>
                </c:pt>
                <c:pt idx="7">
                  <c:v>49.034331347566777</c:v>
                </c:pt>
                <c:pt idx="8">
                  <c:v>40</c:v>
                </c:pt>
                <c:pt idx="9">
                  <c:v>40</c:v>
                </c:pt>
                <c:pt idx="10">
                  <c:v>40</c:v>
                </c:pt>
                <c:pt idx="11">
                  <c:v>40</c:v>
                </c:pt>
                <c:pt idx="12">
                  <c:v>40</c:v>
                </c:pt>
                <c:pt idx="13">
                  <c:v>40</c:v>
                </c:pt>
                <c:pt idx="14">
                  <c:v>40</c:v>
                </c:pt>
                <c:pt idx="15">
                  <c:v>40</c:v>
                </c:pt>
                <c:pt idx="16">
                  <c:v>40</c:v>
                </c:pt>
                <c:pt idx="17">
                  <c:v>40</c:v>
                </c:pt>
                <c:pt idx="18">
                  <c:v>40</c:v>
                </c:pt>
                <c:pt idx="19">
                  <c:v>40</c:v>
                </c:pt>
                <c:pt idx="20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7E2-47B8-992C-929C6928B2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5034111"/>
        <c:axId val="845029535"/>
      </c:scatterChart>
      <c:valAx>
        <c:axId val="8450341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qliq in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45029535"/>
        <c:crosses val="autoZero"/>
        <c:crossBetween val="midCat"/>
      </c:valAx>
      <c:valAx>
        <c:axId val="845029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pout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450341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baseline="0"/>
              <a:t>Безразмерная характеристика аппарата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'расчет характеристик'!$D$30</c:f>
              <c:strCache>
                <c:ptCount val="1"/>
                <c:pt idx="0">
                  <c:v>model pipesim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'расчет характеристик'!$I$32:$I$52</c:f>
              <c:numCache>
                <c:formatCode>General</c:formatCode>
                <c:ptCount val="21"/>
                <c:pt idx="0">
                  <c:v>0.11058662437300208</c:v>
                </c:pt>
                <c:pt idx="1">
                  <c:v>0.23545837477373771</c:v>
                </c:pt>
                <c:pt idx="2">
                  <c:v>0.36033012517447344</c:v>
                </c:pt>
                <c:pt idx="3">
                  <c:v>0.48520187557520905</c:v>
                </c:pt>
                <c:pt idx="4">
                  <c:v>0.61007362597594472</c:v>
                </c:pt>
                <c:pt idx="5">
                  <c:v>0.73494537637668034</c:v>
                </c:pt>
                <c:pt idx="6">
                  <c:v>0.85981712677741595</c:v>
                </c:pt>
                <c:pt idx="7">
                  <c:v>0.98468887717815168</c:v>
                </c:pt>
                <c:pt idx="8">
                  <c:v>1.1095606275788874</c:v>
                </c:pt>
                <c:pt idx="9">
                  <c:v>1.2344323779796229</c:v>
                </c:pt>
                <c:pt idx="10">
                  <c:v>1.3593041283803584</c:v>
                </c:pt>
                <c:pt idx="11">
                  <c:v>1.4841758787810944</c:v>
                </c:pt>
                <c:pt idx="12">
                  <c:v>1.6090476291818299</c:v>
                </c:pt>
                <c:pt idx="13">
                  <c:v>1.7339193795825656</c:v>
                </c:pt>
                <c:pt idx="14">
                  <c:v>1.8587911299833013</c:v>
                </c:pt>
                <c:pt idx="15">
                  <c:v>1.9836628803840368</c:v>
                </c:pt>
                <c:pt idx="16">
                  <c:v>2.108534630784773</c:v>
                </c:pt>
                <c:pt idx="17">
                  <c:v>2.233406381185508</c:v>
                </c:pt>
                <c:pt idx="18">
                  <c:v>2.358278131586244</c:v>
                </c:pt>
                <c:pt idx="19">
                  <c:v>2.4831498819869791</c:v>
                </c:pt>
                <c:pt idx="20">
                  <c:v>2.608021632387715</c:v>
                </c:pt>
              </c:numCache>
            </c:numRef>
          </c:xVal>
          <c:yVal>
            <c:numRef>
              <c:f>'расчет характеристик'!$K$32:$K$52</c:f>
              <c:numCache>
                <c:formatCode>General</c:formatCode>
                <c:ptCount val="21"/>
                <c:pt idx="0">
                  <c:v>0.50289733121902691</c:v>
                </c:pt>
                <c:pt idx="1">
                  <c:v>0.49018400772594029</c:v>
                </c:pt>
                <c:pt idx="2">
                  <c:v>0.47724359198615846</c:v>
                </c:pt>
                <c:pt idx="3">
                  <c:v>0.46407608399968153</c:v>
                </c:pt>
                <c:pt idx="4">
                  <c:v>0.45068148376650935</c:v>
                </c:pt>
                <c:pt idx="5">
                  <c:v>0.43705979128664219</c:v>
                </c:pt>
                <c:pt idx="6">
                  <c:v>0.42321100656007982</c:v>
                </c:pt>
                <c:pt idx="7">
                  <c:v>0.40913512958682224</c:v>
                </c:pt>
                <c:pt idx="8">
                  <c:v>0.39483216036686963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929-4856-8DF8-84ECF006B283}"/>
            </c:ext>
          </c:extLst>
        </c:ser>
        <c:ser>
          <c:idx val="3"/>
          <c:order val="1"/>
          <c:tx>
            <c:strRef>
              <c:f>'расчет характеристик'!$C$53</c:f>
              <c:strCache>
                <c:ptCount val="1"/>
                <c:pt idx="0">
                  <c:v>model Verbitsky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'расчет характеристик'!$I$54:$I$74</c:f>
              <c:numCache>
                <c:formatCode>General</c:formatCode>
                <c:ptCount val="21"/>
                <c:pt idx="0">
                  <c:v>0.11058662437300205</c:v>
                </c:pt>
                <c:pt idx="1">
                  <c:v>0.23545837477373768</c:v>
                </c:pt>
                <c:pt idx="2">
                  <c:v>0.36033012517447333</c:v>
                </c:pt>
                <c:pt idx="3">
                  <c:v>0.48520187557520905</c:v>
                </c:pt>
                <c:pt idx="4">
                  <c:v>0.61007362597594472</c:v>
                </c:pt>
                <c:pt idx="5">
                  <c:v>0.73494537637668034</c:v>
                </c:pt>
                <c:pt idx="6">
                  <c:v>0.85981712677741595</c:v>
                </c:pt>
                <c:pt idx="7">
                  <c:v>0.98468887717815168</c:v>
                </c:pt>
                <c:pt idx="8">
                  <c:v>1.1095606275788874</c:v>
                </c:pt>
                <c:pt idx="9">
                  <c:v>1.2344323779796229</c:v>
                </c:pt>
                <c:pt idx="10">
                  <c:v>1.3593041283803586</c:v>
                </c:pt>
                <c:pt idx="11">
                  <c:v>1.4841758787810944</c:v>
                </c:pt>
                <c:pt idx="12">
                  <c:v>1.6090476291818299</c:v>
                </c:pt>
                <c:pt idx="13">
                  <c:v>1.7339193795825654</c:v>
                </c:pt>
                <c:pt idx="14">
                  <c:v>1.8587911299833011</c:v>
                </c:pt>
                <c:pt idx="15">
                  <c:v>1.9836628803840368</c:v>
                </c:pt>
                <c:pt idx="16">
                  <c:v>2.1085346307847725</c:v>
                </c:pt>
                <c:pt idx="17">
                  <c:v>2.233406381185508</c:v>
                </c:pt>
                <c:pt idx="18">
                  <c:v>2.3582781315862436</c:v>
                </c:pt>
                <c:pt idx="19">
                  <c:v>2.4831498819869795</c:v>
                </c:pt>
                <c:pt idx="20">
                  <c:v>2.6080216323877154</c:v>
                </c:pt>
              </c:numCache>
            </c:numRef>
          </c:xVal>
          <c:yVal>
            <c:numRef>
              <c:f>'расчет характеристик'!$K$54:$K$74</c:f>
              <c:numCache>
                <c:formatCode>General</c:formatCode>
                <c:ptCount val="21"/>
                <c:pt idx="0">
                  <c:v>0.45769828179018796</c:v>
                </c:pt>
                <c:pt idx="1">
                  <c:v>0.41382312569532009</c:v>
                </c:pt>
                <c:pt idx="2">
                  <c:v>0.36994796960045223</c:v>
                </c:pt>
                <c:pt idx="3">
                  <c:v>0.32607281350558437</c:v>
                </c:pt>
                <c:pt idx="4">
                  <c:v>0.28219765741071651</c:v>
                </c:pt>
                <c:pt idx="5">
                  <c:v>0.23832250131584864</c:v>
                </c:pt>
                <c:pt idx="6">
                  <c:v>0.19444734522098078</c:v>
                </c:pt>
                <c:pt idx="7">
                  <c:v>0.15057218912611292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929-4856-8DF8-84ECF006B2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5034111"/>
        <c:axId val="845029535"/>
      </c:scatterChart>
      <c:valAx>
        <c:axId val="8450341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u_d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45029535"/>
        <c:crosses val="autoZero"/>
        <c:crossBetween val="midCat"/>
      </c:valAx>
      <c:valAx>
        <c:axId val="845029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dpd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450341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4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baseline="0"/>
              <a:t>Безразмерная характеристика аппарата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'расчет характеристик'!$D$30</c:f>
              <c:strCache>
                <c:ptCount val="1"/>
                <c:pt idx="0">
                  <c:v>model pipesim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'расчет характеристик'!$I$32:$I$52</c:f>
              <c:numCache>
                <c:formatCode>General</c:formatCode>
                <c:ptCount val="21"/>
                <c:pt idx="0">
                  <c:v>0.11058662437300208</c:v>
                </c:pt>
                <c:pt idx="1">
                  <c:v>0.23545837477373771</c:v>
                </c:pt>
                <c:pt idx="2">
                  <c:v>0.36033012517447344</c:v>
                </c:pt>
                <c:pt idx="3">
                  <c:v>0.48520187557520905</c:v>
                </c:pt>
                <c:pt idx="4">
                  <c:v>0.61007362597594472</c:v>
                </c:pt>
                <c:pt idx="5">
                  <c:v>0.73494537637668034</c:v>
                </c:pt>
                <c:pt idx="6">
                  <c:v>0.85981712677741595</c:v>
                </c:pt>
                <c:pt idx="7">
                  <c:v>0.98468887717815168</c:v>
                </c:pt>
                <c:pt idx="8">
                  <c:v>1.1095606275788874</c:v>
                </c:pt>
                <c:pt idx="9">
                  <c:v>1.2344323779796229</c:v>
                </c:pt>
                <c:pt idx="10">
                  <c:v>1.3593041283803584</c:v>
                </c:pt>
                <c:pt idx="11">
                  <c:v>1.4841758787810944</c:v>
                </c:pt>
                <c:pt idx="12">
                  <c:v>1.6090476291818299</c:v>
                </c:pt>
                <c:pt idx="13">
                  <c:v>1.7339193795825656</c:v>
                </c:pt>
                <c:pt idx="14">
                  <c:v>1.8587911299833013</c:v>
                </c:pt>
                <c:pt idx="15">
                  <c:v>1.9836628803840368</c:v>
                </c:pt>
                <c:pt idx="16">
                  <c:v>2.108534630784773</c:v>
                </c:pt>
                <c:pt idx="17">
                  <c:v>2.233406381185508</c:v>
                </c:pt>
                <c:pt idx="18">
                  <c:v>2.358278131586244</c:v>
                </c:pt>
                <c:pt idx="19">
                  <c:v>2.4831498819869791</c:v>
                </c:pt>
                <c:pt idx="20">
                  <c:v>2.608021632387715</c:v>
                </c:pt>
              </c:numCache>
            </c:numRef>
          </c:xVal>
          <c:yVal>
            <c:numRef>
              <c:f>'расчет характеристик'!$L$32:$L$52</c:f>
              <c:numCache>
                <c:formatCode>General</c:formatCode>
                <c:ptCount val="21"/>
                <c:pt idx="0">
                  <c:v>1.0116568725174298</c:v>
                </c:pt>
                <c:pt idx="1">
                  <c:v>0.96149201899189152</c:v>
                </c:pt>
                <c:pt idx="2">
                  <c:v>0.91293685676545921</c:v>
                </c:pt>
                <c:pt idx="3">
                  <c:v>0.86593650729967753</c:v>
                </c:pt>
                <c:pt idx="4">
                  <c:v>0.8204374519480877</c:v>
                </c:pt>
                <c:pt idx="5">
                  <c:v>0.77638758880907655</c:v>
                </c:pt>
                <c:pt idx="6">
                  <c:v>0.73373627335723868</c:v>
                </c:pt>
                <c:pt idx="7">
                  <c:v>0.69243434509945356</c:v>
                </c:pt>
                <c:pt idx="8">
                  <c:v>0.65243414224759189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67-4DFA-BAE8-8B57FAFFB38E}"/>
            </c:ext>
          </c:extLst>
        </c:ser>
        <c:ser>
          <c:idx val="3"/>
          <c:order val="1"/>
          <c:tx>
            <c:strRef>
              <c:f>'расчет характеристик'!$C$53</c:f>
              <c:strCache>
                <c:ptCount val="1"/>
                <c:pt idx="0">
                  <c:v>model Verbitsky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'расчет характеристик'!$I$54:$I$74</c:f>
              <c:numCache>
                <c:formatCode>General</c:formatCode>
                <c:ptCount val="21"/>
                <c:pt idx="0">
                  <c:v>0.11058662437300205</c:v>
                </c:pt>
                <c:pt idx="1">
                  <c:v>0.23545837477373768</c:v>
                </c:pt>
                <c:pt idx="2">
                  <c:v>0.36033012517447333</c:v>
                </c:pt>
                <c:pt idx="3">
                  <c:v>0.48520187557520905</c:v>
                </c:pt>
                <c:pt idx="4">
                  <c:v>0.61007362597594472</c:v>
                </c:pt>
                <c:pt idx="5">
                  <c:v>0.73494537637668034</c:v>
                </c:pt>
                <c:pt idx="6">
                  <c:v>0.85981712677741595</c:v>
                </c:pt>
                <c:pt idx="7">
                  <c:v>0.98468887717815168</c:v>
                </c:pt>
                <c:pt idx="8">
                  <c:v>1.1095606275788874</c:v>
                </c:pt>
                <c:pt idx="9">
                  <c:v>1.2344323779796229</c:v>
                </c:pt>
                <c:pt idx="10">
                  <c:v>1.3593041283803586</c:v>
                </c:pt>
                <c:pt idx="11">
                  <c:v>1.4841758787810944</c:v>
                </c:pt>
                <c:pt idx="12">
                  <c:v>1.6090476291818299</c:v>
                </c:pt>
                <c:pt idx="13">
                  <c:v>1.7339193795825654</c:v>
                </c:pt>
                <c:pt idx="14">
                  <c:v>1.8587911299833011</c:v>
                </c:pt>
                <c:pt idx="15">
                  <c:v>1.9836628803840368</c:v>
                </c:pt>
                <c:pt idx="16">
                  <c:v>2.1085346307847725</c:v>
                </c:pt>
                <c:pt idx="17">
                  <c:v>2.233406381185508</c:v>
                </c:pt>
                <c:pt idx="18">
                  <c:v>2.3582781315862436</c:v>
                </c:pt>
                <c:pt idx="19">
                  <c:v>2.4831498819869795</c:v>
                </c:pt>
                <c:pt idx="20">
                  <c:v>2.6080216323877154</c:v>
                </c:pt>
              </c:numCache>
            </c:numRef>
          </c:xVal>
          <c:yVal>
            <c:numRef>
              <c:f>'расчет характеристик'!$L$54:$L$74</c:f>
              <c:numCache>
                <c:formatCode>General</c:formatCode>
                <c:ptCount val="21"/>
                <c:pt idx="0">
                  <c:v>0.843991944744509</c:v>
                </c:pt>
                <c:pt idx="1">
                  <c:v>0.70596972319352413</c:v>
                </c:pt>
                <c:pt idx="2">
                  <c:v>0.58717050616573618</c:v>
                </c:pt>
                <c:pt idx="3">
                  <c:v>0.48383982726936081</c:v>
                </c:pt>
                <c:pt idx="4">
                  <c:v>0.39314117643133145</c:v>
                </c:pt>
                <c:pt idx="5">
                  <c:v>0.31289161321893671</c:v>
                </c:pt>
                <c:pt idx="6">
                  <c:v>0.24138378052310183</c:v>
                </c:pt>
                <c:pt idx="7">
                  <c:v>0.17726307897925428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067-4DFA-BAE8-8B57FAFFB3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5034111"/>
        <c:axId val="845029535"/>
      </c:scatterChart>
      <c:valAx>
        <c:axId val="8450341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u_d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45029535"/>
        <c:crosses val="autoZero"/>
        <c:crossBetween val="midCat"/>
      </c:valAx>
      <c:valAx>
        <c:axId val="845029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rd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450341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5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baseline="0"/>
              <a:t>Безразмерная характеристика аппарата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'расчет характеристик'!$D$30</c:f>
              <c:strCache>
                <c:ptCount val="1"/>
                <c:pt idx="0">
                  <c:v>model pipesim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'расчет характеристик'!$I$32:$I$52</c:f>
              <c:numCache>
                <c:formatCode>General</c:formatCode>
                <c:ptCount val="21"/>
                <c:pt idx="0">
                  <c:v>0.11058662437300208</c:v>
                </c:pt>
                <c:pt idx="1">
                  <c:v>0.23545837477373771</c:v>
                </c:pt>
                <c:pt idx="2">
                  <c:v>0.36033012517447344</c:v>
                </c:pt>
                <c:pt idx="3">
                  <c:v>0.48520187557520905</c:v>
                </c:pt>
                <c:pt idx="4">
                  <c:v>0.61007362597594472</c:v>
                </c:pt>
                <c:pt idx="5">
                  <c:v>0.73494537637668034</c:v>
                </c:pt>
                <c:pt idx="6">
                  <c:v>0.85981712677741595</c:v>
                </c:pt>
                <c:pt idx="7">
                  <c:v>0.98468887717815168</c:v>
                </c:pt>
                <c:pt idx="8">
                  <c:v>1.1095606275788874</c:v>
                </c:pt>
                <c:pt idx="9">
                  <c:v>1.2344323779796229</c:v>
                </c:pt>
                <c:pt idx="10">
                  <c:v>1.3593041283803584</c:v>
                </c:pt>
                <c:pt idx="11">
                  <c:v>1.4841758787810944</c:v>
                </c:pt>
                <c:pt idx="12">
                  <c:v>1.6090476291818299</c:v>
                </c:pt>
                <c:pt idx="13">
                  <c:v>1.7339193795825656</c:v>
                </c:pt>
                <c:pt idx="14">
                  <c:v>1.8587911299833013</c:v>
                </c:pt>
                <c:pt idx="15">
                  <c:v>1.9836628803840368</c:v>
                </c:pt>
                <c:pt idx="16">
                  <c:v>2.108534630784773</c:v>
                </c:pt>
                <c:pt idx="17">
                  <c:v>2.233406381185508</c:v>
                </c:pt>
                <c:pt idx="18">
                  <c:v>2.358278131586244</c:v>
                </c:pt>
                <c:pt idx="19">
                  <c:v>2.4831498819869791</c:v>
                </c:pt>
                <c:pt idx="20">
                  <c:v>2.608021632387715</c:v>
                </c:pt>
              </c:numCache>
            </c:numRef>
          </c:xVal>
          <c:yVal>
            <c:numRef>
              <c:f>'расчет характеристик'!$M$32:$M$52</c:f>
              <c:numCache>
                <c:formatCode>General</c:formatCode>
                <c:ptCount val="21"/>
                <c:pt idx="0">
                  <c:v>0.11187571855545106</c:v>
                </c:pt>
                <c:pt idx="1">
                  <c:v>0.22639134814975054</c:v>
                </c:pt>
                <c:pt idx="2">
                  <c:v>0.32895865187468826</c:v>
                </c:pt>
                <c:pt idx="3">
                  <c:v>0.42015401747084924</c:v>
                </c:pt>
                <c:pt idx="4">
                  <c:v>0.50052725119643482</c:v>
                </c:pt>
                <c:pt idx="5">
                  <c:v>0.57060246867147013</c:v>
                </c:pt>
                <c:pt idx="6">
                  <c:v>0.63087901437038962</c:v>
                </c:pt>
                <c:pt idx="7">
                  <c:v>0.6818323977955697</c:v>
                </c:pt>
                <c:pt idx="8">
                  <c:v>0.7239152363261312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542-4169-860E-782BBDE71097}"/>
            </c:ext>
          </c:extLst>
        </c:ser>
        <c:ser>
          <c:idx val="3"/>
          <c:order val="1"/>
          <c:tx>
            <c:strRef>
              <c:f>'расчет характеристик'!$C$53</c:f>
              <c:strCache>
                <c:ptCount val="1"/>
                <c:pt idx="0">
                  <c:v>model Verbitsky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'расчет характеристик'!$I$54:$I$74</c:f>
              <c:numCache>
                <c:formatCode>General</c:formatCode>
                <c:ptCount val="21"/>
                <c:pt idx="0">
                  <c:v>0.11058662437300205</c:v>
                </c:pt>
                <c:pt idx="1">
                  <c:v>0.23545837477373768</c:v>
                </c:pt>
                <c:pt idx="2">
                  <c:v>0.36033012517447333</c:v>
                </c:pt>
                <c:pt idx="3">
                  <c:v>0.48520187557520905</c:v>
                </c:pt>
                <c:pt idx="4">
                  <c:v>0.61007362597594472</c:v>
                </c:pt>
                <c:pt idx="5">
                  <c:v>0.73494537637668034</c:v>
                </c:pt>
                <c:pt idx="6">
                  <c:v>0.85981712677741595</c:v>
                </c:pt>
                <c:pt idx="7">
                  <c:v>0.98468887717815168</c:v>
                </c:pt>
                <c:pt idx="8">
                  <c:v>1.1095606275788874</c:v>
                </c:pt>
                <c:pt idx="9">
                  <c:v>1.2344323779796229</c:v>
                </c:pt>
                <c:pt idx="10">
                  <c:v>1.3593041283803586</c:v>
                </c:pt>
                <c:pt idx="11">
                  <c:v>1.4841758787810944</c:v>
                </c:pt>
                <c:pt idx="12">
                  <c:v>1.6090476291818299</c:v>
                </c:pt>
                <c:pt idx="13">
                  <c:v>1.7339193795825654</c:v>
                </c:pt>
                <c:pt idx="14">
                  <c:v>1.8587911299833011</c:v>
                </c:pt>
                <c:pt idx="15">
                  <c:v>1.9836628803840368</c:v>
                </c:pt>
                <c:pt idx="16">
                  <c:v>2.1085346307847725</c:v>
                </c:pt>
                <c:pt idx="17">
                  <c:v>2.233406381185508</c:v>
                </c:pt>
                <c:pt idx="18">
                  <c:v>2.3582781315862436</c:v>
                </c:pt>
                <c:pt idx="19">
                  <c:v>2.4831498819869795</c:v>
                </c:pt>
                <c:pt idx="20">
                  <c:v>2.6080216323877154</c:v>
                </c:pt>
              </c:numCache>
            </c:numRef>
          </c:xVal>
          <c:yVal>
            <c:numRef>
              <c:f>'расчет характеристик'!$M$54:$M$74</c:f>
              <c:numCache>
                <c:formatCode>General</c:formatCode>
                <c:ptCount val="21"/>
                <c:pt idx="0">
                  <c:v>9.3334220167300516E-2</c:v>
                </c:pt>
                <c:pt idx="1">
                  <c:v>0.16622648366261267</c:v>
                </c:pt>
                <c:pt idx="2">
                  <c:v>0.21157522198545858</c:v>
                </c:pt>
                <c:pt idx="3">
                  <c:v>0.23475999166907904</c:v>
                </c:pt>
                <c:pt idx="4">
                  <c:v>0.23984506302591099</c:v>
                </c:pt>
                <c:pt idx="5">
                  <c:v>0.22995824444229812</c:v>
                </c:pt>
                <c:pt idx="6">
                  <c:v>0.2075459086200438</c:v>
                </c:pt>
                <c:pt idx="7">
                  <c:v>0.17454898220522391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542-4169-860E-782BBDE710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5034111"/>
        <c:axId val="845029535"/>
      </c:scatterChart>
      <c:valAx>
        <c:axId val="8450341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u_d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45029535"/>
        <c:crosses val="autoZero"/>
        <c:crossBetween val="midCat"/>
      </c:valAx>
      <c:valAx>
        <c:axId val="845029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eff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450341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Давление</a:t>
            </a:r>
            <a:r>
              <a:rPr lang="ru-RU" baseline="0"/>
              <a:t> на выкиде от дебита жидк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'расчет характеристик'!$D$30</c:f>
              <c:strCache>
                <c:ptCount val="1"/>
                <c:pt idx="0">
                  <c:v>model pipesim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'расчет характеристик'!$B$103:$B$123</c:f>
              <c:numCache>
                <c:formatCode>General</c:formatCode>
                <c:ptCount val="21"/>
                <c:pt idx="0">
                  <c:v>1</c:v>
                </c:pt>
                <c:pt idx="1">
                  <c:v>400.95</c:v>
                </c:pt>
                <c:pt idx="2">
                  <c:v>800.9</c:v>
                </c:pt>
                <c:pt idx="3">
                  <c:v>1200.8499999999999</c:v>
                </c:pt>
                <c:pt idx="4">
                  <c:v>1600.8</c:v>
                </c:pt>
                <c:pt idx="5">
                  <c:v>2000.75</c:v>
                </c:pt>
                <c:pt idx="6">
                  <c:v>2400.6999999999998</c:v>
                </c:pt>
                <c:pt idx="7">
                  <c:v>2800.65</c:v>
                </c:pt>
                <c:pt idx="8">
                  <c:v>3200.6</c:v>
                </c:pt>
                <c:pt idx="9">
                  <c:v>3600.55</c:v>
                </c:pt>
                <c:pt idx="10">
                  <c:v>4000.5</c:v>
                </c:pt>
                <c:pt idx="11">
                  <c:v>4400.45</c:v>
                </c:pt>
                <c:pt idx="12">
                  <c:v>4800.3999999999996</c:v>
                </c:pt>
                <c:pt idx="13">
                  <c:v>5200.3500000000004</c:v>
                </c:pt>
                <c:pt idx="14">
                  <c:v>5600.3</c:v>
                </c:pt>
                <c:pt idx="15">
                  <c:v>6000.25</c:v>
                </c:pt>
                <c:pt idx="16">
                  <c:v>6400.2</c:v>
                </c:pt>
                <c:pt idx="17">
                  <c:v>6800.15</c:v>
                </c:pt>
                <c:pt idx="18">
                  <c:v>7200.1</c:v>
                </c:pt>
                <c:pt idx="19">
                  <c:v>7600.05</c:v>
                </c:pt>
                <c:pt idx="20">
                  <c:v>8000</c:v>
                </c:pt>
              </c:numCache>
            </c:numRef>
          </c:xVal>
          <c:yVal>
            <c:numRef>
              <c:f>'расчет характеристик'!$D$103:$D$123</c:f>
              <c:numCache>
                <c:formatCode>0.0</c:formatCode>
                <c:ptCount val="21"/>
                <c:pt idx="0">
                  <c:v>64.609675142533561</c:v>
                </c:pt>
                <c:pt idx="1">
                  <c:v>64.46698177137155</c:v>
                </c:pt>
                <c:pt idx="2">
                  <c:v>64.323668985004957</c:v>
                </c:pt>
                <c:pt idx="3">
                  <c:v>64.179736783433768</c:v>
                </c:pt>
                <c:pt idx="4">
                  <c:v>64.035185166657996</c:v>
                </c:pt>
                <c:pt idx="5">
                  <c:v>63.890014134677635</c:v>
                </c:pt>
                <c:pt idx="6">
                  <c:v>63.744223687492685</c:v>
                </c:pt>
                <c:pt idx="7">
                  <c:v>40</c:v>
                </c:pt>
                <c:pt idx="8">
                  <c:v>40</c:v>
                </c:pt>
                <c:pt idx="9">
                  <c:v>40</c:v>
                </c:pt>
                <c:pt idx="10">
                  <c:v>40</c:v>
                </c:pt>
                <c:pt idx="11">
                  <c:v>40</c:v>
                </c:pt>
                <c:pt idx="12">
                  <c:v>40</c:v>
                </c:pt>
                <c:pt idx="13">
                  <c:v>40</c:v>
                </c:pt>
                <c:pt idx="14">
                  <c:v>40</c:v>
                </c:pt>
                <c:pt idx="15">
                  <c:v>40</c:v>
                </c:pt>
                <c:pt idx="16">
                  <c:v>40</c:v>
                </c:pt>
                <c:pt idx="17">
                  <c:v>40</c:v>
                </c:pt>
                <c:pt idx="18">
                  <c:v>40</c:v>
                </c:pt>
                <c:pt idx="19">
                  <c:v>40</c:v>
                </c:pt>
                <c:pt idx="20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97E-4E73-8398-6B3D9E447027}"/>
            </c:ext>
          </c:extLst>
        </c:ser>
        <c:ser>
          <c:idx val="3"/>
          <c:order val="1"/>
          <c:tx>
            <c:strRef>
              <c:f>'расчет характеристик'!$C$53</c:f>
              <c:strCache>
                <c:ptCount val="1"/>
                <c:pt idx="0">
                  <c:v>model Verbitsky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'расчет характеристик'!$B$103:$B$123</c:f>
              <c:numCache>
                <c:formatCode>General</c:formatCode>
                <c:ptCount val="21"/>
                <c:pt idx="0">
                  <c:v>1</c:v>
                </c:pt>
                <c:pt idx="1">
                  <c:v>400.95</c:v>
                </c:pt>
                <c:pt idx="2">
                  <c:v>800.9</c:v>
                </c:pt>
                <c:pt idx="3">
                  <c:v>1200.8499999999999</c:v>
                </c:pt>
                <c:pt idx="4">
                  <c:v>1600.8</c:v>
                </c:pt>
                <c:pt idx="5">
                  <c:v>2000.75</c:v>
                </c:pt>
                <c:pt idx="6">
                  <c:v>2400.6999999999998</c:v>
                </c:pt>
                <c:pt idx="7">
                  <c:v>2800.65</c:v>
                </c:pt>
                <c:pt idx="8">
                  <c:v>3200.6</c:v>
                </c:pt>
                <c:pt idx="9">
                  <c:v>3600.55</c:v>
                </c:pt>
                <c:pt idx="10">
                  <c:v>4000.5</c:v>
                </c:pt>
                <c:pt idx="11">
                  <c:v>4400.45</c:v>
                </c:pt>
                <c:pt idx="12">
                  <c:v>4800.3999999999996</c:v>
                </c:pt>
                <c:pt idx="13">
                  <c:v>5200.3500000000004</c:v>
                </c:pt>
                <c:pt idx="14">
                  <c:v>5600.3</c:v>
                </c:pt>
                <c:pt idx="15">
                  <c:v>6000.25</c:v>
                </c:pt>
                <c:pt idx="16">
                  <c:v>6400.2</c:v>
                </c:pt>
                <c:pt idx="17">
                  <c:v>6800.15</c:v>
                </c:pt>
                <c:pt idx="18">
                  <c:v>7200.1</c:v>
                </c:pt>
                <c:pt idx="19">
                  <c:v>7600.05</c:v>
                </c:pt>
                <c:pt idx="20">
                  <c:v>8000</c:v>
                </c:pt>
              </c:numCache>
            </c:numRef>
          </c:xVal>
          <c:yVal>
            <c:numRef>
              <c:f>'расчет характеристик'!$D$125:$D$145</c:f>
              <c:numCache>
                <c:formatCode>0.0</c:formatCode>
                <c:ptCount val="21"/>
                <c:pt idx="0">
                  <c:v>69.630335739704819</c:v>
                </c:pt>
                <c:pt idx="1">
                  <c:v>65.214813853959996</c:v>
                </c:pt>
                <c:pt idx="2">
                  <c:v>60.799291968215179</c:v>
                </c:pt>
                <c:pt idx="3">
                  <c:v>56.383770082470349</c:v>
                </c:pt>
                <c:pt idx="4">
                  <c:v>51.968248196725526</c:v>
                </c:pt>
                <c:pt idx="5">
                  <c:v>47.552726310980702</c:v>
                </c:pt>
                <c:pt idx="6">
                  <c:v>40</c:v>
                </c:pt>
                <c:pt idx="7">
                  <c:v>40</c:v>
                </c:pt>
                <c:pt idx="8">
                  <c:v>40</c:v>
                </c:pt>
                <c:pt idx="9">
                  <c:v>40</c:v>
                </c:pt>
                <c:pt idx="10">
                  <c:v>40</c:v>
                </c:pt>
                <c:pt idx="11">
                  <c:v>40</c:v>
                </c:pt>
                <c:pt idx="12">
                  <c:v>40</c:v>
                </c:pt>
                <c:pt idx="13">
                  <c:v>40</c:v>
                </c:pt>
                <c:pt idx="14">
                  <c:v>40</c:v>
                </c:pt>
                <c:pt idx="15">
                  <c:v>40</c:v>
                </c:pt>
                <c:pt idx="16">
                  <c:v>40</c:v>
                </c:pt>
                <c:pt idx="17">
                  <c:v>40</c:v>
                </c:pt>
                <c:pt idx="18">
                  <c:v>40</c:v>
                </c:pt>
                <c:pt idx="19">
                  <c:v>40</c:v>
                </c:pt>
                <c:pt idx="20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97E-4E73-8398-6B3D9E4470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5034111"/>
        <c:axId val="845029535"/>
      </c:scatterChart>
      <c:valAx>
        <c:axId val="8450341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qgas in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45029535"/>
        <c:crosses val="autoZero"/>
        <c:crossBetween val="midCat"/>
      </c:valAx>
      <c:valAx>
        <c:axId val="845029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pout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450341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Безразмерная характеристика аппарата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'расчет характеристик'!$D$30</c:f>
              <c:strCache>
                <c:ptCount val="1"/>
                <c:pt idx="0">
                  <c:v>model pipesim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'расчет характеристик'!$I$103:$I$123</c:f>
              <c:numCache>
                <c:formatCode>General</c:formatCode>
                <c:ptCount val="21"/>
                <c:pt idx="0">
                  <c:v>7.7278250257729305E-3</c:v>
                </c:pt>
                <c:pt idx="1">
                  <c:v>0.21717587257745186</c:v>
                </c:pt>
                <c:pt idx="2">
                  <c:v>0.42662392012913075</c:v>
                </c:pt>
                <c:pt idx="3">
                  <c:v>0.63607196768080965</c:v>
                </c:pt>
                <c:pt idx="4">
                  <c:v>0.84552001523248865</c:v>
                </c:pt>
                <c:pt idx="5">
                  <c:v>1.0549680627841675</c:v>
                </c:pt>
                <c:pt idx="6">
                  <c:v>1.2644161103358462</c:v>
                </c:pt>
                <c:pt idx="7">
                  <c:v>1.4738641578875253</c:v>
                </c:pt>
                <c:pt idx="8">
                  <c:v>1.6833122054392042</c:v>
                </c:pt>
                <c:pt idx="9">
                  <c:v>1.8927602529908834</c:v>
                </c:pt>
                <c:pt idx="10">
                  <c:v>2.102208300542562</c:v>
                </c:pt>
                <c:pt idx="11">
                  <c:v>2.3116563480942411</c:v>
                </c:pt>
                <c:pt idx="12">
                  <c:v>2.5211043956459198</c:v>
                </c:pt>
                <c:pt idx="13">
                  <c:v>2.7305524431975989</c:v>
                </c:pt>
                <c:pt idx="14">
                  <c:v>2.9400004907492781</c:v>
                </c:pt>
                <c:pt idx="15">
                  <c:v>3.1494485383009572</c:v>
                </c:pt>
                <c:pt idx="16">
                  <c:v>3.3588965858526363</c:v>
                </c:pt>
                <c:pt idx="17">
                  <c:v>3.5683446334043145</c:v>
                </c:pt>
                <c:pt idx="18">
                  <c:v>3.7777926809559941</c:v>
                </c:pt>
                <c:pt idx="19">
                  <c:v>3.9872407285076732</c:v>
                </c:pt>
                <c:pt idx="20">
                  <c:v>4.1966887760593519</c:v>
                </c:pt>
              </c:numCache>
            </c:numRef>
          </c:xVal>
          <c:yVal>
            <c:numRef>
              <c:f>'расчет характеристик'!$K$103:$K$123</c:f>
              <c:numCache>
                <c:formatCode>General</c:formatCode>
                <c:ptCount val="21"/>
                <c:pt idx="0">
                  <c:v>0.41016125237555934</c:v>
                </c:pt>
                <c:pt idx="1">
                  <c:v>0.40778302952285916</c:v>
                </c:pt>
                <c:pt idx="2">
                  <c:v>0.40539448308341586</c:v>
                </c:pt>
                <c:pt idx="3">
                  <c:v>0.40299561305722947</c:v>
                </c:pt>
                <c:pt idx="4">
                  <c:v>0.4005864194442999</c:v>
                </c:pt>
                <c:pt idx="5">
                  <c:v>0.39816690224462725</c:v>
                </c:pt>
                <c:pt idx="6">
                  <c:v>0.39573706145821147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53-4457-9D3C-C6891AE7A68B}"/>
            </c:ext>
          </c:extLst>
        </c:ser>
        <c:ser>
          <c:idx val="3"/>
          <c:order val="1"/>
          <c:tx>
            <c:strRef>
              <c:f>'расчет характеристик'!$C$53</c:f>
              <c:strCache>
                <c:ptCount val="1"/>
                <c:pt idx="0">
                  <c:v>model Verbitsky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'расчет характеристик'!$I$125:$I$145</c:f>
              <c:numCache>
                <c:formatCode>General</c:formatCode>
                <c:ptCount val="21"/>
                <c:pt idx="0">
                  <c:v>7.7278250257729296E-3</c:v>
                </c:pt>
                <c:pt idx="1">
                  <c:v>0.21717587257745188</c:v>
                </c:pt>
                <c:pt idx="2">
                  <c:v>0.42662392012913075</c:v>
                </c:pt>
                <c:pt idx="3">
                  <c:v>0.63607196768080965</c:v>
                </c:pt>
                <c:pt idx="4">
                  <c:v>0.84552001523248865</c:v>
                </c:pt>
                <c:pt idx="5">
                  <c:v>1.0549680627841675</c:v>
                </c:pt>
                <c:pt idx="6">
                  <c:v>1.2644161103358462</c:v>
                </c:pt>
                <c:pt idx="7">
                  <c:v>1.4738641578875253</c:v>
                </c:pt>
                <c:pt idx="8">
                  <c:v>1.683312205439204</c:v>
                </c:pt>
                <c:pt idx="9">
                  <c:v>1.8927602529908834</c:v>
                </c:pt>
                <c:pt idx="10">
                  <c:v>2.102208300542562</c:v>
                </c:pt>
                <c:pt idx="11">
                  <c:v>2.3116563480942411</c:v>
                </c:pt>
                <c:pt idx="12">
                  <c:v>2.5211043956459203</c:v>
                </c:pt>
                <c:pt idx="13">
                  <c:v>2.7305524431975994</c:v>
                </c:pt>
                <c:pt idx="14">
                  <c:v>2.9400004907492785</c:v>
                </c:pt>
                <c:pt idx="15">
                  <c:v>3.1494485383009567</c:v>
                </c:pt>
                <c:pt idx="16">
                  <c:v>3.3588965858526358</c:v>
                </c:pt>
                <c:pt idx="17">
                  <c:v>3.568344633404315</c:v>
                </c:pt>
                <c:pt idx="18">
                  <c:v>3.7777926809559936</c:v>
                </c:pt>
                <c:pt idx="19">
                  <c:v>3.9872407285076727</c:v>
                </c:pt>
                <c:pt idx="20">
                  <c:v>4.1966887760593519</c:v>
                </c:pt>
              </c:numCache>
            </c:numRef>
          </c:xVal>
          <c:yVal>
            <c:numRef>
              <c:f>'расчет характеристик'!$K$125:$K$145</c:f>
              <c:numCache>
                <c:formatCode>General</c:formatCode>
                <c:ptCount val="21"/>
                <c:pt idx="0">
                  <c:v>0.49383892899508036</c:v>
                </c:pt>
                <c:pt idx="1">
                  <c:v>0.42024689756599998</c:v>
                </c:pt>
                <c:pt idx="2">
                  <c:v>0.34665486613691965</c:v>
                </c:pt>
                <c:pt idx="3">
                  <c:v>0.27306283470783921</c:v>
                </c:pt>
                <c:pt idx="4">
                  <c:v>0.19947080327875882</c:v>
                </c:pt>
                <c:pt idx="5">
                  <c:v>0.12587877184967844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A53-4457-9D3C-C6891AE7A6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5034111"/>
        <c:axId val="845029535"/>
      </c:scatterChart>
      <c:valAx>
        <c:axId val="8450341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u_d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45029535"/>
        <c:crosses val="autoZero"/>
        <c:crossBetween val="midCat"/>
      </c:valAx>
      <c:valAx>
        <c:axId val="845029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dpd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450341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4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baseline="0"/>
              <a:t>Безразмерная характеристика аппарата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'расчет характеристик'!$D$30</c:f>
              <c:strCache>
                <c:ptCount val="1"/>
                <c:pt idx="0">
                  <c:v>model pipesim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'расчет характеристик'!$I$103:$I$123</c:f>
              <c:numCache>
                <c:formatCode>General</c:formatCode>
                <c:ptCount val="21"/>
                <c:pt idx="0">
                  <c:v>7.7278250257729305E-3</c:v>
                </c:pt>
                <c:pt idx="1">
                  <c:v>0.21717587257745186</c:v>
                </c:pt>
                <c:pt idx="2">
                  <c:v>0.42662392012913075</c:v>
                </c:pt>
                <c:pt idx="3">
                  <c:v>0.63607196768080965</c:v>
                </c:pt>
                <c:pt idx="4">
                  <c:v>0.84552001523248865</c:v>
                </c:pt>
                <c:pt idx="5">
                  <c:v>1.0549680627841675</c:v>
                </c:pt>
                <c:pt idx="6">
                  <c:v>1.2644161103358462</c:v>
                </c:pt>
                <c:pt idx="7">
                  <c:v>1.4738641578875253</c:v>
                </c:pt>
                <c:pt idx="8">
                  <c:v>1.6833122054392042</c:v>
                </c:pt>
                <c:pt idx="9">
                  <c:v>1.8927602529908834</c:v>
                </c:pt>
                <c:pt idx="10">
                  <c:v>2.102208300542562</c:v>
                </c:pt>
                <c:pt idx="11">
                  <c:v>2.3116563480942411</c:v>
                </c:pt>
                <c:pt idx="12">
                  <c:v>2.5211043956459198</c:v>
                </c:pt>
                <c:pt idx="13">
                  <c:v>2.7305524431975989</c:v>
                </c:pt>
                <c:pt idx="14">
                  <c:v>2.9400004907492781</c:v>
                </c:pt>
                <c:pt idx="15">
                  <c:v>3.1494485383009572</c:v>
                </c:pt>
                <c:pt idx="16">
                  <c:v>3.3588965858526363</c:v>
                </c:pt>
                <c:pt idx="17">
                  <c:v>3.5683446334043145</c:v>
                </c:pt>
                <c:pt idx="18">
                  <c:v>3.7777926809559941</c:v>
                </c:pt>
                <c:pt idx="19">
                  <c:v>3.9872407285076732</c:v>
                </c:pt>
                <c:pt idx="20">
                  <c:v>4.1966887760593519</c:v>
                </c:pt>
              </c:numCache>
            </c:numRef>
          </c:xVal>
          <c:yVal>
            <c:numRef>
              <c:f>'расчет характеристик'!$L$103:$L$123</c:f>
              <c:numCache>
                <c:formatCode>General</c:formatCode>
                <c:ptCount val="21"/>
                <c:pt idx="0">
                  <c:v>0.69537861666001521</c:v>
                </c:pt>
                <c:pt idx="1">
                  <c:v>0.68857032110092042</c:v>
                </c:pt>
                <c:pt idx="2">
                  <c:v>0.6817872884625249</c:v>
                </c:pt>
                <c:pt idx="3">
                  <c:v>0.67502956740560949</c:v>
                </c:pt>
                <c:pt idx="4">
                  <c:v>0.6682972031980442</c:v>
                </c:pt>
                <c:pt idx="5">
                  <c:v>0.66159023777464343</c:v>
                </c:pt>
                <c:pt idx="6">
                  <c:v>0.65490870979644533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1E5-4FF5-A45B-726551F297C4}"/>
            </c:ext>
          </c:extLst>
        </c:ser>
        <c:ser>
          <c:idx val="3"/>
          <c:order val="1"/>
          <c:tx>
            <c:strRef>
              <c:f>'расчет характеристик'!$C$53</c:f>
              <c:strCache>
                <c:ptCount val="1"/>
                <c:pt idx="0">
                  <c:v>model Verbitsky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'расчет характеристик'!$I$125:$I$145</c:f>
              <c:numCache>
                <c:formatCode>General</c:formatCode>
                <c:ptCount val="21"/>
                <c:pt idx="0">
                  <c:v>7.7278250257729296E-3</c:v>
                </c:pt>
                <c:pt idx="1">
                  <c:v>0.21717587257745188</c:v>
                </c:pt>
                <c:pt idx="2">
                  <c:v>0.42662392012913075</c:v>
                </c:pt>
                <c:pt idx="3">
                  <c:v>0.63607196768080965</c:v>
                </c:pt>
                <c:pt idx="4">
                  <c:v>0.84552001523248865</c:v>
                </c:pt>
                <c:pt idx="5">
                  <c:v>1.0549680627841675</c:v>
                </c:pt>
                <c:pt idx="6">
                  <c:v>1.2644161103358462</c:v>
                </c:pt>
                <c:pt idx="7">
                  <c:v>1.4738641578875253</c:v>
                </c:pt>
                <c:pt idx="8">
                  <c:v>1.683312205439204</c:v>
                </c:pt>
                <c:pt idx="9">
                  <c:v>1.8927602529908834</c:v>
                </c:pt>
                <c:pt idx="10">
                  <c:v>2.102208300542562</c:v>
                </c:pt>
                <c:pt idx="11">
                  <c:v>2.3116563480942411</c:v>
                </c:pt>
                <c:pt idx="12">
                  <c:v>2.5211043956459203</c:v>
                </c:pt>
                <c:pt idx="13">
                  <c:v>2.7305524431975994</c:v>
                </c:pt>
                <c:pt idx="14">
                  <c:v>2.9400004907492785</c:v>
                </c:pt>
                <c:pt idx="15">
                  <c:v>3.1494485383009567</c:v>
                </c:pt>
                <c:pt idx="16">
                  <c:v>3.3588965858526358</c:v>
                </c:pt>
                <c:pt idx="17">
                  <c:v>3.568344633404315</c:v>
                </c:pt>
                <c:pt idx="18">
                  <c:v>3.7777926809559936</c:v>
                </c:pt>
                <c:pt idx="19">
                  <c:v>3.9872407285076727</c:v>
                </c:pt>
                <c:pt idx="20">
                  <c:v>4.1966887760593519</c:v>
                </c:pt>
              </c:numCache>
            </c:numRef>
          </c:xVal>
          <c:yVal>
            <c:numRef>
              <c:f>'расчет характеристик'!$L$125:$L$145</c:f>
              <c:numCache>
                <c:formatCode>General</c:formatCode>
                <c:ptCount val="21"/>
                <c:pt idx="0">
                  <c:v>0.97565569002496533</c:v>
                </c:pt>
                <c:pt idx="1">
                  <c:v>0.72487218404120835</c:v>
                </c:pt>
                <c:pt idx="2">
                  <c:v>0.53058459942485325</c:v>
                </c:pt>
                <c:pt idx="3">
                  <c:v>0.37563471472543775</c:v>
                </c:pt>
                <c:pt idx="4">
                  <c:v>0.24917367673251545</c:v>
                </c:pt>
                <c:pt idx="5">
                  <c:v>0.14400608038777798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1E5-4FF5-A45B-726551F297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5034111"/>
        <c:axId val="845029535"/>
      </c:scatterChart>
      <c:valAx>
        <c:axId val="8450341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u_d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45029535"/>
        <c:crosses val="autoZero"/>
        <c:crossBetween val="midCat"/>
      </c:valAx>
      <c:valAx>
        <c:axId val="845029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rd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450341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5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baseline="0"/>
              <a:t>Безразмерная характеристика аппарата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'расчет характеристик'!$D$30</c:f>
              <c:strCache>
                <c:ptCount val="1"/>
                <c:pt idx="0">
                  <c:v>model pipesim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'расчет характеристик'!$I$103:$I$123</c:f>
              <c:numCache>
                <c:formatCode>General</c:formatCode>
                <c:ptCount val="21"/>
                <c:pt idx="0">
                  <c:v>7.7278250257729305E-3</c:v>
                </c:pt>
                <c:pt idx="1">
                  <c:v>0.21717587257745186</c:v>
                </c:pt>
                <c:pt idx="2">
                  <c:v>0.42662392012913075</c:v>
                </c:pt>
                <c:pt idx="3">
                  <c:v>0.63607196768080965</c:v>
                </c:pt>
                <c:pt idx="4">
                  <c:v>0.84552001523248865</c:v>
                </c:pt>
                <c:pt idx="5">
                  <c:v>1.0549680627841675</c:v>
                </c:pt>
                <c:pt idx="6">
                  <c:v>1.2644161103358462</c:v>
                </c:pt>
                <c:pt idx="7">
                  <c:v>1.4738641578875253</c:v>
                </c:pt>
                <c:pt idx="8">
                  <c:v>1.6833122054392042</c:v>
                </c:pt>
                <c:pt idx="9">
                  <c:v>1.8927602529908834</c:v>
                </c:pt>
                <c:pt idx="10">
                  <c:v>2.102208300542562</c:v>
                </c:pt>
                <c:pt idx="11">
                  <c:v>2.3116563480942411</c:v>
                </c:pt>
                <c:pt idx="12">
                  <c:v>2.5211043956459198</c:v>
                </c:pt>
                <c:pt idx="13">
                  <c:v>2.7305524431975989</c:v>
                </c:pt>
                <c:pt idx="14">
                  <c:v>2.9400004907492781</c:v>
                </c:pt>
                <c:pt idx="15">
                  <c:v>3.1494485383009572</c:v>
                </c:pt>
                <c:pt idx="16">
                  <c:v>3.3588965858526363</c:v>
                </c:pt>
                <c:pt idx="17">
                  <c:v>3.5683446334043145</c:v>
                </c:pt>
                <c:pt idx="18">
                  <c:v>3.7777926809559941</c:v>
                </c:pt>
                <c:pt idx="19">
                  <c:v>3.9872407285076732</c:v>
                </c:pt>
                <c:pt idx="20">
                  <c:v>4.1966887760593519</c:v>
                </c:pt>
              </c:numCache>
            </c:numRef>
          </c:xVal>
          <c:yVal>
            <c:numRef>
              <c:f>'расчет характеристик'!$M$103:$M$123</c:f>
              <c:numCache>
                <c:formatCode>General</c:formatCode>
                <c:ptCount val="21"/>
                <c:pt idx="0">
                  <c:v>5.373764276212627E-3</c:v>
                </c:pt>
                <c:pt idx="1">
                  <c:v>0.14954086031602859</c:v>
                </c:pt>
                <c:pt idx="2">
                  <c:v>0.29086676569809283</c:v>
                </c:pt>
                <c:pt idx="3">
                  <c:v>0.42936738518241174</c:v>
                </c:pt>
                <c:pt idx="4">
                  <c:v>0.56505866142783989</c:v>
                </c:pt>
                <c:pt idx="5">
                  <c:v>0.69795657150203239</c:v>
                </c:pt>
                <c:pt idx="6">
                  <c:v>0.82807712346588891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B64-42B2-A788-36BD0E157842}"/>
            </c:ext>
          </c:extLst>
        </c:ser>
        <c:ser>
          <c:idx val="3"/>
          <c:order val="1"/>
          <c:tx>
            <c:strRef>
              <c:f>'расчет характеристик'!$C$53</c:f>
              <c:strCache>
                <c:ptCount val="1"/>
                <c:pt idx="0">
                  <c:v>model Verbitsky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'расчет характеристик'!$I$125:$I$145</c:f>
              <c:numCache>
                <c:formatCode>General</c:formatCode>
                <c:ptCount val="21"/>
                <c:pt idx="0">
                  <c:v>7.7278250257729296E-3</c:v>
                </c:pt>
                <c:pt idx="1">
                  <c:v>0.21717587257745188</c:v>
                </c:pt>
                <c:pt idx="2">
                  <c:v>0.42662392012913075</c:v>
                </c:pt>
                <c:pt idx="3">
                  <c:v>0.63607196768080965</c:v>
                </c:pt>
                <c:pt idx="4">
                  <c:v>0.84552001523248865</c:v>
                </c:pt>
                <c:pt idx="5">
                  <c:v>1.0549680627841675</c:v>
                </c:pt>
                <c:pt idx="6">
                  <c:v>1.2644161103358462</c:v>
                </c:pt>
                <c:pt idx="7">
                  <c:v>1.4738641578875253</c:v>
                </c:pt>
                <c:pt idx="8">
                  <c:v>1.683312205439204</c:v>
                </c:pt>
                <c:pt idx="9">
                  <c:v>1.8927602529908834</c:v>
                </c:pt>
                <c:pt idx="10">
                  <c:v>2.102208300542562</c:v>
                </c:pt>
                <c:pt idx="11">
                  <c:v>2.3116563480942411</c:v>
                </c:pt>
                <c:pt idx="12">
                  <c:v>2.5211043956459203</c:v>
                </c:pt>
                <c:pt idx="13">
                  <c:v>2.7305524431975994</c:v>
                </c:pt>
                <c:pt idx="14">
                  <c:v>2.9400004907492785</c:v>
                </c:pt>
                <c:pt idx="15">
                  <c:v>3.1494485383009567</c:v>
                </c:pt>
                <c:pt idx="16">
                  <c:v>3.3588965858526358</c:v>
                </c:pt>
                <c:pt idx="17">
                  <c:v>3.568344633404315</c:v>
                </c:pt>
                <c:pt idx="18">
                  <c:v>3.7777926809559936</c:v>
                </c:pt>
                <c:pt idx="19">
                  <c:v>3.9872407285076727</c:v>
                </c:pt>
                <c:pt idx="20">
                  <c:v>4.1966887760593519</c:v>
                </c:pt>
              </c:numCache>
            </c:numRef>
          </c:xVal>
          <c:yVal>
            <c:numRef>
              <c:f>'расчет характеристик'!$M$125:$M$145</c:f>
              <c:numCache>
                <c:formatCode>General</c:formatCode>
                <c:ptCount val="21"/>
                <c:pt idx="0">
                  <c:v>7.5396964579126828E-3</c:v>
                </c:pt>
                <c:pt idx="1">
                  <c:v>0.15742474907627271</c:v>
                </c:pt>
                <c:pt idx="2">
                  <c:v>0.22636008176677544</c:v>
                </c:pt>
                <c:pt idx="3">
                  <c:v>0.2389307121246288</c:v>
                </c:pt>
                <c:pt idx="4">
                  <c:v>0.21068133094641167</c:v>
                </c:pt>
                <c:pt idx="5">
                  <c:v>0.15192181565583524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B64-42B2-A788-36BD0E1578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5034111"/>
        <c:axId val="845029535"/>
      </c:scatterChart>
      <c:valAx>
        <c:axId val="8450341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u_d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45029535"/>
        <c:crosses val="autoZero"/>
        <c:crossBetween val="midCat"/>
      </c:valAx>
      <c:valAx>
        <c:axId val="845029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rd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450341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Характеристика</a:t>
            </a:r>
            <a:r>
              <a:rPr lang="ru-RU" baseline="0"/>
              <a:t> при откачке из затруба</a:t>
            </a:r>
          </a:p>
          <a:p>
            <a:pPr>
              <a:defRPr/>
            </a:pPr>
            <a:r>
              <a:rPr lang="ru-RU" baseline="0"/>
              <a:t>модель Вербицкого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'расчет характеристик'!$W$31</c:f>
              <c:strCache>
                <c:ptCount val="1"/>
                <c:pt idx="0">
                  <c:v>p_in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'расчет характеристик'!$P$32:$P$46</c:f>
              <c:numCache>
                <c:formatCode>0</c:formatCode>
                <c:ptCount val="15"/>
                <c:pt idx="0">
                  <c:v>2.95</c:v>
                </c:pt>
                <c:pt idx="1">
                  <c:v>4.9000000000000004</c:v>
                </c:pt>
                <c:pt idx="2">
                  <c:v>6.85</c:v>
                </c:pt>
                <c:pt idx="3">
                  <c:v>8.8000000000000007</c:v>
                </c:pt>
                <c:pt idx="4">
                  <c:v>10.75</c:v>
                </c:pt>
                <c:pt idx="5">
                  <c:v>12.7</c:v>
                </c:pt>
                <c:pt idx="6">
                  <c:v>14.65</c:v>
                </c:pt>
                <c:pt idx="7">
                  <c:v>16.600000000000001</c:v>
                </c:pt>
                <c:pt idx="8">
                  <c:v>18.55</c:v>
                </c:pt>
                <c:pt idx="9">
                  <c:v>20.5</c:v>
                </c:pt>
                <c:pt idx="10">
                  <c:v>22.45</c:v>
                </c:pt>
                <c:pt idx="11">
                  <c:v>24.4</c:v>
                </c:pt>
                <c:pt idx="12">
                  <c:v>26.35</c:v>
                </c:pt>
                <c:pt idx="13">
                  <c:v>28.3</c:v>
                </c:pt>
                <c:pt idx="14">
                  <c:v>30.25</c:v>
                </c:pt>
              </c:numCache>
            </c:numRef>
          </c:xVal>
          <c:yVal>
            <c:numRef>
              <c:f>'расчет характеристик'!$U$54:$U$68</c:f>
              <c:numCache>
                <c:formatCode>General</c:formatCode>
                <c:ptCount val="15"/>
                <c:pt idx="0">
                  <c:v>30</c:v>
                </c:pt>
                <c:pt idx="1">
                  <c:v>30</c:v>
                </c:pt>
                <c:pt idx="2">
                  <c:v>28.837397369902703</c:v>
                </c:pt>
                <c:pt idx="3">
                  <c:v>27.13754059669505</c:v>
                </c:pt>
                <c:pt idx="4">
                  <c:v>22.237658593715938</c:v>
                </c:pt>
                <c:pt idx="5">
                  <c:v>17.36550795588041</c:v>
                </c:pt>
                <c:pt idx="6">
                  <c:v>12.72689805493326</c:v>
                </c:pt>
                <c:pt idx="7">
                  <c:v>8.6232370956174336</c:v>
                </c:pt>
                <c:pt idx="8">
                  <c:v>5.404082282705966</c:v>
                </c:pt>
                <c:pt idx="9">
                  <c:v>3.3772332663322957</c:v>
                </c:pt>
                <c:pt idx="10">
                  <c:v>2.8720466389159984</c:v>
                </c:pt>
                <c:pt idx="11">
                  <c:v>2.7369809689439464</c:v>
                </c:pt>
                <c:pt idx="12">
                  <c:v>2.6289352656198792</c:v>
                </c:pt>
                <c:pt idx="13">
                  <c:v>2.5402244660557267</c:v>
                </c:pt>
                <c:pt idx="14">
                  <c:v>2.4660764999199927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F03-4D58-9E18-5FC6FE710294}"/>
            </c:ext>
          </c:extLst>
        </c:ser>
        <c:ser>
          <c:idx val="1"/>
          <c:order val="1"/>
          <c:tx>
            <c:strRef>
              <c:f>'расчет характеристик'!$V$31</c:f>
              <c:strCache>
                <c:ptCount val="1"/>
                <c:pt idx="0">
                  <c:v>p_act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'расчет характеристик'!$P$32:$P$46</c:f>
              <c:numCache>
                <c:formatCode>0</c:formatCode>
                <c:ptCount val="15"/>
                <c:pt idx="0">
                  <c:v>2.95</c:v>
                </c:pt>
                <c:pt idx="1">
                  <c:v>4.9000000000000004</c:v>
                </c:pt>
                <c:pt idx="2">
                  <c:v>6.85</c:v>
                </c:pt>
                <c:pt idx="3">
                  <c:v>8.8000000000000007</c:v>
                </c:pt>
                <c:pt idx="4">
                  <c:v>10.75</c:v>
                </c:pt>
                <c:pt idx="5">
                  <c:v>12.7</c:v>
                </c:pt>
                <c:pt idx="6">
                  <c:v>14.65</c:v>
                </c:pt>
                <c:pt idx="7">
                  <c:v>16.600000000000001</c:v>
                </c:pt>
                <c:pt idx="8">
                  <c:v>18.55</c:v>
                </c:pt>
                <c:pt idx="9">
                  <c:v>20.5</c:v>
                </c:pt>
                <c:pt idx="10">
                  <c:v>22.45</c:v>
                </c:pt>
                <c:pt idx="11">
                  <c:v>24.4</c:v>
                </c:pt>
                <c:pt idx="12">
                  <c:v>26.35</c:v>
                </c:pt>
                <c:pt idx="13">
                  <c:v>28.3</c:v>
                </c:pt>
                <c:pt idx="14">
                  <c:v>30.25</c:v>
                </c:pt>
              </c:numCache>
            </c:numRef>
          </c:xVal>
          <c:yVal>
            <c:numRef>
              <c:f>'расчет характеристик'!$T$54:$T$68</c:f>
              <c:numCache>
                <c:formatCode>General</c:formatCode>
                <c:ptCount val="15"/>
                <c:pt idx="0">
                  <c:v>30</c:v>
                </c:pt>
                <c:pt idx="1">
                  <c:v>30</c:v>
                </c:pt>
                <c:pt idx="2">
                  <c:v>31.636828553791272</c:v>
                </c:pt>
                <c:pt idx="3">
                  <c:v>33.315703830683852</c:v>
                </c:pt>
                <c:pt idx="4">
                  <c:v>39.342088134609995</c:v>
                </c:pt>
                <c:pt idx="5">
                  <c:v>45.486946986972882</c:v>
                </c:pt>
                <c:pt idx="6">
                  <c:v>51.364343688013122</c:v>
                </c:pt>
                <c:pt idx="7">
                  <c:v>57.002628808822664</c:v>
                </c:pt>
                <c:pt idx="8">
                  <c:v>62.416094880433064</c:v>
                </c:pt>
                <c:pt idx="9">
                  <c:v>67.617223072602258</c:v>
                </c:pt>
                <c:pt idx="10">
                  <c:v>72.614538556186716</c:v>
                </c:pt>
                <c:pt idx="11">
                  <c:v>77.442662689630765</c:v>
                </c:pt>
                <c:pt idx="12">
                  <c:v>82.097746019523925</c:v>
                </c:pt>
                <c:pt idx="13">
                  <c:v>86.595855137766904</c:v>
                </c:pt>
                <c:pt idx="14">
                  <c:v>90.94620404587755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F03-4D58-9E18-5FC6FE7102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7230735"/>
        <c:axId val="1167229903"/>
      </c:scatterChart>
      <c:scatterChart>
        <c:scatterStyle val="lineMarker"/>
        <c:varyColors val="0"/>
        <c:ser>
          <c:idx val="2"/>
          <c:order val="2"/>
          <c:tx>
            <c:strRef>
              <c:f>'расчет характеристик'!$AB$31</c:f>
              <c:strCache>
                <c:ptCount val="1"/>
                <c:pt idx="0">
                  <c:v>eff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'расчет характеристик'!$P$32:$P$46</c:f>
              <c:numCache>
                <c:formatCode>0</c:formatCode>
                <c:ptCount val="15"/>
                <c:pt idx="0">
                  <c:v>2.95</c:v>
                </c:pt>
                <c:pt idx="1">
                  <c:v>4.9000000000000004</c:v>
                </c:pt>
                <c:pt idx="2">
                  <c:v>6.85</c:v>
                </c:pt>
                <c:pt idx="3">
                  <c:v>8.8000000000000007</c:v>
                </c:pt>
                <c:pt idx="4">
                  <c:v>10.75</c:v>
                </c:pt>
                <c:pt idx="5">
                  <c:v>12.7</c:v>
                </c:pt>
                <c:pt idx="6">
                  <c:v>14.65</c:v>
                </c:pt>
                <c:pt idx="7">
                  <c:v>16.600000000000001</c:v>
                </c:pt>
                <c:pt idx="8">
                  <c:v>18.55</c:v>
                </c:pt>
                <c:pt idx="9">
                  <c:v>20.5</c:v>
                </c:pt>
                <c:pt idx="10">
                  <c:v>22.45</c:v>
                </c:pt>
                <c:pt idx="11">
                  <c:v>24.4</c:v>
                </c:pt>
                <c:pt idx="12">
                  <c:v>26.35</c:v>
                </c:pt>
                <c:pt idx="13">
                  <c:v>28.3</c:v>
                </c:pt>
                <c:pt idx="14">
                  <c:v>30.25</c:v>
                </c:pt>
              </c:numCache>
            </c:numRef>
          </c:xVal>
          <c:yVal>
            <c:numRef>
              <c:f>'расчет характеристик'!$Z$54:$Z$68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9.5392997565155152E-2</c:v>
                </c:pt>
                <c:pt idx="3">
                  <c:v>0.10155769663665934</c:v>
                </c:pt>
                <c:pt idx="4">
                  <c:v>0.11729137006318603</c:v>
                </c:pt>
                <c:pt idx="5">
                  <c:v>0.14667330338296952</c:v>
                </c:pt>
                <c:pt idx="6">
                  <c:v>0.19689425235828834</c:v>
                </c:pt>
                <c:pt idx="7">
                  <c:v>0.28183273621205157</c:v>
                </c:pt>
                <c:pt idx="8">
                  <c:v>0.42572835954903893</c:v>
                </c:pt>
                <c:pt idx="9">
                  <c:v>0.62563178281955345</c:v>
                </c:pt>
                <c:pt idx="10">
                  <c:v>0.64931173993962199</c:v>
                </c:pt>
                <c:pt idx="11">
                  <c:v>0.60280220147047114</c:v>
                </c:pt>
                <c:pt idx="12">
                  <c:v>0.56189038973834615</c:v>
                </c:pt>
                <c:pt idx="13">
                  <c:v>0.52560379729149043</c:v>
                </c:pt>
                <c:pt idx="14">
                  <c:v>0.49315310215098457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F03-4D58-9E18-5FC6FE7102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7235311"/>
        <c:axId val="1167239471"/>
      </c:scatterChart>
      <c:valAx>
        <c:axId val="11672307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</a:t>
                </a:r>
                <a:r>
                  <a:rPr lang="en-US" baseline="0"/>
                  <a:t> liq act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67229903"/>
        <c:crosses val="autoZero"/>
        <c:crossBetween val="midCat"/>
      </c:valAx>
      <c:valAx>
        <c:axId val="1167229903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давление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67230735"/>
        <c:crosses val="autoZero"/>
        <c:crossBetween val="midCat"/>
      </c:valAx>
      <c:valAx>
        <c:axId val="1167239471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КПД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67235311"/>
        <c:crosses val="max"/>
        <c:crossBetween val="midCat"/>
      </c:valAx>
      <c:valAx>
        <c:axId val="1167235311"/>
        <c:scaling>
          <c:orientation val="minMax"/>
        </c:scaling>
        <c:delete val="1"/>
        <c:axPos val="b"/>
        <c:numFmt formatCode="0" sourceLinked="1"/>
        <c:majorTickMark val="out"/>
        <c:minorTickMark val="none"/>
        <c:tickLblPos val="nextTo"/>
        <c:crossAx val="11672394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userShapes r:id="rId3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'расчет характеристик'!$K$102</c:f>
              <c:strCache>
                <c:ptCount val="1"/>
                <c:pt idx="0">
                  <c:v>dpd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'расчет характеристик'!$I$103:$I$123</c:f>
              <c:numCache>
                <c:formatCode>General</c:formatCode>
                <c:ptCount val="21"/>
                <c:pt idx="0">
                  <c:v>7.7278250257729305E-3</c:v>
                </c:pt>
                <c:pt idx="1">
                  <c:v>0.21717587257745186</c:v>
                </c:pt>
                <c:pt idx="2">
                  <c:v>0.42662392012913075</c:v>
                </c:pt>
                <c:pt idx="3">
                  <c:v>0.63607196768080965</c:v>
                </c:pt>
                <c:pt idx="4">
                  <c:v>0.84552001523248865</c:v>
                </c:pt>
                <c:pt idx="5">
                  <c:v>1.0549680627841675</c:v>
                </c:pt>
                <c:pt idx="6">
                  <c:v>1.2644161103358462</c:v>
                </c:pt>
                <c:pt idx="7">
                  <c:v>1.4738641578875253</c:v>
                </c:pt>
                <c:pt idx="8">
                  <c:v>1.6833122054392042</c:v>
                </c:pt>
                <c:pt idx="9">
                  <c:v>1.8927602529908834</c:v>
                </c:pt>
                <c:pt idx="10">
                  <c:v>2.102208300542562</c:v>
                </c:pt>
                <c:pt idx="11">
                  <c:v>2.3116563480942411</c:v>
                </c:pt>
                <c:pt idx="12">
                  <c:v>2.5211043956459198</c:v>
                </c:pt>
                <c:pt idx="13">
                  <c:v>2.7305524431975989</c:v>
                </c:pt>
                <c:pt idx="14">
                  <c:v>2.9400004907492781</c:v>
                </c:pt>
                <c:pt idx="15">
                  <c:v>3.1494485383009572</c:v>
                </c:pt>
                <c:pt idx="16">
                  <c:v>3.3588965858526363</c:v>
                </c:pt>
                <c:pt idx="17">
                  <c:v>3.5683446334043145</c:v>
                </c:pt>
                <c:pt idx="18">
                  <c:v>3.7777926809559941</c:v>
                </c:pt>
                <c:pt idx="19">
                  <c:v>3.9872407285076732</c:v>
                </c:pt>
                <c:pt idx="20">
                  <c:v>4.1966887760593519</c:v>
                </c:pt>
              </c:numCache>
            </c:numRef>
          </c:xVal>
          <c:yVal>
            <c:numRef>
              <c:f>'расчет характеристик'!$K$103:$K$123</c:f>
              <c:numCache>
                <c:formatCode>General</c:formatCode>
                <c:ptCount val="21"/>
                <c:pt idx="0">
                  <c:v>0.41016125237555934</c:v>
                </c:pt>
                <c:pt idx="1">
                  <c:v>0.40778302952285916</c:v>
                </c:pt>
                <c:pt idx="2">
                  <c:v>0.40539448308341586</c:v>
                </c:pt>
                <c:pt idx="3">
                  <c:v>0.40299561305722947</c:v>
                </c:pt>
                <c:pt idx="4">
                  <c:v>0.4005864194442999</c:v>
                </c:pt>
                <c:pt idx="5">
                  <c:v>0.39816690224462725</c:v>
                </c:pt>
                <c:pt idx="6">
                  <c:v>0.39573706145821147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108-471D-A378-0BCB263FDC7C}"/>
            </c:ext>
          </c:extLst>
        </c:ser>
        <c:ser>
          <c:idx val="1"/>
          <c:order val="1"/>
          <c:tx>
            <c:strRef>
              <c:f>'расчет характеристик'!$L$102</c:f>
              <c:strCache>
                <c:ptCount val="1"/>
                <c:pt idx="0">
                  <c:v>rd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'расчет характеристик'!$I$125:$I$145</c:f>
              <c:numCache>
                <c:formatCode>General</c:formatCode>
                <c:ptCount val="21"/>
                <c:pt idx="0">
                  <c:v>7.7278250257729296E-3</c:v>
                </c:pt>
                <c:pt idx="1">
                  <c:v>0.21717587257745188</c:v>
                </c:pt>
                <c:pt idx="2">
                  <c:v>0.42662392012913075</c:v>
                </c:pt>
                <c:pt idx="3">
                  <c:v>0.63607196768080965</c:v>
                </c:pt>
                <c:pt idx="4">
                  <c:v>0.84552001523248865</c:v>
                </c:pt>
                <c:pt idx="5">
                  <c:v>1.0549680627841675</c:v>
                </c:pt>
                <c:pt idx="6">
                  <c:v>1.2644161103358462</c:v>
                </c:pt>
                <c:pt idx="7">
                  <c:v>1.4738641578875253</c:v>
                </c:pt>
                <c:pt idx="8">
                  <c:v>1.683312205439204</c:v>
                </c:pt>
                <c:pt idx="9">
                  <c:v>1.8927602529908834</c:v>
                </c:pt>
                <c:pt idx="10">
                  <c:v>2.102208300542562</c:v>
                </c:pt>
                <c:pt idx="11">
                  <c:v>2.3116563480942411</c:v>
                </c:pt>
                <c:pt idx="12">
                  <c:v>2.5211043956459203</c:v>
                </c:pt>
                <c:pt idx="13">
                  <c:v>2.7305524431975994</c:v>
                </c:pt>
                <c:pt idx="14">
                  <c:v>2.9400004907492785</c:v>
                </c:pt>
                <c:pt idx="15">
                  <c:v>3.1494485383009567</c:v>
                </c:pt>
                <c:pt idx="16">
                  <c:v>3.3588965858526358</c:v>
                </c:pt>
                <c:pt idx="17">
                  <c:v>3.568344633404315</c:v>
                </c:pt>
                <c:pt idx="18">
                  <c:v>3.7777926809559936</c:v>
                </c:pt>
                <c:pt idx="19">
                  <c:v>3.9872407285076727</c:v>
                </c:pt>
                <c:pt idx="20">
                  <c:v>4.1966887760593519</c:v>
                </c:pt>
              </c:numCache>
            </c:numRef>
          </c:xVal>
          <c:yVal>
            <c:numRef>
              <c:f>'расчет характеристик'!$K$125:$K$145</c:f>
              <c:numCache>
                <c:formatCode>General</c:formatCode>
                <c:ptCount val="21"/>
                <c:pt idx="0">
                  <c:v>0.49383892899508036</c:v>
                </c:pt>
                <c:pt idx="1">
                  <c:v>0.42024689756599998</c:v>
                </c:pt>
                <c:pt idx="2">
                  <c:v>0.34665486613691965</c:v>
                </c:pt>
                <c:pt idx="3">
                  <c:v>0.27306283470783921</c:v>
                </c:pt>
                <c:pt idx="4">
                  <c:v>0.19947080327875882</c:v>
                </c:pt>
                <c:pt idx="5">
                  <c:v>0.12587877184967844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108-471D-A378-0BCB263FDC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9072000"/>
        <c:axId val="1689072416"/>
      </c:scatterChart>
      <c:valAx>
        <c:axId val="1689072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89072416"/>
        <c:crosses val="autoZero"/>
        <c:crossBetween val="midCat"/>
      </c:valAx>
      <c:valAx>
        <c:axId val="1689072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89072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'расчет характеристик'!$Z$31</c:f>
              <c:strCache>
                <c:ptCount val="1"/>
                <c:pt idx="0">
                  <c:v>dpd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'расчет характеристик'!$Y$32:$Y$46</c:f>
              <c:numCache>
                <c:formatCode>General</c:formatCode>
                <c:ptCount val="15"/>
                <c:pt idx="0">
                  <c:v>0.28301166107385056</c:v>
                </c:pt>
                <c:pt idx="1">
                  <c:v>0.17038457146282837</c:v>
                </c:pt>
                <c:pt idx="2">
                  <c:v>0.13401132592065335</c:v>
                </c:pt>
                <c:pt idx="3">
                  <c:v>0.11615550746854382</c:v>
                </c:pt>
                <c:pt idx="4">
                  <c:v>0.13272037222858937</c:v>
                </c:pt>
                <c:pt idx="5">
                  <c:v>0.1609004844183837</c:v>
                </c:pt>
                <c:pt idx="6">
                  <c:v>0.20251784739315137</c:v>
                </c:pt>
                <c:pt idx="7">
                  <c:v>0.27062803217865045</c:v>
                </c:pt>
                <c:pt idx="8">
                  <c:v>0.40285847474046943</c:v>
                </c:pt>
                <c:pt idx="9">
                  <c:v>0.77772376595515735</c:v>
                </c:pt>
                <c:pt idx="10">
                  <c:v>1.0201425232113404</c:v>
                </c:pt>
                <c:pt idx="11">
                  <c:v>1.0485509108769173</c:v>
                </c:pt>
                <c:pt idx="12">
                  <c:v>1.0682903660827576</c:v>
                </c:pt>
                <c:pt idx="13">
                  <c:v>1.0812988697471131</c:v>
                </c:pt>
                <c:pt idx="14">
                  <c:v>1.0885782729278675</c:v>
                </c:pt>
              </c:numCache>
            </c:numRef>
          </c:xVal>
          <c:yVal>
            <c:numRef>
              <c:f>'расчет характеристик'!$Z$32:$Z$46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0.33195397476584498</c:v>
                </c:pt>
                <c:pt idx="3">
                  <c:v>0.39808389627187618</c:v>
                </c:pt>
                <c:pt idx="4">
                  <c:v>0.40707770759028628</c:v>
                </c:pt>
                <c:pt idx="5">
                  <c:v>0.40796178676971351</c:v>
                </c:pt>
                <c:pt idx="6">
                  <c:v>0.40868084975379315</c:v>
                </c:pt>
                <c:pt idx="7">
                  <c:v>0.40930999199083001</c:v>
                </c:pt>
                <c:pt idx="8">
                  <c:v>0.40971094365500182</c:v>
                </c:pt>
                <c:pt idx="9">
                  <c:v>0.4102523844229839</c:v>
                </c:pt>
                <c:pt idx="10">
                  <c:v>0.38894343644991902</c:v>
                </c:pt>
                <c:pt idx="11">
                  <c:v>0.36493519705348776</c:v>
                </c:pt>
                <c:pt idx="12">
                  <c:v>0.34442404189671799</c:v>
                </c:pt>
                <c:pt idx="13">
                  <c:v>0.32664449891910624</c:v>
                </c:pt>
                <c:pt idx="14">
                  <c:v>0.3111449706960096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908-4B56-84A7-84783AC53D0C}"/>
            </c:ext>
          </c:extLst>
        </c:ser>
        <c:ser>
          <c:idx val="1"/>
          <c:order val="1"/>
          <c:tx>
            <c:strRef>
              <c:f>'расчет характеристик'!$AA$31</c:f>
              <c:strCache>
                <c:ptCount val="1"/>
                <c:pt idx="0">
                  <c:v>rd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'расчет характеристик'!$W$54:$W$68</c:f>
              <c:numCache>
                <c:formatCode>General</c:formatCode>
                <c:ptCount val="15"/>
                <c:pt idx="0">
                  <c:v>0.28301166107385056</c:v>
                </c:pt>
                <c:pt idx="1">
                  <c:v>0.17038457146282837</c:v>
                </c:pt>
                <c:pt idx="2">
                  <c:v>0.13430382677985161</c:v>
                </c:pt>
                <c:pt idx="3">
                  <c:v>0.11763843476166361</c:v>
                </c:pt>
                <c:pt idx="4">
                  <c:v>0.14116182981495384</c:v>
                </c:pt>
                <c:pt idx="5">
                  <c:v>0.17978733659921553</c:v>
                </c:pt>
                <c:pt idx="6">
                  <c:v>0.24352988194909925</c:v>
                </c:pt>
                <c:pt idx="7">
                  <c:v>0.3560045455034096</c:v>
                </c:pt>
                <c:pt idx="8">
                  <c:v>0.56108704928417086</c:v>
                </c:pt>
                <c:pt idx="9">
                  <c:v>0.88400017064607839</c:v>
                </c:pt>
                <c:pt idx="10">
                  <c:v>1.0199855406834877</c:v>
                </c:pt>
                <c:pt idx="11">
                  <c:v>1.0489865953712985</c:v>
                </c:pt>
                <c:pt idx="12">
                  <c:v>1.0694952169189931</c:v>
                </c:pt>
                <c:pt idx="13">
                  <c:v>1.083293500873588</c:v>
                </c:pt>
                <c:pt idx="14">
                  <c:v>1.0915919625281179</c:v>
                </c:pt>
              </c:numCache>
            </c:numRef>
          </c:xVal>
          <c:yVal>
            <c:numRef>
              <c:f>'расчет характеристик'!$X$54:$X$68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0.41529959257022198</c:v>
                </c:pt>
                <c:pt idx="3">
                  <c:v>0.46331883682795849</c:v>
                </c:pt>
                <c:pt idx="4">
                  <c:v>0.4538205374067284</c:v>
                </c:pt>
                <c:pt idx="5">
                  <c:v>0.4492832685464731</c:v>
                </c:pt>
                <c:pt idx="6">
                  <c:v>0.44705600129730599</c:v>
                </c:pt>
                <c:pt idx="7">
                  <c:v>0.4418567937171427</c:v>
                </c:pt>
                <c:pt idx="8">
                  <c:v>0.43141640851799362</c:v>
                </c:pt>
                <c:pt idx="9">
                  <c:v>0.41442669611179273</c:v>
                </c:pt>
                <c:pt idx="10">
                  <c:v>0.38897310112267663</c:v>
                </c:pt>
                <c:pt idx="11">
                  <c:v>0.36493903011270729</c:v>
                </c:pt>
                <c:pt idx="12">
                  <c:v>0.34442524651767825</c:v>
                </c:pt>
                <c:pt idx="13">
                  <c:v>0.32668573555995967</c:v>
                </c:pt>
                <c:pt idx="14">
                  <c:v>0.31118765607315141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908-4B56-84A7-84783AC53D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3236656"/>
        <c:axId val="1653250800"/>
      </c:scatterChart>
      <c:valAx>
        <c:axId val="1653236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53250800"/>
        <c:crosses val="autoZero"/>
        <c:crossBetween val="midCat"/>
      </c:valAx>
      <c:valAx>
        <c:axId val="1653250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53236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'расчет характеристик'!$J$31</c:f>
              <c:strCache>
                <c:ptCount val="1"/>
                <c:pt idx="0">
                  <c:v>u_d_av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'расчет характеристик'!$I$32:$I$52</c:f>
              <c:numCache>
                <c:formatCode>General</c:formatCode>
                <c:ptCount val="21"/>
                <c:pt idx="0">
                  <c:v>0.11058662437300208</c:v>
                </c:pt>
                <c:pt idx="1">
                  <c:v>0.23545837477373771</c:v>
                </c:pt>
                <c:pt idx="2">
                  <c:v>0.36033012517447344</c:v>
                </c:pt>
                <c:pt idx="3">
                  <c:v>0.48520187557520905</c:v>
                </c:pt>
                <c:pt idx="4">
                  <c:v>0.61007362597594472</c:v>
                </c:pt>
                <c:pt idx="5">
                  <c:v>0.73494537637668034</c:v>
                </c:pt>
                <c:pt idx="6">
                  <c:v>0.85981712677741595</c:v>
                </c:pt>
                <c:pt idx="7">
                  <c:v>0.98468887717815168</c:v>
                </c:pt>
                <c:pt idx="8">
                  <c:v>1.1095606275788874</c:v>
                </c:pt>
                <c:pt idx="9">
                  <c:v>1.2344323779796229</c:v>
                </c:pt>
                <c:pt idx="10">
                  <c:v>1.3593041283803584</c:v>
                </c:pt>
                <c:pt idx="11">
                  <c:v>1.4841758787810944</c:v>
                </c:pt>
                <c:pt idx="12">
                  <c:v>1.6090476291818299</c:v>
                </c:pt>
                <c:pt idx="13">
                  <c:v>1.7339193795825656</c:v>
                </c:pt>
                <c:pt idx="14">
                  <c:v>1.8587911299833013</c:v>
                </c:pt>
                <c:pt idx="15">
                  <c:v>1.9836628803840368</c:v>
                </c:pt>
                <c:pt idx="16">
                  <c:v>2.108534630784773</c:v>
                </c:pt>
                <c:pt idx="17">
                  <c:v>2.233406381185508</c:v>
                </c:pt>
                <c:pt idx="18">
                  <c:v>2.358278131586244</c:v>
                </c:pt>
                <c:pt idx="19">
                  <c:v>2.4831498819869791</c:v>
                </c:pt>
                <c:pt idx="20">
                  <c:v>2.608021632387715</c:v>
                </c:pt>
              </c:numCache>
            </c:numRef>
          </c:xVal>
          <c:yVal>
            <c:numRef>
              <c:f>'расчет характеристик'!$J$32:$J$52</c:f>
              <c:numCache>
                <c:formatCode>General</c:formatCode>
                <c:ptCount val="21"/>
                <c:pt idx="0">
                  <c:v>8.7601764225265971E-2</c:v>
                </c:pt>
                <c:pt idx="1">
                  <c:v>0.19156886677136975</c:v>
                </c:pt>
                <c:pt idx="2">
                  <c:v>0.29633439541552153</c:v>
                </c:pt>
                <c:pt idx="3">
                  <c:v>0.40193873544470571</c:v>
                </c:pt>
                <c:pt idx="4">
                  <c:v>0.50842435975729294</c:v>
                </c:pt>
                <c:pt idx="5">
                  <c:v>0.61583599008312184</c:v>
                </c:pt>
                <c:pt idx="6">
                  <c:v>0.7242207732387046</c:v>
                </c:pt>
                <c:pt idx="7">
                  <c:v>0.83362847414153574</c:v>
                </c:pt>
                <c:pt idx="8">
                  <c:v>0.94411168754038743</c:v>
                </c:pt>
                <c:pt idx="9">
                  <c:v>1.2344323779796229</c:v>
                </c:pt>
                <c:pt idx="10">
                  <c:v>1.3593041283803586</c:v>
                </c:pt>
                <c:pt idx="11">
                  <c:v>1.4841758787810944</c:v>
                </c:pt>
                <c:pt idx="12">
                  <c:v>1.6090476291818299</c:v>
                </c:pt>
                <c:pt idx="13">
                  <c:v>1.7339193795825654</c:v>
                </c:pt>
                <c:pt idx="14">
                  <c:v>1.8587911299833011</c:v>
                </c:pt>
                <c:pt idx="15">
                  <c:v>1.9836628803840368</c:v>
                </c:pt>
                <c:pt idx="16">
                  <c:v>2.1085346307847725</c:v>
                </c:pt>
                <c:pt idx="17">
                  <c:v>2.233406381185508</c:v>
                </c:pt>
                <c:pt idx="18">
                  <c:v>2.3582781315862436</c:v>
                </c:pt>
                <c:pt idx="19">
                  <c:v>2.4831498819869795</c:v>
                </c:pt>
                <c:pt idx="20">
                  <c:v>2.6080216323877154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3E9-4BA6-8455-768BB9C3551B}"/>
            </c:ext>
          </c:extLst>
        </c:ser>
        <c:ser>
          <c:idx val="1"/>
          <c:order val="1"/>
          <c:tx>
            <c:strRef>
              <c:f>'расчет характеристик'!$K$31</c:f>
              <c:strCache>
                <c:ptCount val="1"/>
                <c:pt idx="0">
                  <c:v>dpd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'расчет характеристик'!$I$54:$I$74</c:f>
              <c:numCache>
                <c:formatCode>General</c:formatCode>
                <c:ptCount val="21"/>
                <c:pt idx="0">
                  <c:v>0.11058662437300205</c:v>
                </c:pt>
                <c:pt idx="1">
                  <c:v>0.23545837477373768</c:v>
                </c:pt>
                <c:pt idx="2">
                  <c:v>0.36033012517447333</c:v>
                </c:pt>
                <c:pt idx="3">
                  <c:v>0.48520187557520905</c:v>
                </c:pt>
                <c:pt idx="4">
                  <c:v>0.61007362597594472</c:v>
                </c:pt>
                <c:pt idx="5">
                  <c:v>0.73494537637668034</c:v>
                </c:pt>
                <c:pt idx="6">
                  <c:v>0.85981712677741595</c:v>
                </c:pt>
                <c:pt idx="7">
                  <c:v>0.98468887717815168</c:v>
                </c:pt>
                <c:pt idx="8">
                  <c:v>1.1095606275788874</c:v>
                </c:pt>
                <c:pt idx="9">
                  <c:v>1.2344323779796229</c:v>
                </c:pt>
                <c:pt idx="10">
                  <c:v>1.3593041283803586</c:v>
                </c:pt>
                <c:pt idx="11">
                  <c:v>1.4841758787810944</c:v>
                </c:pt>
                <c:pt idx="12">
                  <c:v>1.6090476291818299</c:v>
                </c:pt>
                <c:pt idx="13">
                  <c:v>1.7339193795825654</c:v>
                </c:pt>
                <c:pt idx="14">
                  <c:v>1.8587911299833011</c:v>
                </c:pt>
                <c:pt idx="15">
                  <c:v>1.9836628803840368</c:v>
                </c:pt>
                <c:pt idx="16">
                  <c:v>2.1085346307847725</c:v>
                </c:pt>
                <c:pt idx="17">
                  <c:v>2.233406381185508</c:v>
                </c:pt>
                <c:pt idx="18">
                  <c:v>2.3582781315862436</c:v>
                </c:pt>
                <c:pt idx="19">
                  <c:v>2.4831498819869795</c:v>
                </c:pt>
                <c:pt idx="20">
                  <c:v>2.6080216323877154</c:v>
                </c:pt>
              </c:numCache>
            </c:numRef>
          </c:xVal>
          <c:yVal>
            <c:numRef>
              <c:f>'расчет характеристик'!$J$54:$J$74</c:f>
              <c:numCache>
                <c:formatCode>General</c:formatCode>
                <c:ptCount val="21"/>
                <c:pt idx="0">
                  <c:v>8.9060827229434383E-2</c:v>
                </c:pt>
                <c:pt idx="1">
                  <c:v>0.19653130016112283</c:v>
                </c:pt>
                <c:pt idx="2">
                  <c:v>0.30707647540966226</c:v>
                </c:pt>
                <c:pt idx="3">
                  <c:v>0.42097534273415405</c:v>
                </c:pt>
                <c:pt idx="4">
                  <c:v>0.53854588331063502</c:v>
                </c:pt>
                <c:pt idx="5">
                  <c:v>0.66015261123663538</c:v>
                </c:pt>
                <c:pt idx="6">
                  <c:v>0.78621601903136606</c:v>
                </c:pt>
                <c:pt idx="7">
                  <c:v>0.9172245321944249</c:v>
                </c:pt>
                <c:pt idx="8">
                  <c:v>1.1095606275788874</c:v>
                </c:pt>
                <c:pt idx="9">
                  <c:v>1.2344323779796229</c:v>
                </c:pt>
                <c:pt idx="10">
                  <c:v>1.3593041283803586</c:v>
                </c:pt>
                <c:pt idx="11">
                  <c:v>1.4841758787810944</c:v>
                </c:pt>
                <c:pt idx="12">
                  <c:v>1.6090476291818299</c:v>
                </c:pt>
                <c:pt idx="13">
                  <c:v>1.7339193795825654</c:v>
                </c:pt>
                <c:pt idx="14">
                  <c:v>1.8587911299833011</c:v>
                </c:pt>
                <c:pt idx="15">
                  <c:v>1.9836628803840368</c:v>
                </c:pt>
                <c:pt idx="16">
                  <c:v>2.1085346307847725</c:v>
                </c:pt>
                <c:pt idx="17">
                  <c:v>2.233406381185508</c:v>
                </c:pt>
                <c:pt idx="18">
                  <c:v>2.3582781315862436</c:v>
                </c:pt>
                <c:pt idx="19">
                  <c:v>2.4831498819869795</c:v>
                </c:pt>
                <c:pt idx="20">
                  <c:v>2.6080216323877154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3E9-4BA6-8455-768BB9C355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9041007"/>
        <c:axId val="739021455"/>
      </c:scatterChart>
      <c:valAx>
        <c:axId val="7390410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39021455"/>
        <c:crosses val="autoZero"/>
        <c:crossBetween val="midCat"/>
      </c:valAx>
      <c:valAx>
        <c:axId val="739021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390410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'расчет характеристик'!$J$102</c:f>
              <c:strCache>
                <c:ptCount val="1"/>
                <c:pt idx="0">
                  <c:v>u_d_av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'расчет характеристик'!$I$103:$I$123</c:f>
              <c:numCache>
                <c:formatCode>General</c:formatCode>
                <c:ptCount val="21"/>
                <c:pt idx="0">
                  <c:v>7.7278250257729305E-3</c:v>
                </c:pt>
                <c:pt idx="1">
                  <c:v>0.21717587257745186</c:v>
                </c:pt>
                <c:pt idx="2">
                  <c:v>0.42662392012913075</c:v>
                </c:pt>
                <c:pt idx="3">
                  <c:v>0.63607196768080965</c:v>
                </c:pt>
                <c:pt idx="4">
                  <c:v>0.84552001523248865</c:v>
                </c:pt>
                <c:pt idx="5">
                  <c:v>1.0549680627841675</c:v>
                </c:pt>
                <c:pt idx="6">
                  <c:v>1.2644161103358462</c:v>
                </c:pt>
                <c:pt idx="7">
                  <c:v>1.4738641578875253</c:v>
                </c:pt>
                <c:pt idx="8">
                  <c:v>1.6833122054392042</c:v>
                </c:pt>
                <c:pt idx="9">
                  <c:v>1.8927602529908834</c:v>
                </c:pt>
                <c:pt idx="10">
                  <c:v>2.102208300542562</c:v>
                </c:pt>
                <c:pt idx="11">
                  <c:v>2.3116563480942411</c:v>
                </c:pt>
                <c:pt idx="12">
                  <c:v>2.5211043956459198</c:v>
                </c:pt>
                <c:pt idx="13">
                  <c:v>2.7305524431975989</c:v>
                </c:pt>
                <c:pt idx="14">
                  <c:v>2.9400004907492781</c:v>
                </c:pt>
                <c:pt idx="15">
                  <c:v>3.1494485383009572</c:v>
                </c:pt>
                <c:pt idx="16">
                  <c:v>3.3588965858526363</c:v>
                </c:pt>
                <c:pt idx="17">
                  <c:v>3.5683446334043145</c:v>
                </c:pt>
                <c:pt idx="18">
                  <c:v>3.7777926809559941</c:v>
                </c:pt>
                <c:pt idx="19">
                  <c:v>3.9872407285076732</c:v>
                </c:pt>
                <c:pt idx="20">
                  <c:v>4.1966887760593519</c:v>
                </c:pt>
              </c:numCache>
            </c:numRef>
          </c:xVal>
          <c:yVal>
            <c:numRef>
              <c:f>'расчет характеристик'!$J$103:$J$123</c:f>
              <c:numCache>
                <c:formatCode>General</c:formatCode>
                <c:ptCount val="21"/>
                <c:pt idx="0">
                  <c:v>6.5290143721405732E-3</c:v>
                </c:pt>
                <c:pt idx="1">
                  <c:v>0.16996093058387501</c:v>
                </c:pt>
                <c:pt idx="2">
                  <c:v>0.33378558477348474</c:v>
                </c:pt>
                <c:pt idx="3">
                  <c:v>0.49800735772544713</c:v>
                </c:pt>
                <c:pt idx="4">
                  <c:v>0.66263067464905978</c:v>
                </c:pt>
                <c:pt idx="5">
                  <c:v>0.82766000587969391</c:v>
                </c:pt>
                <c:pt idx="6">
                  <c:v>0.99309986759285906</c:v>
                </c:pt>
                <c:pt idx="7">
                  <c:v>1.4738641578875253</c:v>
                </c:pt>
                <c:pt idx="8">
                  <c:v>1.683312205439204</c:v>
                </c:pt>
                <c:pt idx="9">
                  <c:v>1.8927602529908834</c:v>
                </c:pt>
                <c:pt idx="10">
                  <c:v>2.102208300542562</c:v>
                </c:pt>
                <c:pt idx="11">
                  <c:v>2.3116563480942411</c:v>
                </c:pt>
                <c:pt idx="12">
                  <c:v>2.5211043956459203</c:v>
                </c:pt>
                <c:pt idx="13">
                  <c:v>2.7305524431975994</c:v>
                </c:pt>
                <c:pt idx="14">
                  <c:v>2.9400004907492785</c:v>
                </c:pt>
                <c:pt idx="15">
                  <c:v>3.1494485383009567</c:v>
                </c:pt>
                <c:pt idx="16">
                  <c:v>3.3588965858526358</c:v>
                </c:pt>
                <c:pt idx="17">
                  <c:v>3.568344633404315</c:v>
                </c:pt>
                <c:pt idx="18">
                  <c:v>3.7777926809559936</c:v>
                </c:pt>
                <c:pt idx="19">
                  <c:v>3.9872407285076727</c:v>
                </c:pt>
                <c:pt idx="20">
                  <c:v>4.1966887760593519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C1A-4C8A-A4EF-1083C1543B79}"/>
            </c:ext>
          </c:extLst>
        </c:ser>
        <c:ser>
          <c:idx val="1"/>
          <c:order val="1"/>
          <c:tx>
            <c:strRef>
              <c:f>'расчет характеристик'!$K$102</c:f>
              <c:strCache>
                <c:ptCount val="1"/>
                <c:pt idx="0">
                  <c:v>dpd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'расчет характеристик'!$I$125:$I$145</c:f>
              <c:numCache>
                <c:formatCode>General</c:formatCode>
                <c:ptCount val="21"/>
                <c:pt idx="0">
                  <c:v>7.7278250257729296E-3</c:v>
                </c:pt>
                <c:pt idx="1">
                  <c:v>0.21717587257745188</c:v>
                </c:pt>
                <c:pt idx="2">
                  <c:v>0.42662392012913075</c:v>
                </c:pt>
                <c:pt idx="3">
                  <c:v>0.63607196768080965</c:v>
                </c:pt>
                <c:pt idx="4">
                  <c:v>0.84552001523248865</c:v>
                </c:pt>
                <c:pt idx="5">
                  <c:v>1.0549680627841675</c:v>
                </c:pt>
                <c:pt idx="6">
                  <c:v>1.2644161103358462</c:v>
                </c:pt>
                <c:pt idx="7">
                  <c:v>1.4738641578875253</c:v>
                </c:pt>
                <c:pt idx="8">
                  <c:v>1.683312205439204</c:v>
                </c:pt>
                <c:pt idx="9">
                  <c:v>1.8927602529908834</c:v>
                </c:pt>
                <c:pt idx="10">
                  <c:v>2.102208300542562</c:v>
                </c:pt>
                <c:pt idx="11">
                  <c:v>2.3116563480942411</c:v>
                </c:pt>
                <c:pt idx="12">
                  <c:v>2.5211043956459203</c:v>
                </c:pt>
                <c:pt idx="13">
                  <c:v>2.7305524431975994</c:v>
                </c:pt>
                <c:pt idx="14">
                  <c:v>2.9400004907492785</c:v>
                </c:pt>
                <c:pt idx="15">
                  <c:v>3.1494485383009567</c:v>
                </c:pt>
                <c:pt idx="16">
                  <c:v>3.3588965858526358</c:v>
                </c:pt>
                <c:pt idx="17">
                  <c:v>3.568344633404315</c:v>
                </c:pt>
                <c:pt idx="18">
                  <c:v>3.7777926809559936</c:v>
                </c:pt>
                <c:pt idx="19">
                  <c:v>3.9872407285076727</c:v>
                </c:pt>
                <c:pt idx="20">
                  <c:v>4.1966887760593519</c:v>
                </c:pt>
              </c:numCache>
            </c:numRef>
          </c:xVal>
          <c:yVal>
            <c:numRef>
              <c:f>'расчет характеристик'!$J$125:$J$145</c:f>
              <c:numCache>
                <c:formatCode>General</c:formatCode>
                <c:ptCount val="21"/>
                <c:pt idx="0">
                  <c:v>6.3604411377516379E-3</c:v>
                </c:pt>
                <c:pt idx="1">
                  <c:v>0.16891975175448778</c:v>
                </c:pt>
                <c:pt idx="2">
                  <c:v>0.34397192421260653</c:v>
                </c:pt>
                <c:pt idx="3">
                  <c:v>0.53349588595106445</c:v>
                </c:pt>
                <c:pt idx="4">
                  <c:v>0.73997043347325042</c:v>
                </c:pt>
                <c:pt idx="5">
                  <c:v>0.96655598504998985</c:v>
                </c:pt>
                <c:pt idx="6">
                  <c:v>1.2644161103358462</c:v>
                </c:pt>
                <c:pt idx="7">
                  <c:v>1.4738641578875253</c:v>
                </c:pt>
                <c:pt idx="8">
                  <c:v>1.683312205439204</c:v>
                </c:pt>
                <c:pt idx="9">
                  <c:v>1.8927602529908834</c:v>
                </c:pt>
                <c:pt idx="10">
                  <c:v>2.102208300542562</c:v>
                </c:pt>
                <c:pt idx="11">
                  <c:v>2.3116563480942411</c:v>
                </c:pt>
                <c:pt idx="12">
                  <c:v>2.5211043956459203</c:v>
                </c:pt>
                <c:pt idx="13">
                  <c:v>2.7305524431975994</c:v>
                </c:pt>
                <c:pt idx="14">
                  <c:v>2.9400004907492785</c:v>
                </c:pt>
                <c:pt idx="15">
                  <c:v>3.1494485383009567</c:v>
                </c:pt>
                <c:pt idx="16">
                  <c:v>3.3588965858526358</c:v>
                </c:pt>
                <c:pt idx="17">
                  <c:v>3.568344633404315</c:v>
                </c:pt>
                <c:pt idx="18">
                  <c:v>3.7777926809559936</c:v>
                </c:pt>
                <c:pt idx="19">
                  <c:v>3.9872407285076727</c:v>
                </c:pt>
                <c:pt idx="20">
                  <c:v>4.1966887760593519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C1A-4C8A-A4EF-1083C1543B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7652047"/>
        <c:axId val="647638735"/>
      </c:scatterChart>
      <c:valAx>
        <c:axId val="6476520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7638735"/>
        <c:crosses val="autoZero"/>
        <c:crossBetween val="midCat"/>
      </c:valAx>
      <c:valAx>
        <c:axId val="647638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76520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'корректировка модели Вербицкого'!$D$8</c:f>
              <c:strCache>
                <c:ptCount val="1"/>
                <c:pt idx="0">
                  <c:v>dpd_cav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'корректировка модели Вербицкого'!$C$18:$C$45</c:f>
              <c:numCache>
                <c:formatCode>General</c:formatCode>
                <c:ptCount val="28"/>
                <c:pt idx="0">
                  <c:v>1</c:v>
                </c:pt>
                <c:pt idx="1">
                  <c:v>1.1000000000000001</c:v>
                </c:pt>
                <c:pt idx="2">
                  <c:v>1.2</c:v>
                </c:pt>
                <c:pt idx="3">
                  <c:v>1.3</c:v>
                </c:pt>
                <c:pt idx="4">
                  <c:v>1.4</c:v>
                </c:pt>
                <c:pt idx="5">
                  <c:v>1.5</c:v>
                </c:pt>
                <c:pt idx="6">
                  <c:v>1.6</c:v>
                </c:pt>
                <c:pt idx="7">
                  <c:v>1.7</c:v>
                </c:pt>
                <c:pt idx="8">
                  <c:v>1.8</c:v>
                </c:pt>
                <c:pt idx="9">
                  <c:v>1.9</c:v>
                </c:pt>
                <c:pt idx="10">
                  <c:v>2</c:v>
                </c:pt>
                <c:pt idx="11">
                  <c:v>2.1</c:v>
                </c:pt>
                <c:pt idx="12">
                  <c:v>2.2000000000000002</c:v>
                </c:pt>
                <c:pt idx="13">
                  <c:v>2.2999999999999998</c:v>
                </c:pt>
                <c:pt idx="14">
                  <c:v>2.4</c:v>
                </c:pt>
                <c:pt idx="15">
                  <c:v>2.5</c:v>
                </c:pt>
                <c:pt idx="16">
                  <c:v>2.6</c:v>
                </c:pt>
                <c:pt idx="17">
                  <c:v>2.7</c:v>
                </c:pt>
                <c:pt idx="18">
                  <c:v>2.8</c:v>
                </c:pt>
                <c:pt idx="19">
                  <c:v>2.9</c:v>
                </c:pt>
                <c:pt idx="20">
                  <c:v>3</c:v>
                </c:pt>
                <c:pt idx="21">
                  <c:v>3.1</c:v>
                </c:pt>
                <c:pt idx="22">
                  <c:v>3.2</c:v>
                </c:pt>
                <c:pt idx="23">
                  <c:v>3.3</c:v>
                </c:pt>
                <c:pt idx="24">
                  <c:v>3.4</c:v>
                </c:pt>
                <c:pt idx="25">
                  <c:v>3.5</c:v>
                </c:pt>
                <c:pt idx="26">
                  <c:v>3.6</c:v>
                </c:pt>
                <c:pt idx="27">
                  <c:v>3.7</c:v>
                </c:pt>
              </c:numCache>
            </c:numRef>
          </c:xVal>
          <c:yVal>
            <c:numRef>
              <c:f>'корректировка модели Вербицкого'!$D$18:$D$45</c:f>
              <c:numCache>
                <c:formatCode>General</c:formatCode>
                <c:ptCount val="28"/>
                <c:pt idx="0">
                  <c:v>0.47852500000000009</c:v>
                </c:pt>
                <c:pt idx="1">
                  <c:v>0.45195972500000003</c:v>
                </c:pt>
                <c:pt idx="2">
                  <c:v>0.42210280000000011</c:v>
                </c:pt>
                <c:pt idx="3">
                  <c:v>0.38971757500000015</c:v>
                </c:pt>
                <c:pt idx="4">
                  <c:v>0.35556740000000031</c:v>
                </c:pt>
                <c:pt idx="5">
                  <c:v>0.32041562500000043</c:v>
                </c:pt>
                <c:pt idx="6">
                  <c:v>0.2850256000000001</c:v>
                </c:pt>
                <c:pt idx="7">
                  <c:v>0.25016067500000017</c:v>
                </c:pt>
                <c:pt idx="8">
                  <c:v>0.21658420000000023</c:v>
                </c:pt>
                <c:pt idx="9">
                  <c:v>0.18505952500000034</c:v>
                </c:pt>
                <c:pt idx="10">
                  <c:v>0.15635000000000021</c:v>
                </c:pt>
                <c:pt idx="11">
                  <c:v>0.13121897500000024</c:v>
                </c:pt>
                <c:pt idx="12">
                  <c:v>0.11042980000000024</c:v>
                </c:pt>
                <c:pt idx="13">
                  <c:v>9.4745825000000505E-2</c:v>
                </c:pt>
                <c:pt idx="14">
                  <c:v>8.4930400000000406E-2</c:v>
                </c:pt>
                <c:pt idx="15">
                  <c:v>8.174687500000033E-2</c:v>
                </c:pt>
                <c:pt idx="16">
                  <c:v>8.595860000000044E-2</c:v>
                </c:pt>
                <c:pt idx="17">
                  <c:v>9.8328925000000567E-2</c:v>
                </c:pt>
                <c:pt idx="18">
                  <c:v>0.11962120000000076</c:v>
                </c:pt>
                <c:pt idx="19">
                  <c:v>0.15059877500000041</c:v>
                </c:pt>
                <c:pt idx="20">
                  <c:v>0.19202500000000144</c:v>
                </c:pt>
                <c:pt idx="21">
                  <c:v>0.24466322500000004</c:v>
                </c:pt>
                <c:pt idx="22">
                  <c:v>0.30927680000000102</c:v>
                </c:pt>
                <c:pt idx="23">
                  <c:v>0.38662907500000077</c:v>
                </c:pt>
                <c:pt idx="24">
                  <c:v>0.47748340000000034</c:v>
                </c:pt>
                <c:pt idx="25">
                  <c:v>0.58260312500000122</c:v>
                </c:pt>
                <c:pt idx="26">
                  <c:v>0.70275160000000092</c:v>
                </c:pt>
                <c:pt idx="27">
                  <c:v>0.83869217500000159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D15-4290-A2BA-CC5A904E3E5F}"/>
            </c:ext>
          </c:extLst>
        </c:ser>
        <c:ser>
          <c:idx val="1"/>
          <c:order val="1"/>
          <c:tx>
            <c:strRef>
              <c:f>'корректировка модели Вербицкого'!$E$8</c:f>
              <c:strCache>
                <c:ptCount val="1"/>
                <c:pt idx="0">
                  <c:v>dpd max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'корректировка модели Вербицкого'!$C$18:$C$45</c:f>
              <c:numCache>
                <c:formatCode>General</c:formatCode>
                <c:ptCount val="28"/>
                <c:pt idx="0">
                  <c:v>1</c:v>
                </c:pt>
                <c:pt idx="1">
                  <c:v>1.1000000000000001</c:v>
                </c:pt>
                <c:pt idx="2">
                  <c:v>1.2</c:v>
                </c:pt>
                <c:pt idx="3">
                  <c:v>1.3</c:v>
                </c:pt>
                <c:pt idx="4">
                  <c:v>1.4</c:v>
                </c:pt>
                <c:pt idx="5">
                  <c:v>1.5</c:v>
                </c:pt>
                <c:pt idx="6">
                  <c:v>1.6</c:v>
                </c:pt>
                <c:pt idx="7">
                  <c:v>1.7</c:v>
                </c:pt>
                <c:pt idx="8">
                  <c:v>1.8</c:v>
                </c:pt>
                <c:pt idx="9">
                  <c:v>1.9</c:v>
                </c:pt>
                <c:pt idx="10">
                  <c:v>2</c:v>
                </c:pt>
                <c:pt idx="11">
                  <c:v>2.1</c:v>
                </c:pt>
                <c:pt idx="12">
                  <c:v>2.2000000000000002</c:v>
                </c:pt>
                <c:pt idx="13">
                  <c:v>2.2999999999999998</c:v>
                </c:pt>
                <c:pt idx="14">
                  <c:v>2.4</c:v>
                </c:pt>
                <c:pt idx="15">
                  <c:v>2.5</c:v>
                </c:pt>
                <c:pt idx="16">
                  <c:v>2.6</c:v>
                </c:pt>
                <c:pt idx="17">
                  <c:v>2.7</c:v>
                </c:pt>
                <c:pt idx="18">
                  <c:v>2.8</c:v>
                </c:pt>
                <c:pt idx="19">
                  <c:v>2.9</c:v>
                </c:pt>
                <c:pt idx="20">
                  <c:v>3</c:v>
                </c:pt>
                <c:pt idx="21">
                  <c:v>3.1</c:v>
                </c:pt>
                <c:pt idx="22">
                  <c:v>3.2</c:v>
                </c:pt>
                <c:pt idx="23">
                  <c:v>3.3</c:v>
                </c:pt>
                <c:pt idx="24">
                  <c:v>3.4</c:v>
                </c:pt>
                <c:pt idx="25">
                  <c:v>3.5</c:v>
                </c:pt>
                <c:pt idx="26">
                  <c:v>3.6</c:v>
                </c:pt>
                <c:pt idx="27">
                  <c:v>3.7</c:v>
                </c:pt>
              </c:numCache>
            </c:numRef>
          </c:xVal>
          <c:yVal>
            <c:numRef>
              <c:f>'корректировка модели Вербицкого'!$E$18:$E$45</c:f>
              <c:numCache>
                <c:formatCode>General</c:formatCode>
                <c:ptCount val="28"/>
                <c:pt idx="0">
                  <c:v>0.92121423796073254</c:v>
                </c:pt>
                <c:pt idx="1">
                  <c:v>0.84834943773295013</c:v>
                </c:pt>
                <c:pt idx="2">
                  <c:v>0.78124798645642546</c:v>
                </c:pt>
                <c:pt idx="3">
                  <c:v>0.71945402353687804</c:v>
                </c:pt>
                <c:pt idx="4">
                  <c:v>0.66254774534676231</c:v>
                </c:pt>
                <c:pt idx="5">
                  <c:v>0.61014255324624966</c:v>
                </c:pt>
                <c:pt idx="6">
                  <c:v>0.56188242718570114</c:v>
                </c:pt>
                <c:pt idx="7">
                  <c:v>0.5174395070469302</c:v>
                </c:pt>
                <c:pt idx="8">
                  <c:v>0.4765118652918493</c:v>
                </c:pt>
                <c:pt idx="9">
                  <c:v>0.43882145578676018</c:v>
                </c:pt>
                <c:pt idx="10">
                  <c:v>0.40411222486741577</c:v>
                </c:pt>
                <c:pt idx="11">
                  <c:v>0.3721483718121788</c:v>
                </c:pt>
                <c:pt idx="12">
                  <c:v>0.34271274690562503</c:v>
                </c:pt>
                <c:pt idx="13">
                  <c:v>0.3156053762096705</c:v>
                </c:pt>
                <c:pt idx="14">
                  <c:v>0.29064210302010429</c:v>
                </c:pt>
                <c:pt idx="15">
                  <c:v>0.26765333677912356</c:v>
                </c:pt>
                <c:pt idx="16">
                  <c:v>0.24648290094447739</c:v>
                </c:pt>
                <c:pt idx="17">
                  <c:v>0.22698697198810228</c:v>
                </c:pt>
                <c:pt idx="18">
                  <c:v>0.20903310231622765</c:v>
                </c:pt>
                <c:pt idx="19">
                  <c:v>0.19249932047305693</c:v>
                </c:pt>
                <c:pt idx="20">
                  <c:v>0.1772733025151679</c:v>
                </c:pt>
                <c:pt idx="21">
                  <c:v>0.16325160892727797</c:v>
                </c:pt>
                <c:pt idx="22">
                  <c:v>0.15033898189528319</c:v>
                </c:pt>
                <c:pt idx="23">
                  <c:v>0.13844769816252472</c:v>
                </c:pt>
                <c:pt idx="24">
                  <c:v>0.12749697307284294</c:v>
                </c:pt>
                <c:pt idx="25">
                  <c:v>0.11741241175172745</c:v>
                </c:pt>
                <c:pt idx="26">
                  <c:v>0.10812550369710355</c:v>
                </c:pt>
                <c:pt idx="27">
                  <c:v>9.9573157346206573E-2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D15-4290-A2BA-CC5A904E3E5F}"/>
            </c:ext>
          </c:extLst>
        </c:ser>
        <c:ser>
          <c:idx val="3"/>
          <c:order val="2"/>
          <c:tx>
            <c:strRef>
              <c:f>'корректировка модели Вербицкого'!$G$8</c:f>
              <c:strCache>
                <c:ptCount val="1"/>
                <c:pt idx="0">
                  <c:v>dpd_1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'корректировка модели Вербицкого'!$C$18:$C$45</c:f>
              <c:numCache>
                <c:formatCode>General</c:formatCode>
                <c:ptCount val="28"/>
                <c:pt idx="0">
                  <c:v>1</c:v>
                </c:pt>
                <c:pt idx="1">
                  <c:v>1.1000000000000001</c:v>
                </c:pt>
                <c:pt idx="2">
                  <c:v>1.2</c:v>
                </c:pt>
                <c:pt idx="3">
                  <c:v>1.3</c:v>
                </c:pt>
                <c:pt idx="4">
                  <c:v>1.4</c:v>
                </c:pt>
                <c:pt idx="5">
                  <c:v>1.5</c:v>
                </c:pt>
                <c:pt idx="6">
                  <c:v>1.6</c:v>
                </c:pt>
                <c:pt idx="7">
                  <c:v>1.7</c:v>
                </c:pt>
                <c:pt idx="8">
                  <c:v>1.8</c:v>
                </c:pt>
                <c:pt idx="9">
                  <c:v>1.9</c:v>
                </c:pt>
                <c:pt idx="10">
                  <c:v>2</c:v>
                </c:pt>
                <c:pt idx="11">
                  <c:v>2.1</c:v>
                </c:pt>
                <c:pt idx="12">
                  <c:v>2.2000000000000002</c:v>
                </c:pt>
                <c:pt idx="13">
                  <c:v>2.2999999999999998</c:v>
                </c:pt>
                <c:pt idx="14">
                  <c:v>2.4</c:v>
                </c:pt>
                <c:pt idx="15">
                  <c:v>2.5</c:v>
                </c:pt>
                <c:pt idx="16">
                  <c:v>2.6</c:v>
                </c:pt>
                <c:pt idx="17">
                  <c:v>2.7</c:v>
                </c:pt>
                <c:pt idx="18">
                  <c:v>2.8</c:v>
                </c:pt>
                <c:pt idx="19">
                  <c:v>2.9</c:v>
                </c:pt>
                <c:pt idx="20">
                  <c:v>3</c:v>
                </c:pt>
                <c:pt idx="21">
                  <c:v>3.1</c:v>
                </c:pt>
                <c:pt idx="22">
                  <c:v>3.2</c:v>
                </c:pt>
                <c:pt idx="23">
                  <c:v>3.3</c:v>
                </c:pt>
                <c:pt idx="24">
                  <c:v>3.4</c:v>
                </c:pt>
                <c:pt idx="25">
                  <c:v>3.5</c:v>
                </c:pt>
                <c:pt idx="26">
                  <c:v>3.6</c:v>
                </c:pt>
                <c:pt idx="27">
                  <c:v>3.7</c:v>
                </c:pt>
              </c:numCache>
            </c:numRef>
          </c:xVal>
          <c:yVal>
            <c:numRef>
              <c:f>'корректировка модели Вербицкого'!$G$18:$G$45</c:f>
              <c:numCache>
                <c:formatCode>General</c:formatCode>
                <c:ptCount val="28"/>
                <c:pt idx="0">
                  <c:v>0.47852500000000009</c:v>
                </c:pt>
                <c:pt idx="1">
                  <c:v>0.45195972500000003</c:v>
                </c:pt>
                <c:pt idx="2">
                  <c:v>0.42210280000000011</c:v>
                </c:pt>
                <c:pt idx="3">
                  <c:v>0.38971757500000015</c:v>
                </c:pt>
                <c:pt idx="4">
                  <c:v>0.35556740000000031</c:v>
                </c:pt>
                <c:pt idx="5">
                  <c:v>0.32041562500000043</c:v>
                </c:pt>
                <c:pt idx="6">
                  <c:v>0.2850256000000001</c:v>
                </c:pt>
                <c:pt idx="7">
                  <c:v>0.25016067500000017</c:v>
                </c:pt>
                <c:pt idx="8">
                  <c:v>0.21658420000000023</c:v>
                </c:pt>
                <c:pt idx="9">
                  <c:v>0.18505952500000034</c:v>
                </c:pt>
                <c:pt idx="10">
                  <c:v>0.15635000000000021</c:v>
                </c:pt>
                <c:pt idx="11">
                  <c:v>0.13121897500000024</c:v>
                </c:pt>
                <c:pt idx="12">
                  <c:v>0.11042980000000024</c:v>
                </c:pt>
                <c:pt idx="13">
                  <c:v>9.4745825000000505E-2</c:v>
                </c:pt>
                <c:pt idx="14">
                  <c:v>8.4930400000000406E-2</c:v>
                </c:pt>
                <c:pt idx="15">
                  <c:v>8.1736737229519019E-2</c:v>
                </c:pt>
                <c:pt idx="16">
                  <c:v>8.1736737229519019E-2</c:v>
                </c:pt>
                <c:pt idx="17">
                  <c:v>8.1736737229519019E-2</c:v>
                </c:pt>
                <c:pt idx="18">
                  <c:v>8.1736737229519019E-2</c:v>
                </c:pt>
                <c:pt idx="19">
                  <c:v>8.1736737229519019E-2</c:v>
                </c:pt>
                <c:pt idx="20">
                  <c:v>8.1736737229519019E-2</c:v>
                </c:pt>
                <c:pt idx="21">
                  <c:v>8.1736737229519019E-2</c:v>
                </c:pt>
                <c:pt idx="22">
                  <c:v>8.1736737229519019E-2</c:v>
                </c:pt>
                <c:pt idx="23">
                  <c:v>8.1736737229519019E-2</c:v>
                </c:pt>
                <c:pt idx="24">
                  <c:v>8.1736737229519019E-2</c:v>
                </c:pt>
                <c:pt idx="25">
                  <c:v>8.1736737229519019E-2</c:v>
                </c:pt>
                <c:pt idx="26">
                  <c:v>8.1736737229519019E-2</c:v>
                </c:pt>
                <c:pt idx="27">
                  <c:v>8.1736737229519019E-2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10C-4F02-AE0F-27923EE74DC0}"/>
            </c:ext>
          </c:extLst>
        </c:ser>
        <c:ser>
          <c:idx val="4"/>
          <c:order val="3"/>
          <c:tx>
            <c:strRef>
              <c:f>'корректировка модели Вербицкого'!$H$8</c:f>
              <c:strCache>
                <c:ptCount val="1"/>
                <c:pt idx="0">
                  <c:v>dpd_2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'корректировка модели Вербицкого'!$C$18:$C$45</c:f>
              <c:numCache>
                <c:formatCode>General</c:formatCode>
                <c:ptCount val="28"/>
                <c:pt idx="0">
                  <c:v>1</c:v>
                </c:pt>
                <c:pt idx="1">
                  <c:v>1.1000000000000001</c:v>
                </c:pt>
                <c:pt idx="2">
                  <c:v>1.2</c:v>
                </c:pt>
                <c:pt idx="3">
                  <c:v>1.3</c:v>
                </c:pt>
                <c:pt idx="4">
                  <c:v>1.4</c:v>
                </c:pt>
                <c:pt idx="5">
                  <c:v>1.5</c:v>
                </c:pt>
                <c:pt idx="6">
                  <c:v>1.6</c:v>
                </c:pt>
                <c:pt idx="7">
                  <c:v>1.7</c:v>
                </c:pt>
                <c:pt idx="8">
                  <c:v>1.8</c:v>
                </c:pt>
                <c:pt idx="9">
                  <c:v>1.9</c:v>
                </c:pt>
                <c:pt idx="10">
                  <c:v>2</c:v>
                </c:pt>
                <c:pt idx="11">
                  <c:v>2.1</c:v>
                </c:pt>
                <c:pt idx="12">
                  <c:v>2.2000000000000002</c:v>
                </c:pt>
                <c:pt idx="13">
                  <c:v>2.2999999999999998</c:v>
                </c:pt>
                <c:pt idx="14">
                  <c:v>2.4</c:v>
                </c:pt>
                <c:pt idx="15">
                  <c:v>2.5</c:v>
                </c:pt>
                <c:pt idx="16">
                  <c:v>2.6</c:v>
                </c:pt>
                <c:pt idx="17">
                  <c:v>2.7</c:v>
                </c:pt>
                <c:pt idx="18">
                  <c:v>2.8</c:v>
                </c:pt>
                <c:pt idx="19">
                  <c:v>2.9</c:v>
                </c:pt>
                <c:pt idx="20">
                  <c:v>3</c:v>
                </c:pt>
                <c:pt idx="21">
                  <c:v>3.1</c:v>
                </c:pt>
                <c:pt idx="22">
                  <c:v>3.2</c:v>
                </c:pt>
                <c:pt idx="23">
                  <c:v>3.3</c:v>
                </c:pt>
                <c:pt idx="24">
                  <c:v>3.4</c:v>
                </c:pt>
                <c:pt idx="25">
                  <c:v>3.5</c:v>
                </c:pt>
                <c:pt idx="26">
                  <c:v>3.6</c:v>
                </c:pt>
                <c:pt idx="27">
                  <c:v>3.7</c:v>
                </c:pt>
              </c:numCache>
            </c:numRef>
          </c:xVal>
          <c:yVal>
            <c:numRef>
              <c:f>'корректировка модели Вербицкого'!$H$18:$H$45</c:f>
              <c:numCache>
                <c:formatCode>General</c:formatCode>
                <c:ptCount val="28"/>
                <c:pt idx="0">
                  <c:v>0.47852500000000009</c:v>
                </c:pt>
                <c:pt idx="1">
                  <c:v>0.45195972500000003</c:v>
                </c:pt>
                <c:pt idx="2">
                  <c:v>0.42210280000000011</c:v>
                </c:pt>
                <c:pt idx="3">
                  <c:v>0.38971757500000015</c:v>
                </c:pt>
                <c:pt idx="4">
                  <c:v>0.35556740000000031</c:v>
                </c:pt>
                <c:pt idx="5">
                  <c:v>0.32041562500000043</c:v>
                </c:pt>
                <c:pt idx="6">
                  <c:v>0.2850256000000001</c:v>
                </c:pt>
                <c:pt idx="7">
                  <c:v>0.25016067500000017</c:v>
                </c:pt>
                <c:pt idx="8">
                  <c:v>0.21658420000000023</c:v>
                </c:pt>
                <c:pt idx="9">
                  <c:v>0.18505952500000034</c:v>
                </c:pt>
                <c:pt idx="10">
                  <c:v>0.15635000000000021</c:v>
                </c:pt>
                <c:pt idx="11">
                  <c:v>0.13121897500000024</c:v>
                </c:pt>
                <c:pt idx="12">
                  <c:v>0.11042980000000024</c:v>
                </c:pt>
                <c:pt idx="13">
                  <c:v>9.4745825000000505E-2</c:v>
                </c:pt>
                <c:pt idx="14">
                  <c:v>8.4930400000000406E-2</c:v>
                </c:pt>
                <c:pt idx="15">
                  <c:v>8.1736737229519019E-2</c:v>
                </c:pt>
                <c:pt idx="16">
                  <c:v>8.1736737229519019E-2</c:v>
                </c:pt>
                <c:pt idx="17">
                  <c:v>8.1736737229519019E-2</c:v>
                </c:pt>
                <c:pt idx="18">
                  <c:v>8.1736737229519019E-2</c:v>
                </c:pt>
                <c:pt idx="19">
                  <c:v>8.1736737229519019E-2</c:v>
                </c:pt>
                <c:pt idx="20">
                  <c:v>8.1736737229519019E-2</c:v>
                </c:pt>
                <c:pt idx="21">
                  <c:v>8.1736737229519019E-2</c:v>
                </c:pt>
                <c:pt idx="22">
                  <c:v>8.1736737229519019E-2</c:v>
                </c:pt>
                <c:pt idx="23">
                  <c:v>8.1736737229519019E-2</c:v>
                </c:pt>
                <c:pt idx="24">
                  <c:v>8.1736737229519019E-2</c:v>
                </c:pt>
                <c:pt idx="25">
                  <c:v>8.1736737229519019E-2</c:v>
                </c:pt>
                <c:pt idx="26">
                  <c:v>8.1736737229519019E-2</c:v>
                </c:pt>
                <c:pt idx="27">
                  <c:v>8.1736737229519019E-2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510C-4F02-AE0F-27923EE74DC0}"/>
            </c:ext>
          </c:extLst>
        </c:ser>
        <c:ser>
          <c:idx val="5"/>
          <c:order val="4"/>
          <c:tx>
            <c:strRef>
              <c:f>'корректировка модели Вербицкого'!$I$8</c:f>
              <c:strCache>
                <c:ptCount val="1"/>
                <c:pt idx="0">
                  <c:v>dpd_corr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'корректировка модели Вербицкого'!$C$18:$C$45</c:f>
              <c:numCache>
                <c:formatCode>General</c:formatCode>
                <c:ptCount val="28"/>
                <c:pt idx="0">
                  <c:v>1</c:v>
                </c:pt>
                <c:pt idx="1">
                  <c:v>1.1000000000000001</c:v>
                </c:pt>
                <c:pt idx="2">
                  <c:v>1.2</c:v>
                </c:pt>
                <c:pt idx="3">
                  <c:v>1.3</c:v>
                </c:pt>
                <c:pt idx="4">
                  <c:v>1.4</c:v>
                </c:pt>
                <c:pt idx="5">
                  <c:v>1.5</c:v>
                </c:pt>
                <c:pt idx="6">
                  <c:v>1.6</c:v>
                </c:pt>
                <c:pt idx="7">
                  <c:v>1.7</c:v>
                </c:pt>
                <c:pt idx="8">
                  <c:v>1.8</c:v>
                </c:pt>
                <c:pt idx="9">
                  <c:v>1.9</c:v>
                </c:pt>
                <c:pt idx="10">
                  <c:v>2</c:v>
                </c:pt>
                <c:pt idx="11">
                  <c:v>2.1</c:v>
                </c:pt>
                <c:pt idx="12">
                  <c:v>2.2000000000000002</c:v>
                </c:pt>
                <c:pt idx="13">
                  <c:v>2.2999999999999998</c:v>
                </c:pt>
                <c:pt idx="14">
                  <c:v>2.4</c:v>
                </c:pt>
                <c:pt idx="15">
                  <c:v>2.5</c:v>
                </c:pt>
                <c:pt idx="16">
                  <c:v>2.6</c:v>
                </c:pt>
                <c:pt idx="17">
                  <c:v>2.7</c:v>
                </c:pt>
                <c:pt idx="18">
                  <c:v>2.8</c:v>
                </c:pt>
                <c:pt idx="19">
                  <c:v>2.9</c:v>
                </c:pt>
                <c:pt idx="20">
                  <c:v>3</c:v>
                </c:pt>
                <c:pt idx="21">
                  <c:v>3.1</c:v>
                </c:pt>
                <c:pt idx="22">
                  <c:v>3.2</c:v>
                </c:pt>
                <c:pt idx="23">
                  <c:v>3.3</c:v>
                </c:pt>
                <c:pt idx="24">
                  <c:v>3.4</c:v>
                </c:pt>
                <c:pt idx="25">
                  <c:v>3.5</c:v>
                </c:pt>
                <c:pt idx="26">
                  <c:v>3.6</c:v>
                </c:pt>
                <c:pt idx="27">
                  <c:v>3.7</c:v>
                </c:pt>
              </c:numCache>
            </c:numRef>
          </c:xVal>
          <c:yVal>
            <c:numRef>
              <c:f>'корректировка модели Вербицкого'!$I$18:$I$45</c:f>
              <c:numCache>
                <c:formatCode>General</c:formatCode>
                <c:ptCount val="28"/>
                <c:pt idx="0">
                  <c:v>0.47852500000000009</c:v>
                </c:pt>
                <c:pt idx="1">
                  <c:v>0.45195972500000003</c:v>
                </c:pt>
                <c:pt idx="2">
                  <c:v>0.42210280000000011</c:v>
                </c:pt>
                <c:pt idx="3">
                  <c:v>0.38971757500000015</c:v>
                </c:pt>
                <c:pt idx="4">
                  <c:v>0.35556740000000031</c:v>
                </c:pt>
                <c:pt idx="5">
                  <c:v>0.32041562500000043</c:v>
                </c:pt>
                <c:pt idx="6">
                  <c:v>0.2850256000000001</c:v>
                </c:pt>
                <c:pt idx="7">
                  <c:v>0.25016067500000017</c:v>
                </c:pt>
                <c:pt idx="8">
                  <c:v>0.21658420000000023</c:v>
                </c:pt>
                <c:pt idx="9">
                  <c:v>0.18505952500000034</c:v>
                </c:pt>
                <c:pt idx="10">
                  <c:v>0.15635000000000021</c:v>
                </c:pt>
                <c:pt idx="11">
                  <c:v>0.13121897500000024</c:v>
                </c:pt>
                <c:pt idx="12">
                  <c:v>0.11042980000000024</c:v>
                </c:pt>
                <c:pt idx="13">
                  <c:v>9.4745825000000505E-2</c:v>
                </c:pt>
                <c:pt idx="14">
                  <c:v>8.4930400000000406E-2</c:v>
                </c:pt>
                <c:pt idx="15">
                  <c:v>8.1736737229519019E-2</c:v>
                </c:pt>
                <c:pt idx="16">
                  <c:v>8.1736737229519019E-2</c:v>
                </c:pt>
                <c:pt idx="17">
                  <c:v>8.1736737229519019E-2</c:v>
                </c:pt>
                <c:pt idx="18">
                  <c:v>8.1736737229519019E-2</c:v>
                </c:pt>
                <c:pt idx="19">
                  <c:v>8.1736737229519019E-2</c:v>
                </c:pt>
                <c:pt idx="20">
                  <c:v>8.1736737229519019E-2</c:v>
                </c:pt>
                <c:pt idx="21">
                  <c:v>8.1625804463638985E-2</c:v>
                </c:pt>
                <c:pt idx="22">
                  <c:v>7.5169490947641596E-2</c:v>
                </c:pt>
                <c:pt idx="23">
                  <c:v>6.9223849081262362E-2</c:v>
                </c:pt>
                <c:pt idx="24">
                  <c:v>6.374848653642147E-2</c:v>
                </c:pt>
                <c:pt idx="25">
                  <c:v>5.8706205875863726E-2</c:v>
                </c:pt>
                <c:pt idx="26">
                  <c:v>5.4062751848551777E-2</c:v>
                </c:pt>
                <c:pt idx="27">
                  <c:v>4.9786578673103286E-2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510C-4F02-AE0F-27923EE74D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2766511"/>
        <c:axId val="1022766927"/>
      </c:scatterChart>
      <c:valAx>
        <c:axId val="10227665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22766927"/>
        <c:crosses val="autoZero"/>
        <c:crossBetween val="midCat"/>
      </c:valAx>
      <c:valAx>
        <c:axId val="1022766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dpd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227665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userShapes r:id="rId3"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'корректировка модели Вербицкого'!$D$8</c:f>
              <c:strCache>
                <c:ptCount val="1"/>
                <c:pt idx="0">
                  <c:v>dpd_cav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'корректировка модели Вербицкого'!$C$18:$C$45</c:f>
              <c:numCache>
                <c:formatCode>General</c:formatCode>
                <c:ptCount val="28"/>
                <c:pt idx="0">
                  <c:v>1</c:v>
                </c:pt>
                <c:pt idx="1">
                  <c:v>1.1000000000000001</c:v>
                </c:pt>
                <c:pt idx="2">
                  <c:v>1.2</c:v>
                </c:pt>
                <c:pt idx="3">
                  <c:v>1.3</c:v>
                </c:pt>
                <c:pt idx="4">
                  <c:v>1.4</c:v>
                </c:pt>
                <c:pt idx="5">
                  <c:v>1.5</c:v>
                </c:pt>
                <c:pt idx="6">
                  <c:v>1.6</c:v>
                </c:pt>
                <c:pt idx="7">
                  <c:v>1.7</c:v>
                </c:pt>
                <c:pt idx="8">
                  <c:v>1.8</c:v>
                </c:pt>
                <c:pt idx="9">
                  <c:v>1.9</c:v>
                </c:pt>
                <c:pt idx="10">
                  <c:v>2</c:v>
                </c:pt>
                <c:pt idx="11">
                  <c:v>2.1</c:v>
                </c:pt>
                <c:pt idx="12">
                  <c:v>2.2000000000000002</c:v>
                </c:pt>
                <c:pt idx="13">
                  <c:v>2.2999999999999998</c:v>
                </c:pt>
                <c:pt idx="14">
                  <c:v>2.4</c:v>
                </c:pt>
                <c:pt idx="15">
                  <c:v>2.5</c:v>
                </c:pt>
                <c:pt idx="16">
                  <c:v>2.6</c:v>
                </c:pt>
                <c:pt idx="17">
                  <c:v>2.7</c:v>
                </c:pt>
                <c:pt idx="18">
                  <c:v>2.8</c:v>
                </c:pt>
                <c:pt idx="19">
                  <c:v>2.9</c:v>
                </c:pt>
                <c:pt idx="20">
                  <c:v>3</c:v>
                </c:pt>
                <c:pt idx="21">
                  <c:v>3.1</c:v>
                </c:pt>
                <c:pt idx="22">
                  <c:v>3.2</c:v>
                </c:pt>
                <c:pt idx="23">
                  <c:v>3.3</c:v>
                </c:pt>
                <c:pt idx="24">
                  <c:v>3.4</c:v>
                </c:pt>
                <c:pt idx="25">
                  <c:v>3.5</c:v>
                </c:pt>
                <c:pt idx="26">
                  <c:v>3.6</c:v>
                </c:pt>
                <c:pt idx="27">
                  <c:v>3.7</c:v>
                </c:pt>
              </c:numCache>
            </c:numRef>
          </c:xVal>
          <c:yVal>
            <c:numRef>
              <c:f>'корректировка модели Вербицкого'!$D$18:$D$45</c:f>
              <c:numCache>
                <c:formatCode>General</c:formatCode>
                <c:ptCount val="28"/>
                <c:pt idx="0">
                  <c:v>0.47852500000000009</c:v>
                </c:pt>
                <c:pt idx="1">
                  <c:v>0.45195972500000003</c:v>
                </c:pt>
                <c:pt idx="2">
                  <c:v>0.42210280000000011</c:v>
                </c:pt>
                <c:pt idx="3">
                  <c:v>0.38971757500000015</c:v>
                </c:pt>
                <c:pt idx="4">
                  <c:v>0.35556740000000031</c:v>
                </c:pt>
                <c:pt idx="5">
                  <c:v>0.32041562500000043</c:v>
                </c:pt>
                <c:pt idx="6">
                  <c:v>0.2850256000000001</c:v>
                </c:pt>
                <c:pt idx="7">
                  <c:v>0.25016067500000017</c:v>
                </c:pt>
                <c:pt idx="8">
                  <c:v>0.21658420000000023</c:v>
                </c:pt>
                <c:pt idx="9">
                  <c:v>0.18505952500000034</c:v>
                </c:pt>
                <c:pt idx="10">
                  <c:v>0.15635000000000021</c:v>
                </c:pt>
                <c:pt idx="11">
                  <c:v>0.13121897500000024</c:v>
                </c:pt>
                <c:pt idx="12">
                  <c:v>0.11042980000000024</c:v>
                </c:pt>
                <c:pt idx="13">
                  <c:v>9.4745825000000505E-2</c:v>
                </c:pt>
                <c:pt idx="14">
                  <c:v>8.4930400000000406E-2</c:v>
                </c:pt>
                <c:pt idx="15">
                  <c:v>8.174687500000033E-2</c:v>
                </c:pt>
                <c:pt idx="16">
                  <c:v>8.595860000000044E-2</c:v>
                </c:pt>
                <c:pt idx="17">
                  <c:v>9.8328925000000567E-2</c:v>
                </c:pt>
                <c:pt idx="18">
                  <c:v>0.11962120000000076</c:v>
                </c:pt>
                <c:pt idx="19">
                  <c:v>0.15059877500000041</c:v>
                </c:pt>
                <c:pt idx="20">
                  <c:v>0.19202500000000144</c:v>
                </c:pt>
                <c:pt idx="21">
                  <c:v>0.24466322500000004</c:v>
                </c:pt>
                <c:pt idx="22">
                  <c:v>0.30927680000000102</c:v>
                </c:pt>
                <c:pt idx="23">
                  <c:v>0.38662907500000077</c:v>
                </c:pt>
                <c:pt idx="24">
                  <c:v>0.47748340000000034</c:v>
                </c:pt>
                <c:pt idx="25">
                  <c:v>0.58260312500000122</c:v>
                </c:pt>
                <c:pt idx="26">
                  <c:v>0.70275160000000092</c:v>
                </c:pt>
                <c:pt idx="27">
                  <c:v>0.83869217500000159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CAD-4E5A-BB40-7AEB0483905B}"/>
            </c:ext>
          </c:extLst>
        </c:ser>
        <c:ser>
          <c:idx val="1"/>
          <c:order val="1"/>
          <c:tx>
            <c:strRef>
              <c:f>'корректировка модели Вербицкого'!$E$8</c:f>
              <c:strCache>
                <c:ptCount val="1"/>
                <c:pt idx="0">
                  <c:v>dpd max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'корректировка модели Вербицкого'!$C$18:$C$45</c:f>
              <c:numCache>
                <c:formatCode>General</c:formatCode>
                <c:ptCount val="28"/>
                <c:pt idx="0">
                  <c:v>1</c:v>
                </c:pt>
                <c:pt idx="1">
                  <c:v>1.1000000000000001</c:v>
                </c:pt>
                <c:pt idx="2">
                  <c:v>1.2</c:v>
                </c:pt>
                <c:pt idx="3">
                  <c:v>1.3</c:v>
                </c:pt>
                <c:pt idx="4">
                  <c:v>1.4</c:v>
                </c:pt>
                <c:pt idx="5">
                  <c:v>1.5</c:v>
                </c:pt>
                <c:pt idx="6">
                  <c:v>1.6</c:v>
                </c:pt>
                <c:pt idx="7">
                  <c:v>1.7</c:v>
                </c:pt>
                <c:pt idx="8">
                  <c:v>1.8</c:v>
                </c:pt>
                <c:pt idx="9">
                  <c:v>1.9</c:v>
                </c:pt>
                <c:pt idx="10">
                  <c:v>2</c:v>
                </c:pt>
                <c:pt idx="11">
                  <c:v>2.1</c:v>
                </c:pt>
                <c:pt idx="12">
                  <c:v>2.2000000000000002</c:v>
                </c:pt>
                <c:pt idx="13">
                  <c:v>2.2999999999999998</c:v>
                </c:pt>
                <c:pt idx="14">
                  <c:v>2.4</c:v>
                </c:pt>
                <c:pt idx="15">
                  <c:v>2.5</c:v>
                </c:pt>
                <c:pt idx="16">
                  <c:v>2.6</c:v>
                </c:pt>
                <c:pt idx="17">
                  <c:v>2.7</c:v>
                </c:pt>
                <c:pt idx="18">
                  <c:v>2.8</c:v>
                </c:pt>
                <c:pt idx="19">
                  <c:v>2.9</c:v>
                </c:pt>
                <c:pt idx="20">
                  <c:v>3</c:v>
                </c:pt>
                <c:pt idx="21">
                  <c:v>3.1</c:v>
                </c:pt>
                <c:pt idx="22">
                  <c:v>3.2</c:v>
                </c:pt>
                <c:pt idx="23">
                  <c:v>3.3</c:v>
                </c:pt>
                <c:pt idx="24">
                  <c:v>3.4</c:v>
                </c:pt>
                <c:pt idx="25">
                  <c:v>3.5</c:v>
                </c:pt>
                <c:pt idx="26">
                  <c:v>3.6</c:v>
                </c:pt>
                <c:pt idx="27">
                  <c:v>3.7</c:v>
                </c:pt>
              </c:numCache>
            </c:numRef>
          </c:xVal>
          <c:yVal>
            <c:numRef>
              <c:f>'корректировка модели Вербицкого'!$E$18:$E$45</c:f>
              <c:numCache>
                <c:formatCode>General</c:formatCode>
                <c:ptCount val="28"/>
                <c:pt idx="0">
                  <c:v>0.92121423796073254</c:v>
                </c:pt>
                <c:pt idx="1">
                  <c:v>0.84834943773295013</c:v>
                </c:pt>
                <c:pt idx="2">
                  <c:v>0.78124798645642546</c:v>
                </c:pt>
                <c:pt idx="3">
                  <c:v>0.71945402353687804</c:v>
                </c:pt>
                <c:pt idx="4">
                  <c:v>0.66254774534676231</c:v>
                </c:pt>
                <c:pt idx="5">
                  <c:v>0.61014255324624966</c:v>
                </c:pt>
                <c:pt idx="6">
                  <c:v>0.56188242718570114</c:v>
                </c:pt>
                <c:pt idx="7">
                  <c:v>0.5174395070469302</c:v>
                </c:pt>
                <c:pt idx="8">
                  <c:v>0.4765118652918493</c:v>
                </c:pt>
                <c:pt idx="9">
                  <c:v>0.43882145578676018</c:v>
                </c:pt>
                <c:pt idx="10">
                  <c:v>0.40411222486741577</c:v>
                </c:pt>
                <c:pt idx="11">
                  <c:v>0.3721483718121788</c:v>
                </c:pt>
                <c:pt idx="12">
                  <c:v>0.34271274690562503</c:v>
                </c:pt>
                <c:pt idx="13">
                  <c:v>0.3156053762096705</c:v>
                </c:pt>
                <c:pt idx="14">
                  <c:v>0.29064210302010429</c:v>
                </c:pt>
                <c:pt idx="15">
                  <c:v>0.26765333677912356</c:v>
                </c:pt>
                <c:pt idx="16">
                  <c:v>0.24648290094447739</c:v>
                </c:pt>
                <c:pt idx="17">
                  <c:v>0.22698697198810228</c:v>
                </c:pt>
                <c:pt idx="18">
                  <c:v>0.20903310231622765</c:v>
                </c:pt>
                <c:pt idx="19">
                  <c:v>0.19249932047305693</c:v>
                </c:pt>
                <c:pt idx="20">
                  <c:v>0.1772733025151679</c:v>
                </c:pt>
                <c:pt idx="21">
                  <c:v>0.16325160892727797</c:v>
                </c:pt>
                <c:pt idx="22">
                  <c:v>0.15033898189528319</c:v>
                </c:pt>
                <c:pt idx="23">
                  <c:v>0.13844769816252472</c:v>
                </c:pt>
                <c:pt idx="24">
                  <c:v>0.12749697307284294</c:v>
                </c:pt>
                <c:pt idx="25">
                  <c:v>0.11741241175172745</c:v>
                </c:pt>
                <c:pt idx="26">
                  <c:v>0.10812550369710355</c:v>
                </c:pt>
                <c:pt idx="27">
                  <c:v>9.9573157346206573E-2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CAD-4E5A-BB40-7AEB0483905B}"/>
            </c:ext>
          </c:extLst>
        </c:ser>
        <c:ser>
          <c:idx val="5"/>
          <c:order val="2"/>
          <c:tx>
            <c:strRef>
              <c:f>'корректировка модели Вербицкого'!$I$8</c:f>
              <c:strCache>
                <c:ptCount val="1"/>
                <c:pt idx="0">
                  <c:v>dpd_corr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'корректировка модели Вербицкого'!$C$18:$C$45</c:f>
              <c:numCache>
                <c:formatCode>General</c:formatCode>
                <c:ptCount val="28"/>
                <c:pt idx="0">
                  <c:v>1</c:v>
                </c:pt>
                <c:pt idx="1">
                  <c:v>1.1000000000000001</c:v>
                </c:pt>
                <c:pt idx="2">
                  <c:v>1.2</c:v>
                </c:pt>
                <c:pt idx="3">
                  <c:v>1.3</c:v>
                </c:pt>
                <c:pt idx="4">
                  <c:v>1.4</c:v>
                </c:pt>
                <c:pt idx="5">
                  <c:v>1.5</c:v>
                </c:pt>
                <c:pt idx="6">
                  <c:v>1.6</c:v>
                </c:pt>
                <c:pt idx="7">
                  <c:v>1.7</c:v>
                </c:pt>
                <c:pt idx="8">
                  <c:v>1.8</c:v>
                </c:pt>
                <c:pt idx="9">
                  <c:v>1.9</c:v>
                </c:pt>
                <c:pt idx="10">
                  <c:v>2</c:v>
                </c:pt>
                <c:pt idx="11">
                  <c:v>2.1</c:v>
                </c:pt>
                <c:pt idx="12">
                  <c:v>2.2000000000000002</c:v>
                </c:pt>
                <c:pt idx="13">
                  <c:v>2.2999999999999998</c:v>
                </c:pt>
                <c:pt idx="14">
                  <c:v>2.4</c:v>
                </c:pt>
                <c:pt idx="15">
                  <c:v>2.5</c:v>
                </c:pt>
                <c:pt idx="16">
                  <c:v>2.6</c:v>
                </c:pt>
                <c:pt idx="17">
                  <c:v>2.7</c:v>
                </c:pt>
                <c:pt idx="18">
                  <c:v>2.8</c:v>
                </c:pt>
                <c:pt idx="19">
                  <c:v>2.9</c:v>
                </c:pt>
                <c:pt idx="20">
                  <c:v>3</c:v>
                </c:pt>
                <c:pt idx="21">
                  <c:v>3.1</c:v>
                </c:pt>
                <c:pt idx="22">
                  <c:v>3.2</c:v>
                </c:pt>
                <c:pt idx="23">
                  <c:v>3.3</c:v>
                </c:pt>
                <c:pt idx="24">
                  <c:v>3.4</c:v>
                </c:pt>
                <c:pt idx="25">
                  <c:v>3.5</c:v>
                </c:pt>
                <c:pt idx="26">
                  <c:v>3.6</c:v>
                </c:pt>
                <c:pt idx="27">
                  <c:v>3.7</c:v>
                </c:pt>
              </c:numCache>
            </c:numRef>
          </c:xVal>
          <c:yVal>
            <c:numRef>
              <c:f>'корректировка модели Вербицкого'!$I$18:$I$45</c:f>
              <c:numCache>
                <c:formatCode>General</c:formatCode>
                <c:ptCount val="28"/>
                <c:pt idx="0">
                  <c:v>0.47852500000000009</c:v>
                </c:pt>
                <c:pt idx="1">
                  <c:v>0.45195972500000003</c:v>
                </c:pt>
                <c:pt idx="2">
                  <c:v>0.42210280000000011</c:v>
                </c:pt>
                <c:pt idx="3">
                  <c:v>0.38971757500000015</c:v>
                </c:pt>
                <c:pt idx="4">
                  <c:v>0.35556740000000031</c:v>
                </c:pt>
                <c:pt idx="5">
                  <c:v>0.32041562500000043</c:v>
                </c:pt>
                <c:pt idx="6">
                  <c:v>0.2850256000000001</c:v>
                </c:pt>
                <c:pt idx="7">
                  <c:v>0.25016067500000017</c:v>
                </c:pt>
                <c:pt idx="8">
                  <c:v>0.21658420000000023</c:v>
                </c:pt>
                <c:pt idx="9">
                  <c:v>0.18505952500000034</c:v>
                </c:pt>
                <c:pt idx="10">
                  <c:v>0.15635000000000021</c:v>
                </c:pt>
                <c:pt idx="11">
                  <c:v>0.13121897500000024</c:v>
                </c:pt>
                <c:pt idx="12">
                  <c:v>0.11042980000000024</c:v>
                </c:pt>
                <c:pt idx="13">
                  <c:v>9.4745825000000505E-2</c:v>
                </c:pt>
                <c:pt idx="14">
                  <c:v>8.4930400000000406E-2</c:v>
                </c:pt>
                <c:pt idx="15">
                  <c:v>8.1736737229519019E-2</c:v>
                </c:pt>
                <c:pt idx="16">
                  <c:v>8.1736737229519019E-2</c:v>
                </c:pt>
                <c:pt idx="17">
                  <c:v>8.1736737229519019E-2</c:v>
                </c:pt>
                <c:pt idx="18">
                  <c:v>8.1736737229519019E-2</c:v>
                </c:pt>
                <c:pt idx="19">
                  <c:v>8.1736737229519019E-2</c:v>
                </c:pt>
                <c:pt idx="20">
                  <c:v>8.1736737229519019E-2</c:v>
                </c:pt>
                <c:pt idx="21">
                  <c:v>8.1625804463638985E-2</c:v>
                </c:pt>
                <c:pt idx="22">
                  <c:v>7.5169490947641596E-2</c:v>
                </c:pt>
                <c:pt idx="23">
                  <c:v>6.9223849081262362E-2</c:v>
                </c:pt>
                <c:pt idx="24">
                  <c:v>6.374848653642147E-2</c:v>
                </c:pt>
                <c:pt idx="25">
                  <c:v>5.8706205875863726E-2</c:v>
                </c:pt>
                <c:pt idx="26">
                  <c:v>5.4062751848551777E-2</c:v>
                </c:pt>
                <c:pt idx="27">
                  <c:v>4.9786578673103286E-2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ACAD-4E5A-BB40-7AEB048390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2766511"/>
        <c:axId val="1022766927"/>
      </c:scatterChart>
      <c:valAx>
        <c:axId val="10227665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22766927"/>
        <c:crosses val="autoZero"/>
        <c:crossBetween val="midCat"/>
      </c:valAx>
      <c:valAx>
        <c:axId val="1022766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dpd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227665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chart" Target="../charts/chart16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chart" Target="../charts/chart15.xml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39889</xdr:colOff>
      <xdr:row>3</xdr:row>
      <xdr:rowOff>140339</xdr:rowOff>
    </xdr:from>
    <xdr:to>
      <xdr:col>26</xdr:col>
      <xdr:colOff>78681</xdr:colOff>
      <xdr:row>26</xdr:row>
      <xdr:rowOff>11801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F233E14C-79A3-40DF-A3D4-0B5719FA99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584743</xdr:colOff>
      <xdr:row>26</xdr:row>
      <xdr:rowOff>94741</xdr:rowOff>
    </xdr:from>
    <xdr:to>
      <xdr:col>23</xdr:col>
      <xdr:colOff>252186</xdr:colOff>
      <xdr:row>47</xdr:row>
      <xdr:rowOff>22951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623D6648-6281-425A-944F-F69693B4CE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580007</xdr:colOff>
      <xdr:row>20</xdr:row>
      <xdr:rowOff>78325</xdr:rowOff>
    </xdr:from>
    <xdr:to>
      <xdr:col>15</xdr:col>
      <xdr:colOff>453460</xdr:colOff>
      <xdr:row>25</xdr:row>
      <xdr:rowOff>173575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AC397F0A-C70A-45E1-8FAA-7465E471BD45}"/>
            </a:ext>
          </a:extLst>
        </xdr:cNvPr>
        <xdr:cNvSpPr txBox="1"/>
      </xdr:nvSpPr>
      <xdr:spPr>
        <a:xfrm>
          <a:off x="8615643" y="3888325"/>
          <a:ext cx="4254953" cy="1047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фиксировано</a:t>
          </a:r>
          <a:r>
            <a:rPr lang="ru-RU" sz="1100" baseline="0"/>
            <a:t> давление на входе рабочего агента и давление на входе</a:t>
          </a:r>
          <a:endParaRPr lang="en-US" sz="1100"/>
        </a:p>
      </xdr:txBody>
    </xdr:sp>
    <xdr:clientData/>
  </xdr:twoCellAnchor>
  <xdr:twoCellAnchor>
    <xdr:from>
      <xdr:col>9</xdr:col>
      <xdr:colOff>44983</xdr:colOff>
      <xdr:row>14</xdr:row>
      <xdr:rowOff>154799</xdr:rowOff>
    </xdr:from>
    <xdr:to>
      <xdr:col>15</xdr:col>
      <xdr:colOff>457558</xdr:colOff>
      <xdr:row>20</xdr:row>
      <xdr:rowOff>59548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5857E5DD-EBEF-4CBF-B3FA-F37056885703}"/>
            </a:ext>
          </a:extLst>
        </xdr:cNvPr>
        <xdr:cNvSpPr txBox="1"/>
      </xdr:nvSpPr>
      <xdr:spPr>
        <a:xfrm>
          <a:off x="8673512" y="2821799"/>
          <a:ext cx="4177752" cy="1047749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возможны</a:t>
          </a:r>
          <a:r>
            <a:rPr lang="ru-RU" sz="1100" baseline="0"/>
            <a:t> схемы расчета</a:t>
          </a:r>
        </a:p>
        <a:p>
          <a:r>
            <a:rPr lang="ru-RU" sz="1100" baseline="0"/>
            <a:t>1. фиксированы </a:t>
          </a:r>
          <a:r>
            <a:rPr lang="en-US" sz="1100" baseline="0"/>
            <a:t>Pact, Pin, Qin   </a:t>
          </a:r>
          <a:r>
            <a:rPr lang="ru-RU" sz="1100" baseline="0"/>
            <a:t>ищем </a:t>
          </a:r>
          <a:r>
            <a:rPr lang="en-US" sz="1100" baseline="0"/>
            <a:t>Pout, Qact</a:t>
          </a:r>
        </a:p>
        <a:p>
          <a:r>
            <a:rPr lang="en-US" sz="1100" baseline="0"/>
            <a:t>2. </a:t>
          </a:r>
          <a:r>
            <a:rPr lang="ru-RU" sz="1100" baseline="0"/>
            <a:t>фиксированы </a:t>
          </a:r>
          <a:r>
            <a:rPr lang="en-US" sz="1100" baseline="0"/>
            <a:t>Pout, Qin</a:t>
          </a:r>
          <a:r>
            <a:rPr lang="ru-RU" sz="1100" baseline="0"/>
            <a:t>, </a:t>
          </a:r>
          <a:r>
            <a:rPr lang="en-US" sz="1100" baseline="0"/>
            <a:t>Qact </a:t>
          </a:r>
          <a:r>
            <a:rPr lang="ru-RU" sz="1100" baseline="0"/>
            <a:t>ищем</a:t>
          </a:r>
          <a:r>
            <a:rPr lang="en-US" sz="1100" baseline="0"/>
            <a:t> Pact, Pin</a:t>
          </a:r>
        </a:p>
      </xdr:txBody>
    </xdr:sp>
    <xdr:clientData/>
  </xdr:twoCellAnchor>
  <xdr:twoCellAnchor>
    <xdr:from>
      <xdr:col>23</xdr:col>
      <xdr:colOff>301106</xdr:colOff>
      <xdr:row>26</xdr:row>
      <xdr:rowOff>73887</xdr:rowOff>
    </xdr:from>
    <xdr:to>
      <xdr:col>32</xdr:col>
      <xdr:colOff>548317</xdr:colOff>
      <xdr:row>46</xdr:row>
      <xdr:rowOff>179839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5783A2DA-C011-4DDF-A253-EDCA1DCD57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795908</xdr:colOff>
      <xdr:row>75</xdr:row>
      <xdr:rowOff>177998</xdr:rowOff>
    </xdr:from>
    <xdr:to>
      <xdr:col>14</xdr:col>
      <xdr:colOff>143968</xdr:colOff>
      <xdr:row>96</xdr:row>
      <xdr:rowOff>112673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CBB407DD-4361-439E-9AEF-B94E81878F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278244</xdr:colOff>
      <xdr:row>76</xdr:row>
      <xdr:rowOff>60030</xdr:rowOff>
    </xdr:from>
    <xdr:to>
      <xdr:col>5</xdr:col>
      <xdr:colOff>554641</xdr:colOff>
      <xdr:row>96</xdr:row>
      <xdr:rowOff>183374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5D37A690-559D-46A7-903F-B560DCAA40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0</xdr:colOff>
      <xdr:row>146</xdr:row>
      <xdr:rowOff>0</xdr:rowOff>
    </xdr:from>
    <xdr:to>
      <xdr:col>6</xdr:col>
      <xdr:colOff>90500</xdr:colOff>
      <xdr:row>166</xdr:row>
      <xdr:rowOff>119558</xdr:rowOff>
    </xdr:to>
    <xdr:graphicFrame macro="">
      <xdr:nvGraphicFramePr>
        <xdr:cNvPr id="10" name="Диаграмма 9">
          <a:extLst>
            <a:ext uri="{FF2B5EF4-FFF2-40B4-BE49-F238E27FC236}">
              <a16:creationId xmlns:a16="http://schemas.microsoft.com/office/drawing/2014/main" id="{DFA0D807-649B-4B30-98C9-A3FC5FC223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0</xdr:colOff>
      <xdr:row>146</xdr:row>
      <xdr:rowOff>0</xdr:rowOff>
    </xdr:from>
    <xdr:to>
      <xdr:col>15</xdr:col>
      <xdr:colOff>170509</xdr:colOff>
      <xdr:row>166</xdr:row>
      <xdr:rowOff>117653</xdr:rowOff>
    </xdr:to>
    <xdr:graphicFrame macro="">
      <xdr:nvGraphicFramePr>
        <xdr:cNvPr id="11" name="Диаграмма 10">
          <a:extLst>
            <a:ext uri="{FF2B5EF4-FFF2-40B4-BE49-F238E27FC236}">
              <a16:creationId xmlns:a16="http://schemas.microsoft.com/office/drawing/2014/main" id="{EC60223F-22FC-483F-A022-0A1F754BA4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16</xdr:col>
      <xdr:colOff>0</xdr:colOff>
      <xdr:row>146</xdr:row>
      <xdr:rowOff>0</xdr:rowOff>
    </xdr:from>
    <xdr:to>
      <xdr:col>25</xdr:col>
      <xdr:colOff>258660</xdr:colOff>
      <xdr:row>166</xdr:row>
      <xdr:rowOff>119558</xdr:rowOff>
    </xdr:to>
    <xdr:graphicFrame macro="">
      <xdr:nvGraphicFramePr>
        <xdr:cNvPr id="12" name="Диаграмма 11">
          <a:extLst>
            <a:ext uri="{FF2B5EF4-FFF2-40B4-BE49-F238E27FC236}">
              <a16:creationId xmlns:a16="http://schemas.microsoft.com/office/drawing/2014/main" id="{FAF4DA63-FB45-4CAF-B21E-96C6890934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26</xdr:col>
      <xdr:colOff>0</xdr:colOff>
      <xdr:row>146</xdr:row>
      <xdr:rowOff>0</xdr:rowOff>
    </xdr:from>
    <xdr:to>
      <xdr:col>35</xdr:col>
      <xdr:colOff>262470</xdr:colOff>
      <xdr:row>166</xdr:row>
      <xdr:rowOff>119633</xdr:rowOff>
    </xdr:to>
    <xdr:graphicFrame macro="">
      <xdr:nvGraphicFramePr>
        <xdr:cNvPr id="13" name="Диаграмма 12">
          <a:extLst>
            <a:ext uri="{FF2B5EF4-FFF2-40B4-BE49-F238E27FC236}">
              <a16:creationId xmlns:a16="http://schemas.microsoft.com/office/drawing/2014/main" id="{9B6ABFAB-2838-4ABC-BC61-8DA6207FED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26</xdr:col>
      <xdr:colOff>172267</xdr:colOff>
      <xdr:row>3</xdr:row>
      <xdr:rowOff>126274</xdr:rowOff>
    </xdr:from>
    <xdr:to>
      <xdr:col>36</xdr:col>
      <xdr:colOff>211059</xdr:colOff>
      <xdr:row>25</xdr:row>
      <xdr:rowOff>190141</xdr:rowOff>
    </xdr:to>
    <xdr:graphicFrame macro="">
      <xdr:nvGraphicFramePr>
        <xdr:cNvPr id="14" name="Диаграмма 13">
          <a:extLst>
            <a:ext uri="{FF2B5EF4-FFF2-40B4-BE49-F238E27FC236}">
              <a16:creationId xmlns:a16="http://schemas.microsoft.com/office/drawing/2014/main" id="{920CBE5A-F6D7-40E7-B852-231E57D617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17</xdr:col>
      <xdr:colOff>134471</xdr:colOff>
      <xdr:row>117</xdr:row>
      <xdr:rowOff>158001</xdr:rowOff>
    </xdr:from>
    <xdr:to>
      <xdr:col>24</xdr:col>
      <xdr:colOff>470647</xdr:colOff>
      <xdr:row>135</xdr:row>
      <xdr:rowOff>100852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7EFD2218-97A4-4B67-952B-962BDAB7C3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34</xdr:col>
      <xdr:colOff>313764</xdr:colOff>
      <xdr:row>36</xdr:row>
      <xdr:rowOff>180413</xdr:rowOff>
    </xdr:from>
    <xdr:to>
      <xdr:col>43</xdr:col>
      <xdr:colOff>493059</xdr:colOff>
      <xdr:row>56</xdr:row>
      <xdr:rowOff>33617</xdr:rowOff>
    </xdr:to>
    <xdr:graphicFrame macro="">
      <xdr:nvGraphicFramePr>
        <xdr:cNvPr id="15" name="Диаграмма 14">
          <a:extLst>
            <a:ext uri="{FF2B5EF4-FFF2-40B4-BE49-F238E27FC236}">
              <a16:creationId xmlns:a16="http://schemas.microsoft.com/office/drawing/2014/main" id="{3619431A-5B24-4CB8-AC51-0375935257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34</xdr:col>
      <xdr:colOff>33618</xdr:colOff>
      <xdr:row>67</xdr:row>
      <xdr:rowOff>57149</xdr:rowOff>
    </xdr:from>
    <xdr:to>
      <xdr:col>39</xdr:col>
      <xdr:colOff>448236</xdr:colOff>
      <xdr:row>85</xdr:row>
      <xdr:rowOff>56029</xdr:rowOff>
    </xdr:to>
    <xdr:graphicFrame macro="">
      <xdr:nvGraphicFramePr>
        <xdr:cNvPr id="16" name="Диаграмма 15">
          <a:extLst>
            <a:ext uri="{FF2B5EF4-FFF2-40B4-BE49-F238E27FC236}">
              <a16:creationId xmlns:a16="http://schemas.microsoft.com/office/drawing/2014/main" id="{65235E95-A434-4BE7-9669-A181D1C0FC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25</xdr:col>
      <xdr:colOff>582706</xdr:colOff>
      <xdr:row>114</xdr:row>
      <xdr:rowOff>135591</xdr:rowOff>
    </xdr:from>
    <xdr:to>
      <xdr:col>33</xdr:col>
      <xdr:colOff>313764</xdr:colOff>
      <xdr:row>129</xdr:row>
      <xdr:rowOff>10085</xdr:rowOff>
    </xdr:to>
    <xdr:graphicFrame macro="">
      <xdr:nvGraphicFramePr>
        <xdr:cNvPr id="17" name="Диаграмма 16">
          <a:extLst>
            <a:ext uri="{FF2B5EF4-FFF2-40B4-BE49-F238E27FC236}">
              <a16:creationId xmlns:a16="http://schemas.microsoft.com/office/drawing/2014/main" id="{61DB544A-28D0-4EE7-8DAD-F800004C04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0.11429</cdr:x>
      <cdr:y>0.10543</cdr:y>
    </cdr:from>
    <cdr:to>
      <cdr:x>0.26334</cdr:x>
      <cdr:y>0.31401</cdr:y>
    </cdr:to>
    <cdr:sp macro="" textlink="'расчет характеристик'!$W$2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E4123658-0021-496C-95CF-3A52E5BBEED1}"/>
            </a:ext>
          </a:extLst>
        </cdr:cNvPr>
        <cdr:cNvSpPr txBox="1"/>
      </cdr:nvSpPr>
      <cdr:spPr>
        <a:xfrm xmlns:a="http://schemas.openxmlformats.org/drawingml/2006/main">
          <a:off x="701157" y="462184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fld id="{CA6C8BB7-0D87-43F9-BBF3-632B7599831F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q gas from annules =100 ст.м3/сут</a:t>
          </a:fld>
          <a:endParaRPr lang="ru-RU" sz="1100"/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0.11429</cdr:x>
      <cdr:y>0.10543</cdr:y>
    </cdr:from>
    <cdr:to>
      <cdr:x>0.26334</cdr:x>
      <cdr:y>0.31401</cdr:y>
    </cdr:to>
    <cdr:sp macro="" textlink="'расчет характеристик'!$W$2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E4123658-0021-496C-95CF-3A52E5BBEED1}"/>
            </a:ext>
          </a:extLst>
        </cdr:cNvPr>
        <cdr:cNvSpPr txBox="1"/>
      </cdr:nvSpPr>
      <cdr:spPr>
        <a:xfrm xmlns:a="http://schemas.openxmlformats.org/drawingml/2006/main">
          <a:off x="701157" y="462184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fld id="{CA6C8BB7-0D87-43F9-BBF3-632B7599831F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q gas from annules =100 ст.м3/сут</a:t>
          </a:fld>
          <a:endParaRPr lang="ru-RU" sz="1100"/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504825</xdr:colOff>
      <xdr:row>7</xdr:row>
      <xdr:rowOff>19050</xdr:rowOff>
    </xdr:from>
    <xdr:to>
      <xdr:col>21</xdr:col>
      <xdr:colOff>76200</xdr:colOff>
      <xdr:row>10</xdr:row>
      <xdr:rowOff>123825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1685DD74-6952-496D-9524-351CAA9D48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39225" y="1352550"/>
          <a:ext cx="3838575" cy="676275"/>
        </a:xfrm>
        <a:prstGeom prst="rect">
          <a:avLst/>
        </a:prstGeom>
      </xdr:spPr>
    </xdr:pic>
    <xdr:clientData/>
  </xdr:twoCellAnchor>
  <xdr:twoCellAnchor editAs="oneCell">
    <xdr:from>
      <xdr:col>14</xdr:col>
      <xdr:colOff>504825</xdr:colOff>
      <xdr:row>10</xdr:row>
      <xdr:rowOff>38100</xdr:rowOff>
    </xdr:from>
    <xdr:to>
      <xdr:col>21</xdr:col>
      <xdr:colOff>123825</xdr:colOff>
      <xdr:row>36</xdr:row>
      <xdr:rowOff>85725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10F724FE-2EB8-48A8-8D29-6BBA25C2F6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039225" y="1943100"/>
          <a:ext cx="3886200" cy="5000625"/>
        </a:xfrm>
        <a:prstGeom prst="rect">
          <a:avLst/>
        </a:prstGeom>
      </xdr:spPr>
    </xdr:pic>
    <xdr:clientData/>
  </xdr:twoCellAnchor>
  <xdr:twoCellAnchor>
    <xdr:from>
      <xdr:col>9</xdr:col>
      <xdr:colOff>57150</xdr:colOff>
      <xdr:row>1</xdr:row>
      <xdr:rowOff>104775</xdr:rowOff>
    </xdr:from>
    <xdr:to>
      <xdr:col>14</xdr:col>
      <xdr:colOff>409575</xdr:colOff>
      <xdr:row>10</xdr:row>
      <xdr:rowOff>76200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B43EE237-CD2C-4D30-B276-2331C3DA0D33}"/>
            </a:ext>
          </a:extLst>
        </xdr:cNvPr>
        <xdr:cNvSpPr txBox="1"/>
      </xdr:nvSpPr>
      <xdr:spPr>
        <a:xfrm>
          <a:off x="5543550" y="295275"/>
          <a:ext cx="3400425" cy="1685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оценка корреляций из статьи</a:t>
          </a:r>
          <a:r>
            <a:rPr lang="ru-RU" sz="1100" baseline="0"/>
            <a:t> для разных значений безразмерного перепада давления и относительного давления на входе</a:t>
          </a:r>
          <a:endParaRPr lang="en-US" sz="1100" baseline="0"/>
        </a:p>
        <a:p>
          <a:r>
            <a:rPr lang="ru-RU" sz="1100" baseline="0"/>
            <a:t>аппроксимирующий полином 7 работает только в узкой области где были данные.</a:t>
          </a:r>
        </a:p>
        <a:p>
          <a:r>
            <a:rPr lang="ru-RU" sz="1100" baseline="0"/>
            <a:t>для того чтобы расширить его область применимости добавлены корректировки сохраняющие тренды для больших </a:t>
          </a:r>
          <a:r>
            <a:rPr lang="en-US" sz="1100" baseline="0"/>
            <a:t>d </a:t>
          </a:r>
          <a:r>
            <a:rPr lang="ru-RU" sz="1100" baseline="0"/>
            <a:t> и рвх.отн. (никаких гарантий, что тренды корректны)</a:t>
          </a:r>
          <a:endParaRPr lang="ru-RU" sz="1100"/>
        </a:p>
      </xdr:txBody>
    </xdr:sp>
    <xdr:clientData/>
  </xdr:twoCellAnchor>
  <xdr:twoCellAnchor editAs="oneCell">
    <xdr:from>
      <xdr:col>14</xdr:col>
      <xdr:colOff>523875</xdr:colOff>
      <xdr:row>0</xdr:row>
      <xdr:rowOff>47625</xdr:rowOff>
    </xdr:from>
    <xdr:to>
      <xdr:col>27</xdr:col>
      <xdr:colOff>0</xdr:colOff>
      <xdr:row>3</xdr:row>
      <xdr:rowOff>142875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FE758F5D-8198-448A-ACF4-6F823C3130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058275" y="47625"/>
          <a:ext cx="7400925" cy="666750"/>
        </a:xfrm>
        <a:prstGeom prst="rect">
          <a:avLst/>
        </a:prstGeom>
      </xdr:spPr>
    </xdr:pic>
    <xdr:clientData/>
  </xdr:twoCellAnchor>
  <xdr:twoCellAnchor editAs="oneCell">
    <xdr:from>
      <xdr:col>21</xdr:col>
      <xdr:colOff>228600</xdr:colOff>
      <xdr:row>4</xdr:row>
      <xdr:rowOff>66675</xdr:rowOff>
    </xdr:from>
    <xdr:to>
      <xdr:col>25</xdr:col>
      <xdr:colOff>581025</xdr:colOff>
      <xdr:row>13</xdr:row>
      <xdr:rowOff>123825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EFA7158D-400F-43DA-97D9-FF4CF65CA7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030200" y="828675"/>
          <a:ext cx="2790825" cy="1771650"/>
        </a:xfrm>
        <a:prstGeom prst="rect">
          <a:avLst/>
        </a:prstGeom>
      </xdr:spPr>
    </xdr:pic>
    <xdr:clientData/>
  </xdr:twoCellAnchor>
  <xdr:twoCellAnchor editAs="oneCell">
    <xdr:from>
      <xdr:col>18</xdr:col>
      <xdr:colOff>171450</xdr:colOff>
      <xdr:row>37</xdr:row>
      <xdr:rowOff>152400</xdr:rowOff>
    </xdr:from>
    <xdr:to>
      <xdr:col>20</xdr:col>
      <xdr:colOff>152400</xdr:colOff>
      <xdr:row>40</xdr:row>
      <xdr:rowOff>180975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D4ACC084-99B5-4D0F-9936-195A1DB25A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144250" y="7200900"/>
          <a:ext cx="1200150" cy="600075"/>
        </a:xfrm>
        <a:prstGeom prst="rect">
          <a:avLst/>
        </a:prstGeom>
      </xdr:spPr>
    </xdr:pic>
    <xdr:clientData/>
  </xdr:twoCellAnchor>
  <xdr:twoCellAnchor editAs="oneCell">
    <xdr:from>
      <xdr:col>15</xdr:col>
      <xdr:colOff>561975</xdr:colOff>
      <xdr:row>41</xdr:row>
      <xdr:rowOff>123825</xdr:rowOff>
    </xdr:from>
    <xdr:to>
      <xdr:col>21</xdr:col>
      <xdr:colOff>333375</xdr:colOff>
      <xdr:row>42</xdr:row>
      <xdr:rowOff>142875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D15B1DED-4190-4380-9199-F995A353F6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705975" y="7934325"/>
          <a:ext cx="3429000" cy="209550"/>
        </a:xfrm>
        <a:prstGeom prst="rect">
          <a:avLst/>
        </a:prstGeom>
      </xdr:spPr>
    </xdr:pic>
    <xdr:clientData/>
  </xdr:twoCellAnchor>
  <xdr:twoCellAnchor editAs="oneCell">
    <xdr:from>
      <xdr:col>17</xdr:col>
      <xdr:colOff>133350</xdr:colOff>
      <xdr:row>43</xdr:row>
      <xdr:rowOff>123825</xdr:rowOff>
    </xdr:from>
    <xdr:to>
      <xdr:col>19</xdr:col>
      <xdr:colOff>161925</xdr:colOff>
      <xdr:row>45</xdr:row>
      <xdr:rowOff>66675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A7EADDBC-DE61-4716-92C2-813CB64FE9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496550" y="8315325"/>
          <a:ext cx="1247775" cy="32385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46</xdr:row>
      <xdr:rowOff>0</xdr:rowOff>
    </xdr:from>
    <xdr:to>
      <xdr:col>18</xdr:col>
      <xdr:colOff>590550</xdr:colOff>
      <xdr:row>47</xdr:row>
      <xdr:rowOff>28575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1FF54EC7-3B41-4000-AC6F-5DE89D6C39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0972800" y="8763000"/>
          <a:ext cx="590550" cy="219075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46</xdr:row>
      <xdr:rowOff>0</xdr:rowOff>
    </xdr:from>
    <xdr:to>
      <xdr:col>21</xdr:col>
      <xdr:colOff>209550</xdr:colOff>
      <xdr:row>47</xdr:row>
      <xdr:rowOff>19050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02C5B35A-6EFF-45B9-BFA3-AB5F671018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1582400" y="8763000"/>
          <a:ext cx="1428750" cy="20955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47</xdr:row>
      <xdr:rowOff>133350</xdr:rowOff>
    </xdr:from>
    <xdr:to>
      <xdr:col>20</xdr:col>
      <xdr:colOff>342900</xdr:colOff>
      <xdr:row>48</xdr:row>
      <xdr:rowOff>152400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4D551AA8-AEB6-4607-B9FA-46C2BD9A1E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0972800" y="9086850"/>
          <a:ext cx="1562100" cy="209550"/>
        </a:xfrm>
        <a:prstGeom prst="rect">
          <a:avLst/>
        </a:prstGeom>
      </xdr:spPr>
    </xdr:pic>
    <xdr:clientData/>
  </xdr:twoCellAnchor>
  <xdr:twoCellAnchor>
    <xdr:from>
      <xdr:col>3</xdr:col>
      <xdr:colOff>390523</xdr:colOff>
      <xdr:row>54</xdr:row>
      <xdr:rowOff>163829</xdr:rowOff>
    </xdr:from>
    <xdr:to>
      <xdr:col>12</xdr:col>
      <xdr:colOff>428624</xdr:colOff>
      <xdr:row>73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ADC1106-6D4E-47C7-8CB1-E2CBF271BB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</xdr:col>
      <xdr:colOff>323849</xdr:colOff>
      <xdr:row>8</xdr:row>
      <xdr:rowOff>110490</xdr:rowOff>
    </xdr:from>
    <xdr:to>
      <xdr:col>12</xdr:col>
      <xdr:colOff>544829</xdr:colOff>
      <xdr:row>29</xdr:row>
      <xdr:rowOff>186690</xdr:rowOff>
    </xdr:to>
    <xdr:graphicFrame macro="">
      <xdr:nvGraphicFramePr>
        <xdr:cNvPr id="14" name="Chart 1">
          <a:extLst>
            <a:ext uri="{FF2B5EF4-FFF2-40B4-BE49-F238E27FC236}">
              <a16:creationId xmlns:a16="http://schemas.microsoft.com/office/drawing/2014/main" id="{D8E29AEC-D65E-4C26-8DF2-B2C27967F8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0.36408</cdr:x>
      <cdr:y>0.04593</cdr:y>
    </cdr:from>
    <cdr:to>
      <cdr:x>0.6108</cdr:x>
      <cdr:y>0.75943</cdr:y>
    </cdr:to>
    <cdr:sp macro="" textlink="">
      <cdr:nvSpPr>
        <cdr:cNvPr id="2" name="Прямоугольник 1">
          <a:extLst xmlns:a="http://schemas.openxmlformats.org/drawingml/2006/main">
            <a:ext uri="{FF2B5EF4-FFF2-40B4-BE49-F238E27FC236}">
              <a16:creationId xmlns:a16="http://schemas.microsoft.com/office/drawing/2014/main" id="{2E8BA385-C776-4E36-B7DB-EAE27E9103A3}"/>
            </a:ext>
          </a:extLst>
        </cdr:cNvPr>
        <cdr:cNvSpPr/>
      </cdr:nvSpPr>
      <cdr:spPr>
        <a:xfrm xmlns:a="http://schemas.openxmlformats.org/drawingml/2006/main">
          <a:off x="1862245" y="160021"/>
          <a:ext cx="1261956" cy="2486025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1">
            <a:alpha val="10000"/>
          </a:scheme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ru-RU"/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0.36408</cdr:x>
      <cdr:y>0.04593</cdr:y>
    </cdr:from>
    <cdr:to>
      <cdr:x>0.6108</cdr:x>
      <cdr:y>0.75943</cdr:y>
    </cdr:to>
    <cdr:sp macro="" textlink="">
      <cdr:nvSpPr>
        <cdr:cNvPr id="2" name="Прямоугольник 1">
          <a:extLst xmlns:a="http://schemas.openxmlformats.org/drawingml/2006/main">
            <a:ext uri="{FF2B5EF4-FFF2-40B4-BE49-F238E27FC236}">
              <a16:creationId xmlns:a16="http://schemas.microsoft.com/office/drawing/2014/main" id="{2E8BA385-C776-4E36-B7DB-EAE27E9103A3}"/>
            </a:ext>
          </a:extLst>
        </cdr:cNvPr>
        <cdr:cNvSpPr/>
      </cdr:nvSpPr>
      <cdr:spPr>
        <a:xfrm xmlns:a="http://schemas.openxmlformats.org/drawingml/2006/main">
          <a:off x="1862245" y="160021"/>
          <a:ext cx="1261956" cy="2486025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1">
            <a:alpha val="10000"/>
          </a:scheme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ru-RU"/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nifloc/unifloc_vba/UniflocVBA_7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</sheetNames>
    <definedNames>
      <definedName name="decode_json"/>
      <definedName name="decode_json_q_liq_sm3day"/>
      <definedName name="encode_feed"/>
      <definedName name="encode_json"/>
      <definedName name="encode_linspace"/>
      <definedName name="encode_PVT"/>
      <definedName name="Jet_p_in_atma"/>
      <definedName name="Jet_p_out_atma"/>
      <definedName name="Jet_q_nozzle_sm3day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CA5EB-DD08-4F0A-B0D5-DE4C1C912C7C}">
  <sheetPr codeName="Лист1">
    <outlinePr summaryBelow="0"/>
  </sheetPr>
  <dimension ref="A1:AB145"/>
  <sheetViews>
    <sheetView tabSelected="1" zoomScale="55" zoomScaleNormal="55" workbookViewId="0">
      <selection activeCell="X74" sqref="X74"/>
    </sheetView>
  </sheetViews>
  <sheetFormatPr defaultRowHeight="15" outlineLevelRow="1" x14ac:dyDescent="0.25"/>
  <cols>
    <col min="2" max="2" width="18.7109375" customWidth="1"/>
    <col min="3" max="3" width="16.7109375" customWidth="1"/>
    <col min="4" max="4" width="13.85546875" customWidth="1"/>
    <col min="5" max="5" width="23.42578125" customWidth="1"/>
    <col min="6" max="6" width="12.140625" customWidth="1"/>
    <col min="8" max="8" width="17.5703125" customWidth="1"/>
    <col min="13" max="13" width="11.140625" customWidth="1"/>
  </cols>
  <sheetData>
    <row r="1" spans="1:27" x14ac:dyDescent="0.25">
      <c r="A1" s="2" t="s">
        <v>24</v>
      </c>
    </row>
    <row r="2" spans="1:27" x14ac:dyDescent="0.25">
      <c r="A2" t="s">
        <v>25</v>
      </c>
      <c r="W2" t="str">
        <f>"q gas from annules =" &amp;TEXT(F21,0) &amp; " ст.м3/сут"</f>
        <v>q gas from annules =100 ст.м3/сут</v>
      </c>
    </row>
    <row r="4" spans="1:27" x14ac:dyDescent="0.25">
      <c r="A4" s="2" t="s">
        <v>26</v>
      </c>
    </row>
    <row r="6" spans="1:27" x14ac:dyDescent="0.25">
      <c r="B6" t="s">
        <v>27</v>
      </c>
      <c r="E6" t="s">
        <v>29</v>
      </c>
      <c r="H6" t="s">
        <v>30</v>
      </c>
    </row>
    <row r="8" spans="1:27" x14ac:dyDescent="0.25">
      <c r="B8" s="1" t="s">
        <v>0</v>
      </c>
      <c r="C8" s="3">
        <v>0.6</v>
      </c>
      <c r="E8" s="1" t="s">
        <v>0</v>
      </c>
      <c r="F8" s="3">
        <v>0.6</v>
      </c>
      <c r="H8" t="s">
        <v>15</v>
      </c>
      <c r="I8" s="5">
        <v>3</v>
      </c>
      <c r="K8">
        <v>1.75</v>
      </c>
      <c r="Q8" t="s">
        <v>31</v>
      </c>
    </row>
    <row r="9" spans="1:27" x14ac:dyDescent="0.25">
      <c r="B9" s="1" t="s">
        <v>1</v>
      </c>
      <c r="C9" s="3">
        <v>0.86</v>
      </c>
      <c r="E9" s="1" t="s">
        <v>1</v>
      </c>
      <c r="F9" s="3">
        <v>0.86</v>
      </c>
      <c r="H9" t="s">
        <v>16</v>
      </c>
      <c r="I9" s="5">
        <f>d_nozzle*K8</f>
        <v>5.25</v>
      </c>
    </row>
    <row r="10" spans="1:27" x14ac:dyDescent="0.25">
      <c r="B10" s="1" t="s">
        <v>2</v>
      </c>
      <c r="C10" s="3">
        <v>1.1000000000000001</v>
      </c>
      <c r="E10" s="1" t="s">
        <v>2</v>
      </c>
      <c r="F10" s="3">
        <v>1.1000000000000001</v>
      </c>
      <c r="H10" t="s">
        <v>17</v>
      </c>
      <c r="I10" s="5">
        <v>100</v>
      </c>
    </row>
    <row r="11" spans="1:27" x14ac:dyDescent="0.25">
      <c r="B11" s="1" t="s">
        <v>3</v>
      </c>
      <c r="C11" s="3">
        <v>120</v>
      </c>
      <c r="E11" s="1" t="s">
        <v>3</v>
      </c>
      <c r="F11" s="3">
        <v>120</v>
      </c>
      <c r="H11" t="s">
        <v>18</v>
      </c>
      <c r="I11" s="5">
        <v>30</v>
      </c>
      <c r="Q11" t="s">
        <v>21</v>
      </c>
      <c r="R11" cm="1">
        <f t="array" ref="R11">[1]!Jet_q_nozzle_sm3day(feed_json,d_nozzle,pact,psuct,t)</f>
        <v>76.849139718614467</v>
      </c>
    </row>
    <row r="12" spans="1:27" x14ac:dyDescent="0.25">
      <c r="B12" s="1" t="s">
        <v>4</v>
      </c>
      <c r="C12" s="3">
        <v>130</v>
      </c>
      <c r="E12" s="1" t="s">
        <v>4</v>
      </c>
      <c r="F12" s="3">
        <v>130</v>
      </c>
      <c r="H12" t="s">
        <v>19</v>
      </c>
      <c r="I12" s="5">
        <v>40</v>
      </c>
      <c r="Q12" t="s">
        <v>18</v>
      </c>
      <c r="R12" cm="1">
        <f t="array" ref="R12:AA12">[1]!Jet_p_out_atma(feed_json,feed_json_1,d_nozzle,d_throat,pact,psuct,t)</f>
        <v>64.574411803987161</v>
      </c>
      <c r="S12" t="str">
        <v>{"gamma_gas":0.6,"gamma_oil":0.86,"gamma_wat":1.1,"rsb_m3m3":120,"pb_atma":107.533,"t_res_C":80,"bob_m3m3":1.2,"muob_cP":0.6,"PVT_corr_set":0,"q_liq_sm3day":34.621,"fw_perc":0,"rp_m3m3":130,"q_gas_free_sm3day":100}</v>
      </c>
      <c r="T12">
        <v>100</v>
      </c>
      <c r="U12">
        <v>40</v>
      </c>
      <c r="V12">
        <v>64.574411803987161</v>
      </c>
      <c r="W12">
        <v>5.9572697403860723E-2</v>
      </c>
      <c r="X12">
        <v>4.6947131557631659E-2</v>
      </c>
      <c r="Y12">
        <v>0.4095735300664527</v>
      </c>
      <c r="Z12">
        <v>0.69369100289922703</v>
      </c>
      <c r="AA12">
        <v>4.1325044207496324E-2</v>
      </c>
    </row>
    <row r="13" spans="1:27" x14ac:dyDescent="0.25">
      <c r="B13" s="1" t="s">
        <v>5</v>
      </c>
      <c r="C13" s="3">
        <v>80</v>
      </c>
      <c r="E13" s="1" t="s">
        <v>5</v>
      </c>
      <c r="F13" s="3">
        <v>80</v>
      </c>
      <c r="H13" t="s">
        <v>20</v>
      </c>
      <c r="I13" s="5">
        <v>30</v>
      </c>
      <c r="Q13" t="s">
        <v>23</v>
      </c>
      <c r="R13" cm="1">
        <f t="array" ref="R13:Z13">[1]!Jet_p_in_atma(feed_json,feed_json_1,d_nozzle,d_throat,pout,t)</f>
        <v>2.4813909813750974</v>
      </c>
      <c r="S13" t="str">
        <v>{"gamma_gas":0.6,"gamma_oil":0.86,"gamma_wat":1.1,"rsb_m3m3":120,"pb_atma":107.533,"t_res_C":80,"bob_m3m3":1.2,"muob_cP":0.6,"PVT_corr_set":0,"q_liq_sm3day":30.1,"fw_perc":0,"rp_m3m3":130,"q_gas_free_sm3day":100}</v>
      </c>
      <c r="T13">
        <v>90.401144483573617</v>
      </c>
      <c r="U13">
        <v>2.4813909813750974</v>
      </c>
      <c r="V13">
        <v>30</v>
      </c>
      <c r="W13">
        <v>1.0879841386937739</v>
      </c>
      <c r="X13">
        <v>0.31299688548304189</v>
      </c>
      <c r="Y13">
        <v>0.45559747673504303</v>
      </c>
      <c r="Z13">
        <v>0.49568282831663246</v>
      </c>
    </row>
    <row r="14" spans="1:27" x14ac:dyDescent="0.25">
      <c r="B14" s="1" t="s">
        <v>6</v>
      </c>
      <c r="C14" s="3">
        <v>1.2</v>
      </c>
      <c r="E14" s="1" t="s">
        <v>6</v>
      </c>
      <c r="F14" s="3">
        <v>1.2</v>
      </c>
      <c r="H14" t="s">
        <v>50</v>
      </c>
      <c r="I14" s="5">
        <v>1</v>
      </c>
      <c r="R14" cm="1">
        <f t="array" ref="R14:Z14">[1]!Jet_p_in_atma(feed_json,feed_json_1,d_nozzle,d_throat,pout,t,,,1)</f>
        <v>2.4749163427413041</v>
      </c>
      <c r="S14" t="str">
        <v>{"gamma_gas":0.6,"gamma_oil":0.86,"gamma_wat":1.1,"rsb_m3m3":120,"pb_atma":107.533,"t_res_C":80,"bob_m3m3":1.2,"muob_cP":0.6,"PVT_corr_set":0,"q_liq_sm3day":30.1,"fw_perc":0,"rp_m3m3":130,"q_gas_free_sm3day":100}</v>
      </c>
      <c r="T14">
        <v>90.402120003804441</v>
      </c>
      <c r="U14">
        <v>2.4749163427413041</v>
      </c>
      <c r="V14">
        <v>30</v>
      </c>
      <c r="W14">
        <v>1.0908515590129941</v>
      </c>
      <c r="X14">
        <v>0.31304400130090393</v>
      </c>
      <c r="Y14">
        <v>0.45569731088122439</v>
      </c>
      <c r="Z14">
        <v>0.49709812201281267</v>
      </c>
    </row>
    <row r="15" spans="1:27" x14ac:dyDescent="0.25">
      <c r="B15" s="1" t="s">
        <v>7</v>
      </c>
      <c r="C15" s="3">
        <v>0.6</v>
      </c>
      <c r="E15" s="1" t="s">
        <v>7</v>
      </c>
      <c r="F15" s="3">
        <v>0.6</v>
      </c>
    </row>
    <row r="16" spans="1:27" x14ac:dyDescent="0.25">
      <c r="B16" s="1" t="s">
        <v>8</v>
      </c>
      <c r="C16" s="3">
        <v>0</v>
      </c>
      <c r="E16" s="1" t="s">
        <v>8</v>
      </c>
      <c r="F16" s="3">
        <v>0</v>
      </c>
      <c r="H16" t="s">
        <v>62</v>
      </c>
      <c r="I16" s="5">
        <v>0.03</v>
      </c>
    </row>
    <row r="17" spans="2:28" x14ac:dyDescent="0.25">
      <c r="B17" s="1" t="s">
        <v>9</v>
      </c>
      <c r="C17" s="6" t="str">
        <f>[1]!encode_PVT(C8,C9,C10,C11,C12,C13,C14,C15,C16)</f>
        <v>{"gamma_gas":0.6,"gamma_oil":0.86,"gamma_wat":1.1,"rsb_m3m3":120,"pb_atma":130,"t_res_C":80,"bob_m3m3":1.2,"muob_cP":0.6,"PVT_corr_set":0}</v>
      </c>
      <c r="D17" t="s">
        <v>28</v>
      </c>
      <c r="E17" s="1" t="s">
        <v>9</v>
      </c>
      <c r="F17" s="4" t="str">
        <f>[1]!encode_PVT(F8,F9,F10,F11,F12,F13,F14,F15,F16)</f>
        <v>{"gamma_gas":0.6,"gamma_oil":0.86,"gamma_wat":1.1,"rsb_m3m3":120,"pb_atma":130,"t_res_C":80,"bob_m3m3":1.2,"muob_cP":0.6,"PVT_corr_set":0}</v>
      </c>
      <c r="G17" t="s">
        <v>28</v>
      </c>
      <c r="H17" t="s">
        <v>63</v>
      </c>
      <c r="I17" s="5">
        <v>0.2</v>
      </c>
    </row>
    <row r="18" spans="2:28" x14ac:dyDescent="0.25">
      <c r="B18" s="1" t="s">
        <v>10</v>
      </c>
      <c r="C18" s="3">
        <v>30</v>
      </c>
      <c r="E18" s="1" t="s">
        <v>10</v>
      </c>
      <c r="F18" s="3">
        <v>0</v>
      </c>
      <c r="H18" t="s">
        <v>64</v>
      </c>
      <c r="I18" s="5">
        <v>0.9</v>
      </c>
    </row>
    <row r="19" spans="2:28" x14ac:dyDescent="0.25">
      <c r="B19" s="1" t="s">
        <v>11</v>
      </c>
      <c r="C19" s="3">
        <v>0</v>
      </c>
      <c r="E19" s="1" t="s">
        <v>11</v>
      </c>
      <c r="F19" s="3">
        <v>0</v>
      </c>
    </row>
    <row r="20" spans="2:28" x14ac:dyDescent="0.25">
      <c r="B20" s="1" t="s">
        <v>12</v>
      </c>
      <c r="C20" s="3">
        <v>130</v>
      </c>
      <c r="E20" s="1" t="s">
        <v>12</v>
      </c>
      <c r="F20" s="3">
        <v>130</v>
      </c>
    </row>
    <row r="21" spans="2:28" x14ac:dyDescent="0.25">
      <c r="B21" s="1" t="s">
        <v>13</v>
      </c>
      <c r="C21" s="3">
        <v>0</v>
      </c>
      <c r="E21" s="1" t="s">
        <v>13</v>
      </c>
      <c r="F21" s="3">
        <v>100</v>
      </c>
    </row>
    <row r="22" spans="2:28" x14ac:dyDescent="0.25">
      <c r="B22" s="1" t="s">
        <v>14</v>
      </c>
      <c r="C22" s="6" t="str">
        <f>[1]!encode_feed(C18,C19,C20,C21,C17)</f>
        <v>{"gamma_gas":0.6,"gamma_oil":0.86,"gamma_wat":1.1,"rsb_m3m3":120,"pb_atma":130,"t_res_C":80,"bob_m3m3":1.2,"muob_cP":0.6,"PVT_corr_set":0,"q_liq_sm3day":30,"fw_perc":0,"rp_m3m3":130}</v>
      </c>
      <c r="D22" t="s">
        <v>28</v>
      </c>
      <c r="E22" s="1" t="s">
        <v>14</v>
      </c>
      <c r="F22" s="4" t="str">
        <f>[1]!encode_feed(F18,F19,F20,F21,F17)</f>
        <v>{"gamma_gas":0.6,"gamma_oil":0.86,"gamma_wat":1.1,"rsb_m3m3":120,"pb_atma":130,"t_res_C":80,"bob_m3m3":1.2,"muob_cP":0.6,"PVT_corr_set":0,"q_liq_sm3day":0,"fw_perc":0,"rp_m3m3":130,"q_gas_free_sm3day":100}</v>
      </c>
      <c r="G22" t="s">
        <v>28</v>
      </c>
    </row>
    <row r="25" spans="2:28" x14ac:dyDescent="0.25">
      <c r="N25" t="s">
        <v>22</v>
      </c>
      <c r="O25">
        <v>1</v>
      </c>
      <c r="P25" t="str" cm="1">
        <f t="array" ref="P25">[1]!encode_json(N25:O25)</f>
        <v>{"show_array":1}</v>
      </c>
    </row>
    <row r="26" spans="2:28" x14ac:dyDescent="0.25">
      <c r="B26" t="s">
        <v>34</v>
      </c>
    </row>
    <row r="28" spans="2:28" outlineLevel="1" x14ac:dyDescent="0.25">
      <c r="B28" t="s">
        <v>35</v>
      </c>
      <c r="C28">
        <v>40</v>
      </c>
    </row>
    <row r="29" spans="2:28" outlineLevel="1" x14ac:dyDescent="0.25">
      <c r="B29" t="s">
        <v>32</v>
      </c>
      <c r="C29" t="str" cm="1">
        <f t="array" ref="C29">[1]!encode_linspace(1,C28,20)</f>
        <v>[1,2.95,4.9,6.85,8.8,10.75,12.7,14.65,16.6,18.55,20.5,22.45,24.4,26.35,28.3,30.25,32.2,34.15,36.1,38.05,40]</v>
      </c>
    </row>
    <row r="30" spans="2:28" ht="15.75" outlineLevel="1" thickBot="1" x14ac:dyDescent="0.3">
      <c r="D30" t="s">
        <v>58</v>
      </c>
      <c r="F30" t="s">
        <v>51</v>
      </c>
      <c r="P30">
        <f>R13</f>
        <v>2.4813909813750974</v>
      </c>
    </row>
    <row r="31" spans="2:28" outlineLevel="1" x14ac:dyDescent="0.25">
      <c r="B31" t="s">
        <v>33</v>
      </c>
      <c r="C31" t="s">
        <v>36</v>
      </c>
      <c r="D31" s="9" t="s">
        <v>18</v>
      </c>
      <c r="E31" s="10" t="s">
        <v>37</v>
      </c>
      <c r="F31" s="10" t="s">
        <v>52</v>
      </c>
      <c r="G31" s="10" t="s">
        <v>23</v>
      </c>
      <c r="H31" s="10" t="s">
        <v>53</v>
      </c>
      <c r="I31" s="10" t="s">
        <v>54</v>
      </c>
      <c r="J31" s="21" t="s">
        <v>61</v>
      </c>
      <c r="K31" s="10" t="s">
        <v>38</v>
      </c>
      <c r="L31" s="10" t="s">
        <v>55</v>
      </c>
      <c r="M31" s="10" t="s">
        <v>56</v>
      </c>
      <c r="N31" s="11" t="s">
        <v>57</v>
      </c>
      <c r="V31" s="10" t="s">
        <v>52</v>
      </c>
      <c r="W31" s="10" t="s">
        <v>23</v>
      </c>
      <c r="X31" s="10" t="s">
        <v>53</v>
      </c>
      <c r="Y31" s="10" t="s">
        <v>54</v>
      </c>
      <c r="Z31" s="10" t="s">
        <v>38</v>
      </c>
      <c r="AA31" s="10" t="s">
        <v>55</v>
      </c>
      <c r="AB31" s="10" t="s">
        <v>56</v>
      </c>
    </row>
    <row r="32" spans="2:28" outlineLevel="1" x14ac:dyDescent="0.25">
      <c r="B32" s="7" cm="1">
        <f t="array" ref="B32:B52">[1]!decode_json(C29)</f>
        <v>1</v>
      </c>
      <c r="C32" t="str">
        <f>[1]!encode_feed(B32,$F$19,$F$20,$F$21,$F$17)</f>
        <v>{"gamma_gas":0.6,"gamma_oil":0.86,"gamma_wat":1.1,"rsb_m3m3":120,"pb_atma":130,"t_res_C":80,"bob_m3m3":1.2,"muob_cP":0.6,"PVT_corr_set":0,"q_liq_sm3day":1,"fw_perc":0,"rp_m3m3":130,"q_gas_free_sm3day":100}</v>
      </c>
      <c r="D32" s="12" cm="1">
        <f t="array" ref="D32:M32">[1]!Jet_p_out_atma(feed_json,C32,d_nozzle,d_throat,pact,psuct,t,,qtype,,kn,ktd,kchoke)</f>
        <v>70.173839873141617</v>
      </c>
      <c r="E32" s="13" t="str">
        <v>{"gamma_gas":0.6,"gamma_oil":0.86,"gamma_wat":1.1,"rsb_m3m3":120,"pb_atma":107.533,"t_res_C":80,"bob_m3m3":1.2,"muob_cP":0.6,"PVT_corr_set":0,"q_liq_sm3day":39.836,"fw_perc":0,"rp_m3m3":130,"q_gas_free_sm3day":100}</v>
      </c>
      <c r="F32" s="13">
        <v>100</v>
      </c>
      <c r="G32" s="13">
        <v>40</v>
      </c>
      <c r="H32" s="14">
        <v>70.173839873141617</v>
      </c>
      <c r="I32" s="13">
        <v>0.11058662437300208</v>
      </c>
      <c r="J32" s="13">
        <v>8.7601764225265971E-2</v>
      </c>
      <c r="K32" s="13">
        <v>0.50289733121902691</v>
      </c>
      <c r="L32" s="13">
        <v>1.0116568725174298</v>
      </c>
      <c r="M32" s="13">
        <v>0.11187571855545106</v>
      </c>
      <c r="N32" s="15" cm="1">
        <f t="array" ref="N32">[1]!decode_json_q_liq_sm3day(E32)</f>
        <v>39.835999999999999</v>
      </c>
      <c r="P32" s="8">
        <f>B33</f>
        <v>2.95</v>
      </c>
      <c r="S32" t="str">
        <f>[1]!encode_feed(P32,$C$19,$C$20,$C$21,$C$17)</f>
        <v>{"gamma_gas":0.6,"gamma_oil":0.86,"gamma_wat":1.1,"rsb_m3m3":120,"pb_atma":130,"t_res_C":80,"bob_m3m3":1.2,"muob_cP":0.6,"PVT_corr_set":0,"q_liq_sm3day":2.95,"fw_perc":0,"rp_m3m3":130}</v>
      </c>
      <c r="T32" cm="1">
        <f t="array" ref="T32:AB32">[1]!Jet_p_in_atma(S32,feed_json_1,d_nozzle,d_throat,pout,t,,qtype)</f>
        <v>30</v>
      </c>
      <c r="U32" t="str">
        <v>{"gamma_gas":0.6,"gamma_oil":0.86,"gamma_wat":1.1,"rsb_m3m3":120,"pb_atma":107.533,"t_res_C":80,"bob_m3m3":1.2,"muob_cP":0.6,"PVT_corr_set":0,"q_liq_sm3day":3.05,"fw_perc":0,"rp_m3m3":130,"q_gas_free_sm3day":100}</v>
      </c>
      <c r="V32">
        <v>30</v>
      </c>
      <c r="W32">
        <v>30</v>
      </c>
      <c r="X32">
        <v>30</v>
      </c>
      <c r="Y32">
        <v>0.28301166107385056</v>
      </c>
      <c r="Z32">
        <v>0</v>
      </c>
      <c r="AA32">
        <v>0</v>
      </c>
      <c r="AB32">
        <v>0</v>
      </c>
    </row>
    <row r="33" spans="2:28" outlineLevel="1" x14ac:dyDescent="0.25">
      <c r="B33" s="7">
        <v>2.95</v>
      </c>
      <c r="C33" t="str">
        <f>[1]!encode_feed(B33,$F$19,$F$20,$F$21,$F$17)</f>
        <v>{"gamma_gas":0.6,"gamma_oil":0.86,"gamma_wat":1.1,"rsb_m3m3":120,"pb_atma":130,"t_res_C":80,"bob_m3m3":1.2,"muob_cP":0.6,"PVT_corr_set":0,"q_liq_sm3day":2.95,"fw_perc":0,"rp_m3m3":130,"q_gas_free_sm3day":100}</v>
      </c>
      <c r="D33" s="12" cm="1">
        <f t="array" ref="D33:M33">[1]!Jet_p_out_atma(feed_json,C33,d_nozzle,d_throat,pact,psuct,t,,qtype,,kn,ktd,kchoke)</f>
        <v>69.411040463556418</v>
      </c>
      <c r="E33" s="13" t="str">
        <v>{"gamma_gas":0.6,"gamma_oil":0.86,"gamma_wat":1.1,"rsb_m3m3":120,"pb_atma":107.533,"t_res_C":80,"bob_m3m3":1.2,"muob_cP":0.6,"PVT_corr_set":0,"q_liq_sm3day":41.786,"fw_perc":0,"rp_m3m3":130,"q_gas_free_sm3day":100}</v>
      </c>
      <c r="F33" s="13">
        <v>100</v>
      </c>
      <c r="G33" s="13">
        <v>40</v>
      </c>
      <c r="H33" s="14">
        <v>69.411040463556418</v>
      </c>
      <c r="I33" s="13">
        <v>0.23545837477373771</v>
      </c>
      <c r="J33" s="13">
        <v>0.19156886677136975</v>
      </c>
      <c r="K33" s="13">
        <v>0.49018400772594029</v>
      </c>
      <c r="L33" s="13">
        <v>0.96149201899189152</v>
      </c>
      <c r="M33" s="13">
        <v>0.22639134814975054</v>
      </c>
      <c r="N33" s="15" cm="1">
        <f t="array" ref="N33">[1]!decode_json_q_liq_sm3day(E33)</f>
        <v>41.786000000000001</v>
      </c>
      <c r="P33" s="8">
        <f t="shared" ref="P33:P46" si="0">B34</f>
        <v>4.9000000000000004</v>
      </c>
      <c r="S33" t="str">
        <f>[1]!encode_feed(P33,$C$19,$C$20,$C$21,$C$17)</f>
        <v>{"gamma_gas":0.6,"gamma_oil":0.86,"gamma_wat":1.1,"rsb_m3m3":120,"pb_atma":130,"t_res_C":80,"bob_m3m3":1.2,"muob_cP":0.6,"PVT_corr_set":0,"q_liq_sm3day":4.9,"fw_perc":0,"rp_m3m3":130}</v>
      </c>
      <c r="T33" cm="1">
        <f t="array" ref="T33:AB33">[1]!Jet_p_in_atma(S33,feed_json_1,d_nozzle,d_throat,pout,t,,qtype)</f>
        <v>30</v>
      </c>
      <c r="U33" t="str">
        <v>{"gamma_gas":0.6,"gamma_oil":0.86,"gamma_wat":1.1,"rsb_m3m3":120,"pb_atma":107.533,"t_res_C":80,"bob_m3m3":1.2,"muob_cP":0.6,"PVT_corr_set":0,"q_liq_sm3day":5,"fw_perc":0,"rp_m3m3":130,"q_gas_free_sm3day":100}</v>
      </c>
      <c r="V33">
        <v>30</v>
      </c>
      <c r="W33">
        <v>30</v>
      </c>
      <c r="X33">
        <v>30</v>
      </c>
      <c r="Y33">
        <v>0.17038457146282837</v>
      </c>
      <c r="Z33">
        <v>0</v>
      </c>
      <c r="AA33">
        <v>0</v>
      </c>
      <c r="AB33">
        <v>0</v>
      </c>
    </row>
    <row r="34" spans="2:28" outlineLevel="1" x14ac:dyDescent="0.25">
      <c r="B34" s="7">
        <v>4.9000000000000004</v>
      </c>
      <c r="C34" t="str">
        <f>[1]!encode_feed(B34,$F$19,$F$20,$F$21,$F$17)</f>
        <v>{"gamma_gas":0.6,"gamma_oil":0.86,"gamma_wat":1.1,"rsb_m3m3":120,"pb_atma":130,"t_res_C":80,"bob_m3m3":1.2,"muob_cP":0.6,"PVT_corr_set":0,"q_liq_sm3day":4.9,"fw_perc":0,"rp_m3m3":130,"q_gas_free_sm3day":100}</v>
      </c>
      <c r="D34" s="12" cm="1">
        <f t="array" ref="D34:M34">[1]!Jet_p_out_atma(feed_json,C34,d_nozzle,d_throat,pact,psuct,t,,qtype,,kn,ktd,kchoke)</f>
        <v>68.6346155191695</v>
      </c>
      <c r="E34" s="13" t="str">
        <v>{"gamma_gas":0.6,"gamma_oil":0.86,"gamma_wat":1.1,"rsb_m3m3":120,"pb_atma":107.533,"t_res_C":80,"bob_m3m3":1.2,"muob_cP":0.6,"PVT_corr_set":0,"q_liq_sm3day":43.736,"fw_perc":0,"rp_m3m3":130,"q_gas_free_sm3day":100}</v>
      </c>
      <c r="F34" s="13">
        <v>100</v>
      </c>
      <c r="G34" s="13">
        <v>40</v>
      </c>
      <c r="H34" s="14">
        <v>68.6346155191695</v>
      </c>
      <c r="I34" s="13">
        <v>0.36033012517447344</v>
      </c>
      <c r="J34" s="13">
        <v>0.29633439541552153</v>
      </c>
      <c r="K34" s="13">
        <v>0.47724359198615846</v>
      </c>
      <c r="L34" s="13">
        <v>0.91293685676545921</v>
      </c>
      <c r="M34" s="13">
        <v>0.32895865187468826</v>
      </c>
      <c r="N34" s="15" cm="1">
        <f t="array" ref="N34">[1]!decode_json_q_liq_sm3day(E34)</f>
        <v>43.735999999999997</v>
      </c>
      <c r="P34" s="8">
        <f t="shared" si="0"/>
        <v>6.85</v>
      </c>
      <c r="S34" t="str">
        <f>[1]!encode_feed(P34,$C$19,$C$20,$C$21,$C$17)</f>
        <v>{"gamma_gas":0.6,"gamma_oil":0.86,"gamma_wat":1.1,"rsb_m3m3":120,"pb_atma":130,"t_res_C":80,"bob_m3m3":1.2,"muob_cP":0.6,"PVT_corr_set":0,"q_liq_sm3day":6.85,"fw_perc":0,"rp_m3m3":130}</v>
      </c>
      <c r="T34" cm="1">
        <f t="array" ref="T34:AB34">[1]!Jet_p_in_atma(S34,feed_json_1,d_nozzle,d_throat,pout,t,,qtype)</f>
        <v>29.083128141068066</v>
      </c>
      <c r="U34" t="str">
        <v>{"gamma_gas":0.6,"gamma_oil":0.86,"gamma_wat":1.1,"rsb_m3m3":120,"pb_atma":107.533,"t_res_C":80,"bob_m3m3":1.2,"muob_cP":0.6,"PVT_corr_set":0,"q_liq_sm3day":6.95,"fw_perc":0,"rp_m3m3":130,"q_gas_free_sm3day":100}</v>
      </c>
      <c r="V34">
        <v>31.845173269699771</v>
      </c>
      <c r="W34">
        <v>29.083128141068066</v>
      </c>
      <c r="X34">
        <v>30</v>
      </c>
      <c r="Y34">
        <v>0.13401132592065335</v>
      </c>
      <c r="Z34">
        <v>0.33195397476584498</v>
      </c>
      <c r="AA34">
        <v>0.49690285134095763</v>
      </c>
      <c r="AB34">
        <v>6.6590609961955025E-2</v>
      </c>
    </row>
    <row r="35" spans="2:28" outlineLevel="1" x14ac:dyDescent="0.25">
      <c r="B35" s="7">
        <v>6.85</v>
      </c>
      <c r="C35" t="str">
        <f>[1]!encode_feed(B35,$F$19,$F$20,$F$21,$F$17)</f>
        <v>{"gamma_gas":0.6,"gamma_oil":0.86,"gamma_wat":1.1,"rsb_m3m3":120,"pb_atma":130,"t_res_C":80,"bob_m3m3":1.2,"muob_cP":0.6,"PVT_corr_set":0,"q_liq_sm3day":6.85,"fw_perc":0,"rp_m3m3":130,"q_gas_free_sm3day":100}</v>
      </c>
      <c r="D35" s="12" cm="1">
        <f t="array" ref="D35:M35">[1]!Jet_p_out_atma(feed_json,C35,d_nozzle,d_throat,pact,psuct,t,,qtype,,kn,ktd,kchoke)</f>
        <v>67.844565039980893</v>
      </c>
      <c r="E35" s="13" t="str">
        <v>{"gamma_gas":0.6,"gamma_oil":0.86,"gamma_wat":1.1,"rsb_m3m3":120,"pb_atma":107.533,"t_res_C":80,"bob_m3m3":1.2,"muob_cP":0.6,"PVT_corr_set":0,"q_liq_sm3day":45.686,"fw_perc":0,"rp_m3m3":130,"q_gas_free_sm3day":100}</v>
      </c>
      <c r="F35" s="13">
        <v>100</v>
      </c>
      <c r="G35" s="13">
        <v>40</v>
      </c>
      <c r="H35" s="14">
        <v>67.844565039980893</v>
      </c>
      <c r="I35" s="13">
        <v>0.48520187557520905</v>
      </c>
      <c r="J35" s="13">
        <v>0.40193873544470571</v>
      </c>
      <c r="K35" s="13">
        <v>0.46407608399968153</v>
      </c>
      <c r="L35" s="13">
        <v>0.86593650729967753</v>
      </c>
      <c r="M35" s="13">
        <v>0.42015401747084924</v>
      </c>
      <c r="N35" s="15" cm="1">
        <f t="array" ref="N35">[1]!decode_json_q_liq_sm3day(E35)</f>
        <v>45.686</v>
      </c>
      <c r="P35" s="8">
        <f t="shared" si="0"/>
        <v>8.8000000000000007</v>
      </c>
      <c r="S35" t="str">
        <f>[1]!encode_feed(P35,$C$19,$C$20,$C$21,$C$17)</f>
        <v>{"gamma_gas":0.6,"gamma_oil":0.86,"gamma_wat":1.1,"rsb_m3m3":120,"pb_atma":130,"t_res_C":80,"bob_m3m3":1.2,"muob_cP":0.6,"PVT_corr_set":0,"q_liq_sm3day":8.8,"fw_perc":0,"rp_m3m3":130}</v>
      </c>
      <c r="T35" cm="1">
        <f t="array" ref="T35:AB35">[1]!Jet_p_in_atma(S35,feed_json_1,d_nozzle,d_throat,pout,t,,qtype)</f>
        <v>27.653706914156505</v>
      </c>
      <c r="U35" t="str">
        <v>{"gamma_gas":0.6,"gamma_oil":0.86,"gamma_wat":1.1,"rsb_m3m3":120,"pb_atma":107.533,"t_res_C":80,"bob_m3m3":1.2,"muob_cP":0.6,"PVT_corr_set":0,"q_liq_sm3day":8.9,"fw_perc":0,"rp_m3m3":130,"q_gas_free_sm3day":100}</v>
      </c>
      <c r="V35">
        <v>33.547673255967695</v>
      </c>
      <c r="W35">
        <v>27.653706914156505</v>
      </c>
      <c r="X35">
        <v>30</v>
      </c>
      <c r="Y35">
        <v>0.11615550746854382</v>
      </c>
      <c r="Z35">
        <v>0.39808389627187618</v>
      </c>
      <c r="AA35">
        <v>0.66136109967193124</v>
      </c>
      <c r="AB35">
        <v>7.6820734152347359E-2</v>
      </c>
    </row>
    <row r="36" spans="2:28" outlineLevel="1" x14ac:dyDescent="0.25">
      <c r="B36" s="7">
        <v>8.8000000000000007</v>
      </c>
      <c r="C36" t="str">
        <f>[1]!encode_feed(B36,$F$19,$F$20,$F$21,$F$17)</f>
        <v>{"gamma_gas":0.6,"gamma_oil":0.86,"gamma_wat":1.1,"rsb_m3m3":120,"pb_atma":130,"t_res_C":80,"bob_m3m3":1.2,"muob_cP":0.6,"PVT_corr_set":0,"q_liq_sm3day":8.8,"fw_perc":0,"rp_m3m3":130,"q_gas_free_sm3day":100}</v>
      </c>
      <c r="D36" s="12" cm="1">
        <f t="array" ref="D36:M36">[1]!Jet_p_out_atma(feed_json,C36,d_nozzle,d_throat,pact,psuct,t,,qtype,,kn,ktd,kchoke)</f>
        <v>67.040889025990566</v>
      </c>
      <c r="E36" s="13" t="str">
        <v>{"gamma_gas":0.6,"gamma_oil":0.86,"gamma_wat":1.1,"rsb_m3m3":120,"pb_atma":107.533,"t_res_C":80,"bob_m3m3":1.2,"muob_cP":0.6,"PVT_corr_set":0,"q_liq_sm3day":47.636,"fw_perc":0,"rp_m3m3":130,"q_gas_free_sm3day":100}</v>
      </c>
      <c r="F36" s="13">
        <v>100</v>
      </c>
      <c r="G36" s="13">
        <v>40</v>
      </c>
      <c r="H36" s="14">
        <v>67.040889025990566</v>
      </c>
      <c r="I36" s="13">
        <v>0.61007362597594472</v>
      </c>
      <c r="J36" s="13">
        <v>0.50842435975729294</v>
      </c>
      <c r="K36" s="13">
        <v>0.45068148376650935</v>
      </c>
      <c r="L36" s="13">
        <v>0.8204374519480877</v>
      </c>
      <c r="M36" s="13">
        <v>0.50052725119643482</v>
      </c>
      <c r="N36" s="15" cm="1">
        <f t="array" ref="N36">[1]!decode_json_q_liq_sm3day(E36)</f>
        <v>47.636000000000003</v>
      </c>
      <c r="P36" s="8">
        <f t="shared" si="0"/>
        <v>10.75</v>
      </c>
      <c r="S36" t="str">
        <f>[1]!encode_feed(P36,$C$19,$C$20,$C$21,$C$17)</f>
        <v>{"gamma_gas":0.6,"gamma_oil":0.86,"gamma_wat":1.1,"rsb_m3m3":120,"pb_atma":130,"t_res_C":80,"bob_m3m3":1.2,"muob_cP":0.6,"PVT_corr_set":0,"q_liq_sm3day":10.75,"fw_perc":0,"rp_m3m3":130}</v>
      </c>
      <c r="T36" cm="1">
        <f t="array" ref="T36:AB36">[1]!Jet_p_in_atma(S36,feed_json_1,d_nozzle,d_throat,pout,t,,qtype)</f>
        <v>23.587399853807</v>
      </c>
      <c r="U36" t="str">
        <v>{"gamma_gas":0.6,"gamma_oil":0.86,"gamma_wat":1.1,"rsb_m3m3":120,"pb_atma":107.533,"t_res_C":80,"bob_m3m3":1.2,"muob_cP":0.6,"PVT_corr_set":0,"q_liq_sm3day":10.85,"fw_perc":0,"rp_m3m3":130,"q_gas_free_sm3day":100}</v>
      </c>
      <c r="V36">
        <v>39.340166528633432</v>
      </c>
      <c r="W36">
        <v>23.587399853807</v>
      </c>
      <c r="X36">
        <v>30</v>
      </c>
      <c r="Y36">
        <v>0.13272037222858937</v>
      </c>
      <c r="Z36">
        <v>0.40707770759028628</v>
      </c>
      <c r="AA36">
        <v>0.68656165032329819</v>
      </c>
      <c r="AB36">
        <v>9.1120717788782751E-2</v>
      </c>
    </row>
    <row r="37" spans="2:28" outlineLevel="1" x14ac:dyDescent="0.25">
      <c r="B37" s="7">
        <v>10.75</v>
      </c>
      <c r="C37" t="str">
        <f>[1]!encode_feed(B37,$F$19,$F$20,$F$21,$F$17)</f>
        <v>{"gamma_gas":0.6,"gamma_oil":0.86,"gamma_wat":1.1,"rsb_m3m3":120,"pb_atma":130,"t_res_C":80,"bob_m3m3":1.2,"muob_cP":0.6,"PVT_corr_set":0,"q_liq_sm3day":10.75,"fw_perc":0,"rp_m3m3":130,"q_gas_free_sm3day":100}</v>
      </c>
      <c r="D37" s="12" cm="1">
        <f t="array" ref="D37:M37">[1]!Jet_p_out_atma(feed_json,C37,d_nozzle,d_throat,pact,psuct,t,,qtype,,kn,ktd,kchoke)</f>
        <v>66.223587477198535</v>
      </c>
      <c r="E37" s="13" t="str">
        <v>{"gamma_gas":0.6,"gamma_oil":0.86,"gamma_wat":1.1,"rsb_m3m3":120,"pb_atma":107.533,"t_res_C":80,"bob_m3m3":1.2,"muob_cP":0.6,"PVT_corr_set":0,"q_liq_sm3day":49.586,"fw_perc":0,"rp_m3m3":130,"q_gas_free_sm3day":100}</v>
      </c>
      <c r="F37" s="13">
        <v>100</v>
      </c>
      <c r="G37" s="13">
        <v>40</v>
      </c>
      <c r="H37" s="14">
        <v>66.223587477198535</v>
      </c>
      <c r="I37" s="13">
        <v>0.73494537637668034</v>
      </c>
      <c r="J37" s="13">
        <v>0.61583599008312184</v>
      </c>
      <c r="K37" s="13">
        <v>0.43705979128664219</v>
      </c>
      <c r="L37" s="13">
        <v>0.77638758880907655</v>
      </c>
      <c r="M37" s="13">
        <v>0.57060246867147013</v>
      </c>
      <c r="N37" s="15" cm="1">
        <f t="array" ref="N37">[1]!decode_json_q_liq_sm3day(E37)</f>
        <v>49.585999999999999</v>
      </c>
      <c r="P37" s="8">
        <f t="shared" si="0"/>
        <v>12.7</v>
      </c>
      <c r="S37" t="str">
        <f>[1]!encode_feed(P37,$C$19,$C$20,$C$21,$C$17)</f>
        <v>{"gamma_gas":0.6,"gamma_oil":0.86,"gamma_wat":1.1,"rsb_m3m3":120,"pb_atma":130,"t_res_C":80,"bob_m3m3":1.2,"muob_cP":0.6,"PVT_corr_set":0,"q_liq_sm3day":12.7,"fw_perc":0,"rp_m3m3":130}</v>
      </c>
      <c r="T37" cm="1">
        <f t="array" ref="T37:AB37">[1]!Jet_p_in_atma(S37,feed_json_1,d_nozzle,d_throat,pout,t,,qtype)</f>
        <v>19.330103003173885</v>
      </c>
      <c r="U37" t="str">
        <v>{"gamma_gas":0.6,"gamma_oil":0.86,"gamma_wat":1.1,"rsb_m3m3":120,"pb_atma":107.533,"t_res_C":80,"bob_m3m3":1.2,"muob_cP":0.6,"PVT_corr_set":0,"q_liq_sm3day":12.8,"fw_perc":0,"rp_m3m3":130,"q_gas_free_sm3day":100}</v>
      </c>
      <c r="V37">
        <v>45.484260923972151</v>
      </c>
      <c r="W37">
        <v>19.330103003173885</v>
      </c>
      <c r="X37">
        <v>30</v>
      </c>
      <c r="Y37">
        <v>0.1609004844183837</v>
      </c>
      <c r="Z37">
        <v>0.40796178676971351</v>
      </c>
      <c r="AA37">
        <v>0.68908016011971107</v>
      </c>
      <c r="AB37">
        <v>0.11087333156635891</v>
      </c>
    </row>
    <row r="38" spans="2:28" outlineLevel="1" x14ac:dyDescent="0.25">
      <c r="B38" s="7">
        <v>12.7</v>
      </c>
      <c r="C38" t="str">
        <f>[1]!encode_feed(B38,$F$19,$F$20,$F$21,$F$17)</f>
        <v>{"gamma_gas":0.6,"gamma_oil":0.86,"gamma_wat":1.1,"rsb_m3m3":120,"pb_atma":130,"t_res_C":80,"bob_m3m3":1.2,"muob_cP":0.6,"PVT_corr_set":0,"q_liq_sm3day":12.7,"fw_perc":0,"rp_m3m3":130,"q_gas_free_sm3day":100}</v>
      </c>
      <c r="D38" s="12" cm="1">
        <f t="array" ref="D38:M38">[1]!Jet_p_out_atma(feed_json,C38,d_nozzle,d_throat,pact,psuct,t,,qtype,,kn,ktd,kchoke)</f>
        <v>65.392660393604785</v>
      </c>
      <c r="E38" s="13" t="str">
        <v>{"gamma_gas":0.6,"gamma_oil":0.86,"gamma_wat":1.1,"rsb_m3m3":120,"pb_atma":107.533,"t_res_C":80,"bob_m3m3":1.2,"muob_cP":0.6,"PVT_corr_set":0,"q_liq_sm3day":51.536,"fw_perc":0,"rp_m3m3":130,"q_gas_free_sm3day":100}</v>
      </c>
      <c r="F38" s="13">
        <v>100</v>
      </c>
      <c r="G38" s="13">
        <v>40</v>
      </c>
      <c r="H38" s="14">
        <v>65.392660393604785</v>
      </c>
      <c r="I38" s="13">
        <v>0.85981712677741595</v>
      </c>
      <c r="J38" s="13">
        <v>0.7242207732387046</v>
      </c>
      <c r="K38" s="13">
        <v>0.42321100656007982</v>
      </c>
      <c r="L38" s="13">
        <v>0.73373627335723868</v>
      </c>
      <c r="M38" s="13">
        <v>0.63087901437038962</v>
      </c>
      <c r="N38" s="15" cm="1">
        <f t="array" ref="N38">[1]!decode_json_q_liq_sm3day(E38)</f>
        <v>51.536000000000001</v>
      </c>
      <c r="P38" s="8">
        <f t="shared" si="0"/>
        <v>14.65</v>
      </c>
      <c r="S38" t="str">
        <f>[1]!encode_feed(P38,$C$19,$C$20,$C$21,$C$17)</f>
        <v>{"gamma_gas":0.6,"gamma_oil":0.86,"gamma_wat":1.1,"rsb_m3m3":120,"pb_atma":130,"t_res_C":80,"bob_m3m3":1.2,"muob_cP":0.6,"PVT_corr_set":0,"q_liq_sm3day":14.65,"fw_perc":0,"rp_m3m3":130}</v>
      </c>
      <c r="T38" cm="1">
        <f t="array" ref="T38:AB38">[1]!Jet_p_in_atma(S38,feed_json_1,d_nozzle,d_throat,pout,t,,qtype)</f>
        <v>15.234457077246049</v>
      </c>
      <c r="U38" t="str">
        <v>{"gamma_gas":0.6,"gamma_oil":0.86,"gamma_wat":1.1,"rsb_m3m3":120,"pb_atma":107.533,"t_res_C":80,"bob_m3m3":1.2,"muob_cP":0.6,"PVT_corr_set":0,"q_liq_sm3day":14.75,"fw_perc":0,"rp_m3m3":130,"q_gas_free_sm3day":100}</v>
      </c>
      <c r="V38">
        <v>51.364221737492173</v>
      </c>
      <c r="W38">
        <v>15.234457077246049</v>
      </c>
      <c r="X38">
        <v>30</v>
      </c>
      <c r="Y38">
        <v>0.20251784739315137</v>
      </c>
      <c r="Z38">
        <v>0.40868084975379315</v>
      </c>
      <c r="AA38">
        <v>0.69113413557404857</v>
      </c>
      <c r="AB38">
        <v>0.13996699739638277</v>
      </c>
    </row>
    <row r="39" spans="2:28" outlineLevel="1" x14ac:dyDescent="0.25">
      <c r="B39" s="7">
        <v>14.65</v>
      </c>
      <c r="C39" t="str">
        <f>[1]!encode_feed(B39,$F$19,$F$20,$F$21,$F$17)</f>
        <v>{"gamma_gas":0.6,"gamma_oil":0.86,"gamma_wat":1.1,"rsb_m3m3":120,"pb_atma":130,"t_res_C":80,"bob_m3m3":1.2,"muob_cP":0.6,"PVT_corr_set":0,"q_liq_sm3day":14.65,"fw_perc":0,"rp_m3m3":130,"q_gas_free_sm3day":100}</v>
      </c>
      <c r="D39" s="12" cm="1">
        <f t="array" ref="D39:M39">[1]!Jet_p_out_atma(feed_json,C39,d_nozzle,d_throat,pact,psuct,t,,qtype,,kn,ktd,kchoke)</f>
        <v>64.548107775209331</v>
      </c>
      <c r="E39" s="13" t="str">
        <v>{"gamma_gas":0.6,"gamma_oil":0.86,"gamma_wat":1.1,"rsb_m3m3":120,"pb_atma":107.533,"t_res_C":80,"bob_m3m3":1.2,"muob_cP":0.6,"PVT_corr_set":0,"q_liq_sm3day":53.486,"fw_perc":0,"rp_m3m3":130,"q_gas_free_sm3day":100}</v>
      </c>
      <c r="F39" s="13">
        <v>100</v>
      </c>
      <c r="G39" s="13">
        <v>40</v>
      </c>
      <c r="H39" s="14">
        <v>64.548107775209331</v>
      </c>
      <c r="I39" s="13">
        <v>0.98468887717815168</v>
      </c>
      <c r="J39" s="13">
        <v>0.83362847414153574</v>
      </c>
      <c r="K39" s="13">
        <v>0.40913512958682224</v>
      </c>
      <c r="L39" s="13">
        <v>0.69243434509945356</v>
      </c>
      <c r="M39" s="13">
        <v>0.6818323977955697</v>
      </c>
      <c r="N39" s="15" cm="1">
        <f t="array" ref="N39">[1]!decode_json_q_liq_sm3day(E39)</f>
        <v>53.485999999999997</v>
      </c>
      <c r="P39" s="8">
        <f t="shared" si="0"/>
        <v>16.600000000000001</v>
      </c>
      <c r="S39" t="str">
        <f>[1]!encode_feed(P39,$C$19,$C$20,$C$21,$C$17)</f>
        <v>{"gamma_gas":0.6,"gamma_oil":0.86,"gamma_wat":1.1,"rsb_m3m3":120,"pb_atma":130,"t_res_C":80,"bob_m3m3":1.2,"muob_cP":0.6,"PVT_corr_set":0,"q_liq_sm3day":16.6,"fw_perc":0,"rp_m3m3":130}</v>
      </c>
      <c r="T39" cm="1">
        <f t="array" ref="T39:AB39">[1]!Jet_p_in_atma(S39,feed_json_1,d_nozzle,d_throat,pout,t,,qtype)</f>
        <v>11.290819350502916</v>
      </c>
      <c r="U39" t="str">
        <v>{"gamma_gas":0.6,"gamma_oil":0.86,"gamma_wat":1.1,"rsb_m3m3":120,"pb_atma":107.533,"t_res_C":80,"bob_m3m3":1.2,"muob_cP":0.6,"PVT_corr_set":0,"q_liq_sm3day":16.7,"fw_perc":0,"rp_m3m3":130,"q_gas_free_sm3day":100}</v>
      </c>
      <c r="V39">
        <v>56.999893195727381</v>
      </c>
      <c r="W39">
        <v>11.290819350502916</v>
      </c>
      <c r="X39">
        <v>30</v>
      </c>
      <c r="Y39">
        <v>0.27062803217865045</v>
      </c>
      <c r="Z39">
        <v>0.40930999199083001</v>
      </c>
      <c r="AA39">
        <v>0.69293535770199755</v>
      </c>
      <c r="AB39">
        <v>0.18752773228190084</v>
      </c>
    </row>
    <row r="40" spans="2:28" outlineLevel="1" x14ac:dyDescent="0.25">
      <c r="B40" s="7">
        <v>16.600000000000001</v>
      </c>
      <c r="C40" t="str">
        <f>[1]!encode_feed(B40,$F$19,$F$20,$F$21,$F$17)</f>
        <v>{"gamma_gas":0.6,"gamma_oil":0.86,"gamma_wat":1.1,"rsb_m3m3":120,"pb_atma":130,"t_res_C":80,"bob_m3m3":1.2,"muob_cP":0.6,"PVT_corr_set":0,"q_liq_sm3day":16.6,"fw_perc":0,"rp_m3m3":130,"q_gas_free_sm3day":100}</v>
      </c>
      <c r="D40" s="12" cm="1">
        <f t="array" ref="D40:M40">[1]!Jet_p_out_atma(feed_json,C40,d_nozzle,d_throat,pact,psuct,t,,qtype,,kn,ktd,kchoke)</f>
        <v>63.68992962201218</v>
      </c>
      <c r="E40" s="13" t="str">
        <v>{"gamma_gas":0.6,"gamma_oil":0.86,"gamma_wat":1.1,"rsb_m3m3":120,"pb_atma":107.533,"t_res_C":80,"bob_m3m3":1.2,"muob_cP":0.6,"PVT_corr_set":0,"q_liq_sm3day":55.436,"fw_perc":0,"rp_m3m3":130,"q_gas_free_sm3day":100}</v>
      </c>
      <c r="F40" s="13">
        <v>100</v>
      </c>
      <c r="G40" s="13">
        <v>40</v>
      </c>
      <c r="H40" s="14">
        <v>63.68992962201218</v>
      </c>
      <c r="I40" s="13">
        <v>1.1095606275788874</v>
      </c>
      <c r="J40" s="13">
        <v>0.94411168754038743</v>
      </c>
      <c r="K40" s="13">
        <v>0.39483216036686963</v>
      </c>
      <c r="L40" s="13">
        <v>0.65243414224759189</v>
      </c>
      <c r="M40" s="13">
        <v>0.7239152363261312</v>
      </c>
      <c r="N40" s="15" cm="1">
        <f t="array" ref="N40">[1]!decode_json_q_liq_sm3day(E40)</f>
        <v>55.436</v>
      </c>
      <c r="P40" s="8">
        <f t="shared" si="0"/>
        <v>18.55</v>
      </c>
      <c r="S40" t="str">
        <f>[1]!encode_feed(P40,$C$19,$C$20,$C$21,$C$17)</f>
        <v>{"gamma_gas":0.6,"gamma_oil":0.86,"gamma_wat":1.1,"rsb_m3m3":120,"pb_atma":130,"t_res_C":80,"bob_m3m3":1.2,"muob_cP":0.6,"PVT_corr_set":0,"q_liq_sm3day":18.55,"fw_perc":0,"rp_m3m3":130}</v>
      </c>
      <c r="T40" cm="1">
        <f t="array" ref="T40:AB40">[1]!Jet_p_in_atma(S40,feed_json_1,d_nozzle,d_throat,pout,t,,qtype)</f>
        <v>7.50072710066837</v>
      </c>
      <c r="U40" t="str">
        <v>{"gamma_gas":0.6,"gamma_oil":0.86,"gamma_wat":1.1,"rsb_m3m3":120,"pb_atma":107.533,"t_res_C":80,"bob_m3m3":1.2,"muob_cP":0.6,"PVT_corr_set":0,"q_liq_sm3day":18.65,"fw_perc":0,"rp_m3m3":130,"q_gas_free_sm3day":100}</v>
      </c>
      <c r="V40">
        <v>62.415718383589045</v>
      </c>
      <c r="W40">
        <v>7.50072710066837</v>
      </c>
      <c r="X40">
        <v>30</v>
      </c>
      <c r="Y40">
        <v>0.40285847474046943</v>
      </c>
      <c r="Z40">
        <v>0.40971094365500182</v>
      </c>
      <c r="AA40">
        <v>0.69408527779912577</v>
      </c>
      <c r="AB40">
        <v>0.27961813635397081</v>
      </c>
    </row>
    <row r="41" spans="2:28" outlineLevel="1" x14ac:dyDescent="0.25">
      <c r="B41" s="7">
        <v>18.55</v>
      </c>
      <c r="C41" t="str">
        <f>[1]!encode_feed(B41,$F$19,$F$20,$F$21,$F$17)</f>
        <v>{"gamma_gas":0.6,"gamma_oil":0.86,"gamma_wat":1.1,"rsb_m3m3":120,"pb_atma":130,"t_res_C":80,"bob_m3m3":1.2,"muob_cP":0.6,"PVT_corr_set":0,"q_liq_sm3day":18.55,"fw_perc":0,"rp_m3m3":130,"q_gas_free_sm3day":100}</v>
      </c>
      <c r="D41" s="12" cm="1">
        <f t="array" ref="D41:M41">[1]!Jet_p_out_atma(feed_json,C41,d_nozzle,d_throat,pact,psuct,t,,qtype,,kn,ktd,kchoke)</f>
        <v>40</v>
      </c>
      <c r="E41" s="13" t="str">
        <v>{"gamma_gas":0.6,"gamma_oil":0.86,"gamma_wat":1.1,"rsb_m3m3":120,"pb_atma":107.533,"t_res_C":80,"bob_m3m3":1.2,"muob_cP":0.6,"PVT_corr_set":0,"q_liq_sm3day":57.386,"fw_perc":0,"rp_m3m3":130,"q_gas_free_sm3day":100}</v>
      </c>
      <c r="F41" s="13">
        <v>100</v>
      </c>
      <c r="G41" s="13">
        <v>40</v>
      </c>
      <c r="H41" s="14">
        <v>40</v>
      </c>
      <c r="I41" s="13">
        <v>1.2344323779796229</v>
      </c>
      <c r="J41" s="13">
        <v>1.2344323779796229</v>
      </c>
      <c r="K41" s="13">
        <v>0</v>
      </c>
      <c r="L41" s="13">
        <v>0</v>
      </c>
      <c r="M41" s="13">
        <v>0</v>
      </c>
      <c r="N41" s="15" cm="1">
        <f t="array" ref="N41">[1]!decode_json_q_liq_sm3day(E41)</f>
        <v>57.386000000000003</v>
      </c>
      <c r="P41" s="8">
        <f t="shared" si="0"/>
        <v>20.5</v>
      </c>
      <c r="S41" t="str">
        <f>[1]!encode_feed(P41,$C$19,$C$20,$C$21,$C$17)</f>
        <v>{"gamma_gas":0.6,"gamma_oil":0.86,"gamma_wat":1.1,"rsb_m3m3":120,"pb_atma":130,"t_res_C":80,"bob_m3m3":1.2,"muob_cP":0.6,"PVT_corr_set":0,"q_liq_sm3day":20.5,"fw_perc":0,"rp_m3m3":130}</v>
      </c>
      <c r="T41" cm="1">
        <f t="array" ref="T41:AB41">[1]!Jet_p_in_atma(S41,feed_json_1,d_nozzle,d_throat,pout,t,,qtype)</f>
        <v>3.8357054017425982</v>
      </c>
      <c r="U41" t="str">
        <v>{"gamma_gas":0.6,"gamma_oil":0.86,"gamma_wat":1.1,"rsb_m3m3":120,"pb_atma":107.533,"t_res_C":80,"bob_m3m3":1.2,"muob_cP":0.6,"PVT_corr_set":0,"q_liq_sm3day":20.6,"fw_perc":0,"rp_m3m3":130,"q_gas_free_sm3day":100}</v>
      </c>
      <c r="V41">
        <v>67.611799317826069</v>
      </c>
      <c r="W41">
        <v>3.8357054017425982</v>
      </c>
      <c r="X41">
        <v>30</v>
      </c>
      <c r="Y41">
        <v>0.77772376595515735</v>
      </c>
      <c r="Z41">
        <v>0.4102523844229839</v>
      </c>
      <c r="AA41">
        <v>0.69564059876967554</v>
      </c>
      <c r="AB41">
        <v>0.54101622622645262</v>
      </c>
    </row>
    <row r="42" spans="2:28" outlineLevel="1" x14ac:dyDescent="0.25">
      <c r="B42" s="7">
        <v>20.5</v>
      </c>
      <c r="C42" t="str">
        <f>[1]!encode_feed(B42,$F$19,$F$20,$F$21,$F$17)</f>
        <v>{"gamma_gas":0.6,"gamma_oil":0.86,"gamma_wat":1.1,"rsb_m3m3":120,"pb_atma":130,"t_res_C":80,"bob_m3m3":1.2,"muob_cP":0.6,"PVT_corr_set":0,"q_liq_sm3day":20.5,"fw_perc":0,"rp_m3m3":130,"q_gas_free_sm3day":100}</v>
      </c>
      <c r="D42" s="12" cm="1">
        <f t="array" ref="D42:M42">[1]!Jet_p_out_atma(feed_json,C42,d_nozzle,d_throat,pact,psuct,t,,qtype,,kn,ktd,kchoke)</f>
        <v>40</v>
      </c>
      <c r="E42" s="13" t="str">
        <v>{"gamma_gas":0.6,"gamma_oil":0.86,"gamma_wat":1.1,"rsb_m3m3":120,"pb_atma":107.533,"t_res_C":80,"bob_m3m3":1.2,"muob_cP":0.6,"PVT_corr_set":0,"q_liq_sm3day":59.336,"fw_perc":0,"rp_m3m3":130,"q_gas_free_sm3day":100}</v>
      </c>
      <c r="F42" s="13">
        <v>100</v>
      </c>
      <c r="G42" s="13">
        <v>40</v>
      </c>
      <c r="H42" s="14">
        <v>40</v>
      </c>
      <c r="I42" s="13">
        <v>1.3593041283803584</v>
      </c>
      <c r="J42" s="13">
        <v>1.3593041283803586</v>
      </c>
      <c r="K42" s="13">
        <v>0</v>
      </c>
      <c r="L42" s="13">
        <v>0</v>
      </c>
      <c r="M42" s="13">
        <v>0</v>
      </c>
      <c r="N42" s="15" cm="1">
        <f t="array" ref="N42">[1]!decode_json_q_liq_sm3day(E42)</f>
        <v>59.335999999999999</v>
      </c>
      <c r="P42" s="8">
        <f t="shared" si="0"/>
        <v>22.45</v>
      </c>
      <c r="S42" t="str">
        <f>[1]!encode_feed(P42,$C$19,$C$20,$C$21,$C$17)</f>
        <v>{"gamma_gas":0.6,"gamma_oil":0.86,"gamma_wat":1.1,"rsb_m3m3":120,"pb_atma":130,"t_res_C":80,"bob_m3m3":1.2,"muob_cP":0.6,"PVT_corr_set":0,"q_liq_sm3day":22.45,"fw_perc":0,"rp_m3m3":130}</v>
      </c>
      <c r="T42" cm="1">
        <f t="array" ref="T42:AB42">[1]!Jet_p_in_atma(S42,feed_json_1,d_nozzle,d_throat,pout,t,,qtype)</f>
        <v>2.8718269784382549</v>
      </c>
      <c r="U42" t="str">
        <v>{"gamma_gas":0.6,"gamma_oil":0.86,"gamma_wat":1.1,"rsb_m3m3":120,"pb_atma":107.533,"t_res_C":80,"bob_m3m3":1.2,"muob_cP":0.6,"PVT_corr_set":0,"q_liq_sm3day":22.55,"fw_perc":0,"rp_m3m3":130,"q_gas_free_sm3day":100}</v>
      </c>
      <c r="V42">
        <v>72.620202909843925</v>
      </c>
      <c r="W42">
        <v>2.8718269784382549</v>
      </c>
      <c r="X42">
        <v>30</v>
      </c>
      <c r="Y42">
        <v>1.0201425232113404</v>
      </c>
      <c r="Z42">
        <v>0.38894343644991902</v>
      </c>
      <c r="AA42">
        <v>0.63650971063997419</v>
      </c>
      <c r="AB42">
        <v>0.64933062226078342</v>
      </c>
    </row>
    <row r="43" spans="2:28" outlineLevel="1" x14ac:dyDescent="0.25">
      <c r="B43" s="7">
        <v>22.45</v>
      </c>
      <c r="C43" t="str">
        <f>[1]!encode_feed(B43,$F$19,$F$20,$F$21,$F$17)</f>
        <v>{"gamma_gas":0.6,"gamma_oil":0.86,"gamma_wat":1.1,"rsb_m3m3":120,"pb_atma":130,"t_res_C":80,"bob_m3m3":1.2,"muob_cP":0.6,"PVT_corr_set":0,"q_liq_sm3day":22.45,"fw_perc":0,"rp_m3m3":130,"q_gas_free_sm3day":100}</v>
      </c>
      <c r="D43" s="12" cm="1">
        <f t="array" ref="D43:M43">[1]!Jet_p_out_atma(feed_json,C43,d_nozzle,d_throat,pact,psuct,t,,qtype,,kn,ktd,kchoke)</f>
        <v>40</v>
      </c>
      <c r="E43" s="13" t="str">
        <v>{"gamma_gas":0.6,"gamma_oil":0.86,"gamma_wat":1.1,"rsb_m3m3":120,"pb_atma":107.533,"t_res_C":80,"bob_m3m3":1.2,"muob_cP":0.6,"PVT_corr_set":0,"q_liq_sm3day":61.286,"fw_perc":0,"rp_m3m3":130,"q_gas_free_sm3day":100}</v>
      </c>
      <c r="F43" s="13">
        <v>100</v>
      </c>
      <c r="G43" s="13">
        <v>40</v>
      </c>
      <c r="H43" s="14">
        <v>40</v>
      </c>
      <c r="I43" s="13">
        <v>1.4841758787810944</v>
      </c>
      <c r="J43" s="13">
        <v>1.4841758787810944</v>
      </c>
      <c r="K43" s="13">
        <v>0</v>
      </c>
      <c r="L43" s="13">
        <v>0</v>
      </c>
      <c r="M43" s="13">
        <v>0</v>
      </c>
      <c r="N43" s="15" cm="1">
        <f t="array" ref="N43">[1]!decode_json_q_liq_sm3day(E43)</f>
        <v>61.286000000000001</v>
      </c>
      <c r="P43" s="8">
        <f t="shared" si="0"/>
        <v>24.4</v>
      </c>
      <c r="S43" t="str">
        <f>[1]!encode_feed(P43,$C$19,$C$20,$C$21,$C$17)</f>
        <v>{"gamma_gas":0.6,"gamma_oil":0.86,"gamma_wat":1.1,"rsb_m3m3":120,"pb_atma":130,"t_res_C":80,"bob_m3m3":1.2,"muob_cP":0.6,"PVT_corr_set":0,"q_liq_sm3day":24.4,"fw_perc":0,"rp_m3m3":130}</v>
      </c>
      <c r="T43" cm="1">
        <f t="array" ref="T43:AB43">[1]!Jet_p_in_atma(S43,feed_json_1,d_nozzle,d_throat,pout,t,,qtype)</f>
        <v>2.7380754033524903</v>
      </c>
      <c r="U43" t="str">
        <v>{"gamma_gas":0.6,"gamma_oil":0.86,"gamma_wat":1.1,"rsb_m3m3":120,"pb_atma":107.533,"t_res_C":80,"bob_m3m3":1.2,"muob_cP":0.6,"PVT_corr_set":0,"q_liq_sm3day":24.5,"fw_perc":0,"rp_m3m3":130,"q_gas_free_sm3day":100}</v>
      </c>
      <c r="V43">
        <v>77.441542804584799</v>
      </c>
      <c r="W43">
        <v>2.7380754033524903</v>
      </c>
      <c r="X43">
        <v>30</v>
      </c>
      <c r="Y43">
        <v>1.0485509108769173</v>
      </c>
      <c r="Z43">
        <v>0.36493519705348776</v>
      </c>
      <c r="AA43">
        <v>0.57464245437677652</v>
      </c>
      <c r="AB43">
        <v>0.60254186896531647</v>
      </c>
    </row>
    <row r="44" spans="2:28" outlineLevel="1" x14ac:dyDescent="0.25">
      <c r="B44" s="7">
        <v>24.4</v>
      </c>
      <c r="C44" t="str">
        <f>[1]!encode_feed(B44,$F$19,$F$20,$F$21,$F$17)</f>
        <v>{"gamma_gas":0.6,"gamma_oil":0.86,"gamma_wat":1.1,"rsb_m3m3":120,"pb_atma":130,"t_res_C":80,"bob_m3m3":1.2,"muob_cP":0.6,"PVT_corr_set":0,"q_liq_sm3day":24.4,"fw_perc":0,"rp_m3m3":130,"q_gas_free_sm3day":100}</v>
      </c>
      <c r="D44" s="12" cm="1">
        <f t="array" ref="D44:M44">[1]!Jet_p_out_atma(feed_json,C44,d_nozzle,d_throat,pact,psuct,t,,qtype,,kn,ktd,kchoke)</f>
        <v>40</v>
      </c>
      <c r="E44" s="13" t="str">
        <v>{"gamma_gas":0.6,"gamma_oil":0.86,"gamma_wat":1.1,"rsb_m3m3":120,"pb_atma":107.533,"t_res_C":80,"bob_m3m3":1.2,"muob_cP":0.6,"PVT_corr_set":0,"q_liq_sm3day":63.236,"fw_perc":0,"rp_m3m3":130,"q_gas_free_sm3day":100}</v>
      </c>
      <c r="F44" s="13">
        <v>100</v>
      </c>
      <c r="G44" s="13">
        <v>40</v>
      </c>
      <c r="H44" s="14">
        <v>40</v>
      </c>
      <c r="I44" s="13">
        <v>1.6090476291818299</v>
      </c>
      <c r="J44" s="13">
        <v>1.6090476291818299</v>
      </c>
      <c r="K44" s="13">
        <v>0</v>
      </c>
      <c r="L44" s="13">
        <v>0</v>
      </c>
      <c r="M44" s="13">
        <v>0</v>
      </c>
      <c r="N44" s="15" cm="1">
        <f t="array" ref="N44">[1]!decode_json_q_liq_sm3day(E44)</f>
        <v>63.235999999999997</v>
      </c>
      <c r="P44" s="8">
        <f t="shared" si="0"/>
        <v>26.35</v>
      </c>
      <c r="S44" t="str">
        <f>[1]!encode_feed(P44,$C$19,$C$20,$C$21,$C$17)</f>
        <v>{"gamma_gas":0.6,"gamma_oil":0.86,"gamma_wat":1.1,"rsb_m3m3":120,"pb_atma":130,"t_res_C":80,"bob_m3m3":1.2,"muob_cP":0.6,"PVT_corr_set":0,"q_liq_sm3day":26.35,"fw_perc":0,"rp_m3m3":130}</v>
      </c>
      <c r="T44" cm="1">
        <f t="array" ref="T44:AB44">[1]!Jet_p_in_atma(S44,feed_json_1,d_nozzle,d_throat,pout,t,,qtype)</f>
        <v>2.6317361879779702</v>
      </c>
      <c r="U44" t="str">
        <v>{"gamma_gas":0.6,"gamma_oil":0.86,"gamma_wat":1.1,"rsb_m3m3":120,"pb_atma":107.533,"t_res_C":80,"bob_m3m3":1.2,"muob_cP":0.6,"PVT_corr_set":0,"q_liq_sm3day":26.45,"fw_perc":0,"rp_m3m3":130,"q_gas_free_sm3day":100}</v>
      </c>
      <c r="V44">
        <v>82.092692691789381</v>
      </c>
      <c r="W44">
        <v>2.6317361879779702</v>
      </c>
      <c r="X44">
        <v>30</v>
      </c>
      <c r="Y44">
        <v>1.0682903660827576</v>
      </c>
      <c r="Z44">
        <v>0.34442404189671799</v>
      </c>
      <c r="AA44">
        <v>0.52537625524463805</v>
      </c>
      <c r="AB44">
        <v>0.56125439204648264</v>
      </c>
    </row>
    <row r="45" spans="2:28" outlineLevel="1" x14ac:dyDescent="0.25">
      <c r="B45" s="7">
        <v>26.35</v>
      </c>
      <c r="C45" t="str">
        <f>[1]!encode_feed(B45,$F$19,$F$20,$F$21,$F$17)</f>
        <v>{"gamma_gas":0.6,"gamma_oil":0.86,"gamma_wat":1.1,"rsb_m3m3":120,"pb_atma":130,"t_res_C":80,"bob_m3m3":1.2,"muob_cP":0.6,"PVT_corr_set":0,"q_liq_sm3day":26.35,"fw_perc":0,"rp_m3m3":130,"q_gas_free_sm3day":100}</v>
      </c>
      <c r="D45" s="12" cm="1">
        <f t="array" ref="D45:M45">[1]!Jet_p_out_atma(feed_json,C45,d_nozzle,d_throat,pact,psuct,t,,qtype,,kn,ktd,kchoke)</f>
        <v>40</v>
      </c>
      <c r="E45" s="13" t="str">
        <v>{"gamma_gas":0.6,"gamma_oil":0.86,"gamma_wat":1.1,"rsb_m3m3":120,"pb_atma":107.533,"t_res_C":80,"bob_m3m3":1.2,"muob_cP":0.6,"PVT_corr_set":0,"q_liq_sm3day":65.186,"fw_perc":0,"rp_m3m3":130,"q_gas_free_sm3day":100}</v>
      </c>
      <c r="F45" s="13">
        <v>100</v>
      </c>
      <c r="G45" s="13">
        <v>40</v>
      </c>
      <c r="H45" s="14">
        <v>40</v>
      </c>
      <c r="I45" s="13">
        <v>1.7339193795825656</v>
      </c>
      <c r="J45" s="13">
        <v>1.7339193795825654</v>
      </c>
      <c r="K45" s="13">
        <v>0</v>
      </c>
      <c r="L45" s="13">
        <v>0</v>
      </c>
      <c r="M45" s="13">
        <v>0</v>
      </c>
      <c r="N45" s="15" cm="1">
        <f t="array" ref="N45">[1]!decode_json_q_liq_sm3day(E45)</f>
        <v>65.186000000000007</v>
      </c>
      <c r="P45" s="8">
        <f t="shared" si="0"/>
        <v>28.3</v>
      </c>
      <c r="S45" t="str">
        <f>[1]!encode_feed(P45,$C$19,$C$20,$C$21,$C$17)</f>
        <v>{"gamma_gas":0.6,"gamma_oil":0.86,"gamma_wat":1.1,"rsb_m3m3":120,"pb_atma":130,"t_res_C":80,"bob_m3m3":1.2,"muob_cP":0.6,"PVT_corr_set":0,"q_liq_sm3day":28.3,"fw_perc":0,"rp_m3m3":130}</v>
      </c>
      <c r="T45" cm="1">
        <f t="array" ref="T45:AB45">[1]!Jet_p_in_atma(S45,feed_json_1,d_nozzle,d_throat,pout,t,,qtype)</f>
        <v>2.544917766804907</v>
      </c>
      <c r="U45" t="str">
        <v>{"gamma_gas":0.6,"gamma_oil":0.86,"gamma_wat":1.1,"rsb_m3m3":120,"pb_atma":107.533,"t_res_C":80,"bob_m3m3":1.2,"muob_cP":0.6,"PVT_corr_set":0,"q_liq_sm3day":28.4,"fw_perc":0,"rp_m3m3":130,"q_gas_free_sm3day":100}</v>
      </c>
      <c r="V45">
        <v>86.596791666552917</v>
      </c>
      <c r="W45">
        <v>2.544917766804907</v>
      </c>
      <c r="X45">
        <v>30</v>
      </c>
      <c r="Y45">
        <v>1.0812988697471131</v>
      </c>
      <c r="Z45">
        <v>0.32664449891910624</v>
      </c>
      <c r="AA45">
        <v>0.48509962181160632</v>
      </c>
      <c r="AB45">
        <v>0.52453767277964192</v>
      </c>
    </row>
    <row r="46" spans="2:28" outlineLevel="1" x14ac:dyDescent="0.25">
      <c r="B46" s="7">
        <v>28.3</v>
      </c>
      <c r="C46" t="str">
        <f>[1]!encode_feed(B46,$F$19,$F$20,$F$21,$F$17)</f>
        <v>{"gamma_gas":0.6,"gamma_oil":0.86,"gamma_wat":1.1,"rsb_m3m3":120,"pb_atma":130,"t_res_C":80,"bob_m3m3":1.2,"muob_cP":0.6,"PVT_corr_set":0,"q_liq_sm3day":28.3,"fw_perc":0,"rp_m3m3":130,"q_gas_free_sm3day":100}</v>
      </c>
      <c r="D46" s="12" cm="1">
        <f t="array" ref="D46:M46">[1]!Jet_p_out_atma(feed_json,C46,d_nozzle,d_throat,pact,psuct,t,,qtype,,kn,ktd,kchoke)</f>
        <v>40</v>
      </c>
      <c r="E46" s="13" t="str">
        <v>{"gamma_gas":0.6,"gamma_oil":0.86,"gamma_wat":1.1,"rsb_m3m3":120,"pb_atma":107.533,"t_res_C":80,"bob_m3m3":1.2,"muob_cP":0.6,"PVT_corr_set":0,"q_liq_sm3day":67.136,"fw_perc":0,"rp_m3m3":130,"q_gas_free_sm3day":100}</v>
      </c>
      <c r="F46" s="13">
        <v>100</v>
      </c>
      <c r="G46" s="13">
        <v>40</v>
      </c>
      <c r="H46" s="14">
        <v>40</v>
      </c>
      <c r="I46" s="13">
        <v>1.8587911299833013</v>
      </c>
      <c r="J46" s="13">
        <v>1.8587911299833011</v>
      </c>
      <c r="K46" s="13">
        <v>0</v>
      </c>
      <c r="L46" s="13">
        <v>0</v>
      </c>
      <c r="M46" s="13">
        <v>0</v>
      </c>
      <c r="N46" s="15" cm="1">
        <f t="array" ref="N46">[1]!decode_json_q_liq_sm3day(E46)</f>
        <v>67.135999999999996</v>
      </c>
      <c r="P46" s="8">
        <f t="shared" si="0"/>
        <v>30.25</v>
      </c>
      <c r="S46" t="str">
        <f>[1]!encode_feed(P46,$C$19,$C$20,$C$21,$C$17)</f>
        <v>{"gamma_gas":0.6,"gamma_oil":0.86,"gamma_wat":1.1,"rsb_m3m3":120,"pb_atma":130,"t_res_C":80,"bob_m3m3":1.2,"muob_cP":0.6,"PVT_corr_set":0,"q_liq_sm3day":30.25,"fw_perc":0,"rp_m3m3":130}</v>
      </c>
      <c r="T46" cm="1">
        <f t="array" ref="T46:AB46">[1]!Jet_p_in_atma(S46,feed_json_1,d_nozzle,d_throat,pout,t,,qtype)</f>
        <v>2.4728113215102643</v>
      </c>
      <c r="U46" t="str">
        <v>{"gamma_gas":0.6,"gamma_oil":0.86,"gamma_wat":1.1,"rsb_m3m3":120,"pb_atma":107.533,"t_res_C":80,"bob_m3m3":1.2,"muob_cP":0.6,"PVT_corr_set":0,"q_liq_sm3day":30.35,"fw_perc":0,"rp_m3m3":130,"q_gas_free_sm3day":100}</v>
      </c>
      <c r="V46">
        <v>90.943432000074779</v>
      </c>
      <c r="W46">
        <v>2.4728113215102643</v>
      </c>
      <c r="X46">
        <v>30</v>
      </c>
      <c r="Y46">
        <v>1.0885782729278675</v>
      </c>
      <c r="Z46">
        <v>0.3111449706960096</v>
      </c>
      <c r="AA46">
        <v>0.45168425497362802</v>
      </c>
      <c r="AB46">
        <v>0.4916936661879025</v>
      </c>
    </row>
    <row r="47" spans="2:28" outlineLevel="1" x14ac:dyDescent="0.25">
      <c r="B47" s="7">
        <v>30.25</v>
      </c>
      <c r="C47" t="str">
        <f>[1]!encode_feed(B47,$F$19,$F$20,$F$21,$F$17)</f>
        <v>{"gamma_gas":0.6,"gamma_oil":0.86,"gamma_wat":1.1,"rsb_m3m3":120,"pb_atma":130,"t_res_C":80,"bob_m3m3":1.2,"muob_cP":0.6,"PVT_corr_set":0,"q_liq_sm3day":30.25,"fw_perc":0,"rp_m3m3":130,"q_gas_free_sm3day":100}</v>
      </c>
      <c r="D47" s="12" cm="1">
        <f t="array" ref="D47:M47">[1]!Jet_p_out_atma(feed_json,C47,d_nozzle,d_throat,pact,psuct,t,,qtype,,kn,ktd,kchoke)</f>
        <v>40</v>
      </c>
      <c r="E47" s="13" t="str">
        <v>{"gamma_gas":0.6,"gamma_oil":0.86,"gamma_wat":1.1,"rsb_m3m3":120,"pb_atma":107.533,"t_res_C":80,"bob_m3m3":1.2,"muob_cP":0.6,"PVT_corr_set":0,"q_liq_sm3day":69.086,"fw_perc":0,"rp_m3m3":130,"q_gas_free_sm3day":100}</v>
      </c>
      <c r="F47" s="13">
        <v>100</v>
      </c>
      <c r="G47" s="13">
        <v>40</v>
      </c>
      <c r="H47" s="14">
        <v>40</v>
      </c>
      <c r="I47" s="13">
        <v>1.9836628803840368</v>
      </c>
      <c r="J47" s="13">
        <v>1.9836628803840368</v>
      </c>
      <c r="K47" s="13">
        <v>0</v>
      </c>
      <c r="L47" s="13">
        <v>0</v>
      </c>
      <c r="M47" s="13">
        <v>0</v>
      </c>
      <c r="N47" s="15" cm="1">
        <f t="array" ref="N47">[1]!decode_json_q_liq_sm3day(E47)</f>
        <v>69.085999999999999</v>
      </c>
    </row>
    <row r="48" spans="2:28" outlineLevel="1" x14ac:dyDescent="0.25">
      <c r="B48" s="7">
        <v>32.200000000000003</v>
      </c>
      <c r="C48" t="str">
        <f>[1]!encode_feed(B48,$F$19,$F$20,$F$21,$F$17)</f>
        <v>{"gamma_gas":0.6,"gamma_oil":0.86,"gamma_wat":1.1,"rsb_m3m3":120,"pb_atma":130,"t_res_C":80,"bob_m3m3":1.2,"muob_cP":0.6,"PVT_corr_set":0,"q_liq_sm3day":32.2,"fw_perc":0,"rp_m3m3":130,"q_gas_free_sm3day":100}</v>
      </c>
      <c r="D48" s="12" cm="1">
        <f t="array" ref="D48:M48">[1]!Jet_p_out_atma(feed_json,C48,d_nozzle,d_throat,pact,psuct,t,,qtype,,kn,ktd,kchoke)</f>
        <v>40</v>
      </c>
      <c r="E48" s="13" t="str">
        <v>{"gamma_gas":0.6,"gamma_oil":0.86,"gamma_wat":1.1,"rsb_m3m3":120,"pb_atma":107.533,"t_res_C":80,"bob_m3m3":1.2,"muob_cP":0.6,"PVT_corr_set":0,"q_liq_sm3day":71.036,"fw_perc":0,"rp_m3m3":130,"q_gas_free_sm3day":100}</v>
      </c>
      <c r="F48" s="13">
        <v>100</v>
      </c>
      <c r="G48" s="13">
        <v>40</v>
      </c>
      <c r="H48" s="14">
        <v>40</v>
      </c>
      <c r="I48" s="13">
        <v>2.108534630784773</v>
      </c>
      <c r="J48" s="13">
        <v>2.1085346307847725</v>
      </c>
      <c r="K48" s="13">
        <v>0</v>
      </c>
      <c r="L48" s="13">
        <v>0</v>
      </c>
      <c r="M48" s="13">
        <v>0</v>
      </c>
      <c r="N48" s="15" cm="1">
        <f t="array" ref="N48">[1]!decode_json_q_liq_sm3day(E48)</f>
        <v>71.036000000000001</v>
      </c>
    </row>
    <row r="49" spans="2:26" outlineLevel="1" x14ac:dyDescent="0.25">
      <c r="B49" s="7">
        <v>34.15</v>
      </c>
      <c r="C49" t="str">
        <f>[1]!encode_feed(B49,$F$19,$F$20,$F$21,$F$17)</f>
        <v>{"gamma_gas":0.6,"gamma_oil":0.86,"gamma_wat":1.1,"rsb_m3m3":120,"pb_atma":130,"t_res_C":80,"bob_m3m3":1.2,"muob_cP":0.6,"PVT_corr_set":0,"q_liq_sm3day":34.15,"fw_perc":0,"rp_m3m3":130,"q_gas_free_sm3day":100}</v>
      </c>
      <c r="D49" s="12" cm="1">
        <f t="array" ref="D49:M49">[1]!Jet_p_out_atma(feed_json,C49,d_nozzle,d_throat,pact,psuct,t,,qtype,,kn,ktd,kchoke)</f>
        <v>40</v>
      </c>
      <c r="E49" s="13" t="str">
        <v>{"gamma_gas":0.6,"gamma_oil":0.86,"gamma_wat":1.1,"rsb_m3m3":120,"pb_atma":107.533,"t_res_C":80,"bob_m3m3":1.2,"muob_cP":0.6,"PVT_corr_set":0,"q_liq_sm3day":72.986,"fw_perc":0,"rp_m3m3":130,"q_gas_free_sm3day":100}</v>
      </c>
      <c r="F49" s="13">
        <v>100</v>
      </c>
      <c r="G49" s="13">
        <v>40</v>
      </c>
      <c r="H49" s="14">
        <v>40</v>
      </c>
      <c r="I49" s="13">
        <v>2.233406381185508</v>
      </c>
      <c r="J49" s="13">
        <v>2.233406381185508</v>
      </c>
      <c r="K49" s="13">
        <v>0</v>
      </c>
      <c r="L49" s="13">
        <v>0</v>
      </c>
      <c r="M49" s="13">
        <v>0</v>
      </c>
      <c r="N49" s="15" cm="1">
        <f t="array" ref="N49">[1]!decode_json_q_liq_sm3day(E49)</f>
        <v>72.986000000000004</v>
      </c>
    </row>
    <row r="50" spans="2:26" outlineLevel="1" x14ac:dyDescent="0.25">
      <c r="B50" s="7">
        <v>36.1</v>
      </c>
      <c r="C50" t="str">
        <f>[1]!encode_feed(B50,$F$19,$F$20,$F$21,$F$17)</f>
        <v>{"gamma_gas":0.6,"gamma_oil":0.86,"gamma_wat":1.1,"rsb_m3m3":120,"pb_atma":130,"t_res_C":80,"bob_m3m3":1.2,"muob_cP":0.6,"PVT_corr_set":0,"q_liq_sm3day":36.1,"fw_perc":0,"rp_m3m3":130,"q_gas_free_sm3day":100}</v>
      </c>
      <c r="D50" s="12" cm="1">
        <f t="array" ref="D50:M50">[1]!Jet_p_out_atma(feed_json,C50,d_nozzle,d_throat,pact,psuct,t,,qtype,,kn,ktd,kchoke)</f>
        <v>40</v>
      </c>
      <c r="E50" s="13" t="str">
        <v>{"gamma_gas":0.6,"gamma_oil":0.86,"gamma_wat":1.1,"rsb_m3m3":120,"pb_atma":107.533,"t_res_C":80,"bob_m3m3":1.2,"muob_cP":0.6,"PVT_corr_set":0,"q_liq_sm3day":74.936,"fw_perc":0,"rp_m3m3":130,"q_gas_free_sm3day":100}</v>
      </c>
      <c r="F50" s="13">
        <v>100</v>
      </c>
      <c r="G50" s="13">
        <v>40</v>
      </c>
      <c r="H50" s="14">
        <v>40</v>
      </c>
      <c r="I50" s="13">
        <v>2.358278131586244</v>
      </c>
      <c r="J50" s="13">
        <v>2.3582781315862436</v>
      </c>
      <c r="K50" s="13">
        <v>0</v>
      </c>
      <c r="L50" s="13">
        <v>0</v>
      </c>
      <c r="M50" s="13">
        <v>0</v>
      </c>
      <c r="N50" s="15" cm="1">
        <f t="array" ref="N50">[1]!decode_json_q_liq_sm3day(E50)</f>
        <v>74.936000000000007</v>
      </c>
    </row>
    <row r="51" spans="2:26" outlineLevel="1" x14ac:dyDescent="0.25">
      <c r="B51" s="7">
        <v>38.049999999999997</v>
      </c>
      <c r="C51" t="str">
        <f>[1]!encode_feed(B51,$F$19,$F$20,$F$21,$F$17)</f>
        <v>{"gamma_gas":0.6,"gamma_oil":0.86,"gamma_wat":1.1,"rsb_m3m3":120,"pb_atma":130,"t_res_C":80,"bob_m3m3":1.2,"muob_cP":0.6,"PVT_corr_set":0,"q_liq_sm3day":38.05,"fw_perc":0,"rp_m3m3":130,"q_gas_free_sm3day":100}</v>
      </c>
      <c r="D51" s="12" cm="1">
        <f t="array" ref="D51:M51">[1]!Jet_p_out_atma(feed_json,C51,d_nozzle,d_throat,pact,psuct,t,,qtype,,kn,ktd,kchoke)</f>
        <v>40</v>
      </c>
      <c r="E51" s="13" t="str">
        <v>{"gamma_gas":0.6,"gamma_oil":0.86,"gamma_wat":1.1,"rsb_m3m3":120,"pb_atma":107.533,"t_res_C":80,"bob_m3m3":1.2,"muob_cP":0.6,"PVT_corr_set":0,"q_liq_sm3day":76.886,"fw_perc":0,"rp_m3m3":130,"q_gas_free_sm3day":100}</v>
      </c>
      <c r="F51" s="13">
        <v>100</v>
      </c>
      <c r="G51" s="13">
        <v>40</v>
      </c>
      <c r="H51" s="14">
        <v>40</v>
      </c>
      <c r="I51" s="13">
        <v>2.4831498819869791</v>
      </c>
      <c r="J51" s="13">
        <v>2.4831498819869795</v>
      </c>
      <c r="K51" s="13">
        <v>0</v>
      </c>
      <c r="L51" s="13">
        <v>0</v>
      </c>
      <c r="M51" s="13">
        <v>0</v>
      </c>
      <c r="N51" s="15" cm="1">
        <f t="array" ref="N51">[1]!decode_json_q_liq_sm3day(E51)</f>
        <v>76.885999999999996</v>
      </c>
    </row>
    <row r="52" spans="2:26" ht="15.75" outlineLevel="1" thickBot="1" x14ac:dyDescent="0.3">
      <c r="B52" s="7">
        <v>40</v>
      </c>
      <c r="C52" t="str">
        <f>[1]!encode_feed(B52,$F$19,$F$20,$F$21,$F$17)</f>
        <v>{"gamma_gas":0.6,"gamma_oil":0.86,"gamma_wat":1.1,"rsb_m3m3":120,"pb_atma":130,"t_res_C":80,"bob_m3m3":1.2,"muob_cP":0.6,"PVT_corr_set":0,"q_liq_sm3day":40,"fw_perc":0,"rp_m3m3":130,"q_gas_free_sm3day":100}</v>
      </c>
      <c r="D52" s="12" cm="1">
        <f t="array" ref="D52:M52">[1]!Jet_p_out_atma(feed_json,C52,d_nozzle,d_throat,pact,psuct,t,,qtype,,kn,ktd,kchoke)</f>
        <v>40</v>
      </c>
      <c r="E52" s="16" t="str">
        <v>{"gamma_gas":0.6,"gamma_oil":0.86,"gamma_wat":1.1,"rsb_m3m3":120,"pb_atma":107.533,"t_res_C":80,"bob_m3m3":1.2,"muob_cP":0.6,"PVT_corr_set":0,"q_liq_sm3day":78.836,"fw_perc":0,"rp_m3m3":130,"q_gas_free_sm3day":100}</v>
      </c>
      <c r="F52" s="16">
        <v>100</v>
      </c>
      <c r="G52" s="16">
        <v>40</v>
      </c>
      <c r="H52" s="17">
        <v>40</v>
      </c>
      <c r="I52" s="16">
        <v>2.608021632387715</v>
      </c>
      <c r="J52" s="16">
        <v>2.6080216323877154</v>
      </c>
      <c r="K52" s="16">
        <v>0</v>
      </c>
      <c r="L52" s="16">
        <v>0</v>
      </c>
      <c r="M52" s="16">
        <v>0</v>
      </c>
      <c r="N52" s="18" cm="1">
        <f t="array" ref="N52">[1]!decode_json_q_liq_sm3day(E52)</f>
        <v>78.835999999999999</v>
      </c>
    </row>
    <row r="53" spans="2:26" outlineLevel="1" x14ac:dyDescent="0.25">
      <c r="C53" t="s">
        <v>59</v>
      </c>
      <c r="D53" s="9" t="s">
        <v>18</v>
      </c>
      <c r="E53" s="10" t="s">
        <v>37</v>
      </c>
      <c r="F53" s="10" t="s">
        <v>52</v>
      </c>
      <c r="G53" s="10" t="s">
        <v>23</v>
      </c>
      <c r="H53" s="10" t="s">
        <v>53</v>
      </c>
      <c r="I53" s="10" t="s">
        <v>54</v>
      </c>
      <c r="J53" s="21" t="s">
        <v>61</v>
      </c>
      <c r="K53" s="10" t="s">
        <v>38</v>
      </c>
      <c r="L53" s="10" t="s">
        <v>55</v>
      </c>
      <c r="M53" s="10" t="s">
        <v>56</v>
      </c>
      <c r="N53" s="11" t="s">
        <v>57</v>
      </c>
    </row>
    <row r="54" spans="2:26" outlineLevel="1" x14ac:dyDescent="0.25">
      <c r="D54" s="12" cm="1">
        <f t="array" ref="D54:M54">[1]!Jet_p_out_atma(feed_json,C32,d_nozzle,d_throat,pact,psuct,t,,qtype,1,kn,ktd,kchoke)</f>
        <v>67.461896907411273</v>
      </c>
      <c r="E54" s="13" t="str">
        <v>{"gamma_gas":0.6,"gamma_oil":0.86,"gamma_wat":1.1,"rsb_m3m3":120,"pb_atma":107.533,"t_res_C":80,"bob_m3m3":1.2,"muob_cP":0.6,"PVT_corr_set":0,"q_liq_sm3day":39.836,"fw_perc":0,"rp_m3m3":130,"q_gas_free_sm3day":100}</v>
      </c>
      <c r="F54" s="13">
        <v>100</v>
      </c>
      <c r="G54" s="13">
        <v>40</v>
      </c>
      <c r="H54" s="14">
        <v>67.461896907411273</v>
      </c>
      <c r="I54" s="13">
        <v>0.11058662437300205</v>
      </c>
      <c r="J54" s="13">
        <v>8.9060827229434383E-2</v>
      </c>
      <c r="K54" s="13">
        <v>0.45769828179018796</v>
      </c>
      <c r="L54" s="13">
        <v>0.843991944744509</v>
      </c>
      <c r="M54" s="13">
        <v>9.3334220167300516E-2</v>
      </c>
      <c r="N54" s="15" cm="1">
        <f t="array" ref="N54">[1]!decode_json_q_liq_sm3day(E54)</f>
        <v>39.835999999999999</v>
      </c>
      <c r="R54" cm="1">
        <f t="array" ref="R54:Z54">[1]!Jet_p_in_atma(S32,feed_json_1,d_nozzle,d_throat,pout,t,,qtype,1)</f>
        <v>30</v>
      </c>
      <c r="S54" t="str">
        <v>{"gamma_gas":0.6,"gamma_oil":0.86,"gamma_wat":1.1,"rsb_m3m3":120,"pb_atma":107.533,"t_res_C":80,"bob_m3m3":1.2,"muob_cP":0.6,"PVT_corr_set":0,"q_liq_sm3day":3.05,"fw_perc":0,"rp_m3m3":130,"q_gas_free_sm3day":100}</v>
      </c>
      <c r="T54">
        <v>30</v>
      </c>
      <c r="U54">
        <v>30</v>
      </c>
      <c r="V54">
        <v>30</v>
      </c>
      <c r="W54">
        <v>0.28301166107385056</v>
      </c>
      <c r="X54">
        <v>0</v>
      </c>
      <c r="Y54">
        <v>0</v>
      </c>
      <c r="Z54">
        <v>0</v>
      </c>
    </row>
    <row r="55" spans="2:26" outlineLevel="1" x14ac:dyDescent="0.25">
      <c r="D55" s="12" cm="1">
        <f t="array" ref="D55:M55">[1]!Jet_p_out_atma(feed_json,C33,d_nozzle,d_throat,pact,psuct,t,,qtype,1,kn,ktd,kchoke)</f>
        <v>64.8293875417192</v>
      </c>
      <c r="E55" s="13" t="str">
        <v>{"gamma_gas":0.6,"gamma_oil":0.86,"gamma_wat":1.1,"rsb_m3m3":120,"pb_atma":107.533,"t_res_C":80,"bob_m3m3":1.2,"muob_cP":0.6,"PVT_corr_set":0,"q_liq_sm3day":41.786,"fw_perc":0,"rp_m3m3":130,"q_gas_free_sm3day":100}</v>
      </c>
      <c r="F55" s="13">
        <v>100</v>
      </c>
      <c r="G55" s="13">
        <v>40</v>
      </c>
      <c r="H55" s="14">
        <v>64.8293875417192</v>
      </c>
      <c r="I55" s="13">
        <v>0.23545837477373768</v>
      </c>
      <c r="J55" s="13">
        <v>0.19653130016112283</v>
      </c>
      <c r="K55" s="13">
        <v>0.41382312569532009</v>
      </c>
      <c r="L55" s="13">
        <v>0.70596972319352413</v>
      </c>
      <c r="M55" s="13">
        <v>0.16622648366261267</v>
      </c>
      <c r="N55" s="15" cm="1">
        <f t="array" ref="N55">[1]!decode_json_q_liq_sm3day(E55)</f>
        <v>41.786000000000001</v>
      </c>
      <c r="R55" cm="1">
        <f t="array" ref="R55:Z55">[1]!Jet_p_in_atma(S33,feed_json_1,d_nozzle,d_throat,pout,t,,qtype,1)</f>
        <v>30</v>
      </c>
      <c r="S55" t="str">
        <v>{"gamma_gas":0.6,"gamma_oil":0.86,"gamma_wat":1.1,"rsb_m3m3":120,"pb_atma":107.533,"t_res_C":80,"bob_m3m3":1.2,"muob_cP":0.6,"PVT_corr_set":0,"q_liq_sm3day":5,"fw_perc":0,"rp_m3m3":130,"q_gas_free_sm3day":100}</v>
      </c>
      <c r="T55">
        <v>30</v>
      </c>
      <c r="U55">
        <v>30</v>
      </c>
      <c r="V55">
        <v>30</v>
      </c>
      <c r="W55">
        <v>0.17038457146282837</v>
      </c>
      <c r="X55">
        <v>0</v>
      </c>
      <c r="Y55">
        <v>0</v>
      </c>
      <c r="Z55">
        <v>0</v>
      </c>
    </row>
    <row r="56" spans="2:26" outlineLevel="1" x14ac:dyDescent="0.25">
      <c r="D56" s="12" cm="1">
        <f t="array" ref="D56:M56">[1]!Jet_p_out_atma(feed_json,C34,d_nozzle,d_throat,pact,psuct,t,,qtype,1,kn,ktd,kchoke)</f>
        <v>62.196878176027134</v>
      </c>
      <c r="E56" s="13" t="str">
        <v>{"gamma_gas":0.6,"gamma_oil":0.86,"gamma_wat":1.1,"rsb_m3m3":120,"pb_atma":107.533,"t_res_C":80,"bob_m3m3":1.2,"muob_cP":0.6,"PVT_corr_set":0,"q_liq_sm3day":43.736,"fw_perc":0,"rp_m3m3":130,"q_gas_free_sm3day":100}</v>
      </c>
      <c r="F56" s="13">
        <v>100</v>
      </c>
      <c r="G56" s="13">
        <v>40</v>
      </c>
      <c r="H56" s="14">
        <v>62.196878176027134</v>
      </c>
      <c r="I56" s="13">
        <v>0.36033012517447333</v>
      </c>
      <c r="J56" s="13">
        <v>0.30707647540966226</v>
      </c>
      <c r="K56" s="13">
        <v>0.36994796960045223</v>
      </c>
      <c r="L56" s="13">
        <v>0.58717050616573618</v>
      </c>
      <c r="M56" s="13">
        <v>0.21157522198545858</v>
      </c>
      <c r="N56" s="15" cm="1">
        <f t="array" ref="N56">[1]!decode_json_q_liq_sm3day(E56)</f>
        <v>43.735999999999997</v>
      </c>
      <c r="R56" cm="1">
        <f t="array" ref="R56:Z56">[1]!Jet_p_in_atma(S34,feed_json_1,d_nozzle,d_throat,pout,t,,qtype,1)</f>
        <v>28.837397369902703</v>
      </c>
      <c r="S56" t="str">
        <v>{"gamma_gas":0.6,"gamma_oil":0.86,"gamma_wat":1.1,"rsb_m3m3":120,"pb_atma":107.533,"t_res_C":80,"bob_m3m3":1.2,"muob_cP":0.6,"PVT_corr_set":0,"q_liq_sm3day":6.95,"fw_perc":0,"rp_m3m3":130,"q_gas_free_sm3day":100}</v>
      </c>
      <c r="T56">
        <v>31.636828553791272</v>
      </c>
      <c r="U56">
        <v>28.837397369902703</v>
      </c>
      <c r="V56">
        <v>30</v>
      </c>
      <c r="W56">
        <v>0.13430382677985161</v>
      </c>
      <c r="X56">
        <v>0.41529959257022198</v>
      </c>
      <c r="Y56">
        <v>0.71027758368733318</v>
      </c>
      <c r="Z56">
        <v>9.5392997565155152E-2</v>
      </c>
    </row>
    <row r="57" spans="2:26" outlineLevel="1" x14ac:dyDescent="0.25">
      <c r="D57" s="12" cm="1">
        <f t="array" ref="D57:M57">[1]!Jet_p_out_atma(feed_json,C35,d_nozzle,d_throat,pact,psuct,t,,qtype,1,kn,ktd,kchoke)</f>
        <v>59.564368810335061</v>
      </c>
      <c r="E57" s="13" t="str">
        <v>{"gamma_gas":0.6,"gamma_oil":0.86,"gamma_wat":1.1,"rsb_m3m3":120,"pb_atma":107.533,"t_res_C":80,"bob_m3m3":1.2,"muob_cP":0.6,"PVT_corr_set":0,"q_liq_sm3day":45.686,"fw_perc":0,"rp_m3m3":130,"q_gas_free_sm3day":100}</v>
      </c>
      <c r="F57" s="13">
        <v>100</v>
      </c>
      <c r="G57" s="13">
        <v>40</v>
      </c>
      <c r="H57" s="14">
        <v>59.564368810335061</v>
      </c>
      <c r="I57" s="13">
        <v>0.48520187557520905</v>
      </c>
      <c r="J57" s="13">
        <v>0.42097534273415405</v>
      </c>
      <c r="K57" s="13">
        <v>0.32607281350558437</v>
      </c>
      <c r="L57" s="13">
        <v>0.48383982726936081</v>
      </c>
      <c r="M57" s="13">
        <v>0.23475999166907904</v>
      </c>
      <c r="N57" s="15" cm="1">
        <f t="array" ref="N57">[1]!decode_json_q_liq_sm3day(E57)</f>
        <v>45.686</v>
      </c>
      <c r="R57" cm="1">
        <f t="array" ref="R57:Z57">[1]!Jet_p_in_atma(S35,feed_json_1,d_nozzle,d_throat,pout,t,,qtype,1)</f>
        <v>27.13754059669505</v>
      </c>
      <c r="S57" t="str">
        <v>{"gamma_gas":0.6,"gamma_oil":0.86,"gamma_wat":1.1,"rsb_m3m3":120,"pb_atma":107.533,"t_res_C":80,"bob_m3m3":1.2,"muob_cP":0.6,"PVT_corr_set":0,"q_liq_sm3day":8.9,"fw_perc":0,"rp_m3m3":130,"q_gas_free_sm3day":100}</v>
      </c>
      <c r="T57">
        <v>33.315703830683852</v>
      </c>
      <c r="U57">
        <v>27.13754059669505</v>
      </c>
      <c r="V57">
        <v>30</v>
      </c>
      <c r="W57">
        <v>0.11763843476166361</v>
      </c>
      <c r="X57">
        <v>0.46331883682795849</v>
      </c>
      <c r="Y57">
        <v>0.86330370548040725</v>
      </c>
      <c r="Z57">
        <v>0.10155769663665934</v>
      </c>
    </row>
    <row r="58" spans="2:26" outlineLevel="1" x14ac:dyDescent="0.25">
      <c r="D58" s="12" cm="1">
        <f t="array" ref="D58:M58">[1]!Jet_p_out_atma(feed_json,C36,d_nozzle,d_throat,pact,psuct,t,,qtype,1,kn,ktd,kchoke)</f>
        <v>56.931859444642988</v>
      </c>
      <c r="E58" s="13" t="str">
        <v>{"gamma_gas":0.6,"gamma_oil":0.86,"gamma_wat":1.1,"rsb_m3m3":120,"pb_atma":107.533,"t_res_C":80,"bob_m3m3":1.2,"muob_cP":0.6,"PVT_corr_set":0,"q_liq_sm3day":47.636,"fw_perc":0,"rp_m3m3":130,"q_gas_free_sm3day":100}</v>
      </c>
      <c r="F58" s="13">
        <v>100</v>
      </c>
      <c r="G58" s="13">
        <v>40</v>
      </c>
      <c r="H58" s="14">
        <v>56.931859444642988</v>
      </c>
      <c r="I58" s="13">
        <v>0.61007362597594472</v>
      </c>
      <c r="J58" s="13">
        <v>0.53854588331063502</v>
      </c>
      <c r="K58" s="13">
        <v>0.28219765741071651</v>
      </c>
      <c r="L58" s="13">
        <v>0.39314117643133145</v>
      </c>
      <c r="M58" s="13">
        <v>0.23984506302591099</v>
      </c>
      <c r="N58" s="15" cm="1">
        <f t="array" ref="N58">[1]!decode_json_q_liq_sm3day(E58)</f>
        <v>47.636000000000003</v>
      </c>
      <c r="R58" cm="1">
        <f t="array" ref="R58:Z58">[1]!Jet_p_in_atma(S36,feed_json_1,d_nozzle,d_throat,pout,t,,qtype,1)</f>
        <v>22.237658593715938</v>
      </c>
      <c r="S58" t="str">
        <v>{"gamma_gas":0.6,"gamma_oil":0.86,"gamma_wat":1.1,"rsb_m3m3":120,"pb_atma":107.533,"t_res_C":80,"bob_m3m3":1.2,"muob_cP":0.6,"PVT_corr_set":0,"q_liq_sm3day":10.85,"fw_perc":0,"rp_m3m3":130,"q_gas_free_sm3day":100}</v>
      </c>
      <c r="T58">
        <v>39.342088134609995</v>
      </c>
      <c r="U58">
        <v>22.237658593715938</v>
      </c>
      <c r="V58">
        <v>30</v>
      </c>
      <c r="W58">
        <v>0.14116182981495384</v>
      </c>
      <c r="X58">
        <v>0.4538205374067284</v>
      </c>
      <c r="Y58">
        <v>0.83090004016624674</v>
      </c>
      <c r="Z58">
        <v>0.11729137006318603</v>
      </c>
    </row>
    <row r="59" spans="2:26" outlineLevel="1" x14ac:dyDescent="0.25">
      <c r="D59" s="12" cm="1">
        <f t="array" ref="D59:M59">[1]!Jet_p_out_atma(feed_json,C37,d_nozzle,d_throat,pact,psuct,t,,qtype,1,kn,ktd,kchoke)</f>
        <v>54.299350078950923</v>
      </c>
      <c r="E59" s="13" t="str">
        <v>{"gamma_gas":0.6,"gamma_oil":0.86,"gamma_wat":1.1,"rsb_m3m3":120,"pb_atma":107.533,"t_res_C":80,"bob_m3m3":1.2,"muob_cP":0.6,"PVT_corr_set":0,"q_liq_sm3day":49.586,"fw_perc":0,"rp_m3m3":130,"q_gas_free_sm3day":100}</v>
      </c>
      <c r="F59" s="13">
        <v>100</v>
      </c>
      <c r="G59" s="13">
        <v>40</v>
      </c>
      <c r="H59" s="14">
        <v>54.299350078950923</v>
      </c>
      <c r="I59" s="13">
        <v>0.73494537637668034</v>
      </c>
      <c r="J59" s="13">
        <v>0.66015261123663538</v>
      </c>
      <c r="K59" s="13">
        <v>0.23832250131584864</v>
      </c>
      <c r="L59" s="13">
        <v>0.31289161321893671</v>
      </c>
      <c r="M59" s="13">
        <v>0.22995824444229812</v>
      </c>
      <c r="N59" s="15" cm="1">
        <f t="array" ref="N59">[1]!decode_json_q_liq_sm3day(E59)</f>
        <v>49.585999999999999</v>
      </c>
      <c r="R59" cm="1">
        <f t="array" ref="R59:Z59">[1]!Jet_p_in_atma(S37,feed_json_1,d_nozzle,d_throat,pout,t,,qtype,1)</f>
        <v>17.36550795588041</v>
      </c>
      <c r="S59" t="str">
        <v>{"gamma_gas":0.6,"gamma_oil":0.86,"gamma_wat":1.1,"rsb_m3m3":120,"pb_atma":107.533,"t_res_C":80,"bob_m3m3":1.2,"muob_cP":0.6,"PVT_corr_set":0,"q_liq_sm3day":12.8,"fw_perc":0,"rp_m3m3":130,"q_gas_free_sm3day":100}</v>
      </c>
      <c r="T59">
        <v>45.486946986972882</v>
      </c>
      <c r="U59">
        <v>17.36550795588041</v>
      </c>
      <c r="V59">
        <v>30</v>
      </c>
      <c r="W59">
        <v>0.17978733659921553</v>
      </c>
      <c r="X59">
        <v>0.4492832685464731</v>
      </c>
      <c r="Y59">
        <v>0.81581554161367731</v>
      </c>
      <c r="Z59">
        <v>0.14667330338296952</v>
      </c>
    </row>
    <row r="60" spans="2:26" outlineLevel="1" x14ac:dyDescent="0.25">
      <c r="D60" s="12" cm="1">
        <f t="array" ref="D60:M60">[1]!Jet_p_out_atma(feed_json,C38,d_nozzle,d_throat,pact,psuct,t,,qtype,1,kn,ktd,kchoke)</f>
        <v>51.66684071325885</v>
      </c>
      <c r="E60" s="13" t="str">
        <v>{"gamma_gas":0.6,"gamma_oil":0.86,"gamma_wat":1.1,"rsb_m3m3":120,"pb_atma":107.533,"t_res_C":80,"bob_m3m3":1.2,"muob_cP":0.6,"PVT_corr_set":0,"q_liq_sm3day":51.536,"fw_perc":0,"rp_m3m3":130,"q_gas_free_sm3day":100}</v>
      </c>
      <c r="F60" s="13">
        <v>100</v>
      </c>
      <c r="G60" s="13">
        <v>40</v>
      </c>
      <c r="H60" s="14">
        <v>51.66684071325885</v>
      </c>
      <c r="I60" s="13">
        <v>0.85981712677741595</v>
      </c>
      <c r="J60" s="13">
        <v>0.78621601903136606</v>
      </c>
      <c r="K60" s="13">
        <v>0.19444734522098078</v>
      </c>
      <c r="L60" s="13">
        <v>0.24138378052310183</v>
      </c>
      <c r="M60" s="13">
        <v>0.2075459086200438</v>
      </c>
      <c r="N60" s="15" cm="1">
        <f t="array" ref="N60">[1]!decode_json_q_liq_sm3day(E60)</f>
        <v>51.536000000000001</v>
      </c>
      <c r="R60" cm="1">
        <f t="array" ref="R60:Z60">[1]!Jet_p_in_atma(S38,feed_json_1,d_nozzle,d_throat,pout,t,,qtype,1)</f>
        <v>12.72689805493326</v>
      </c>
      <c r="S60" t="str">
        <v>{"gamma_gas":0.6,"gamma_oil":0.86,"gamma_wat":1.1,"rsb_m3m3":120,"pb_atma":107.533,"t_res_C":80,"bob_m3m3":1.2,"muob_cP":0.6,"PVT_corr_set":0,"q_liq_sm3day":14.75,"fw_perc":0,"rp_m3m3":130,"q_gas_free_sm3day":100}</v>
      </c>
      <c r="T60">
        <v>51.364343688013122</v>
      </c>
      <c r="U60">
        <v>12.72689805493326</v>
      </c>
      <c r="V60">
        <v>30</v>
      </c>
      <c r="W60">
        <v>0.24352988194909925</v>
      </c>
      <c r="X60">
        <v>0.44705600129730599</v>
      </c>
      <c r="Y60">
        <v>0.80850140764015832</v>
      </c>
      <c r="Z60">
        <v>0.19689425235828834</v>
      </c>
    </row>
    <row r="61" spans="2:26" outlineLevel="1" x14ac:dyDescent="0.25">
      <c r="D61" s="12" cm="1">
        <f t="array" ref="D61:M61">[1]!Jet_p_out_atma(feed_json,C39,d_nozzle,d_throat,pact,psuct,t,,qtype,1,kn,ktd,kchoke)</f>
        <v>49.034331347566777</v>
      </c>
      <c r="E61" s="13" t="str">
        <v>{"gamma_gas":0.6,"gamma_oil":0.86,"gamma_wat":1.1,"rsb_m3m3":120,"pb_atma":107.533,"t_res_C":80,"bob_m3m3":1.2,"muob_cP":0.6,"PVT_corr_set":0,"q_liq_sm3day":53.486,"fw_perc":0,"rp_m3m3":130,"q_gas_free_sm3day":100}</v>
      </c>
      <c r="F61" s="13">
        <v>100</v>
      </c>
      <c r="G61" s="13">
        <v>40</v>
      </c>
      <c r="H61" s="14">
        <v>49.034331347566777</v>
      </c>
      <c r="I61" s="13">
        <v>0.98468887717815168</v>
      </c>
      <c r="J61" s="13">
        <v>0.9172245321944249</v>
      </c>
      <c r="K61" s="13">
        <v>0.15057218912611292</v>
      </c>
      <c r="L61" s="13">
        <v>0.17726307897925428</v>
      </c>
      <c r="M61" s="13">
        <v>0.17454898220522391</v>
      </c>
      <c r="N61" s="15" cm="1">
        <f t="array" ref="N61">[1]!decode_json_q_liq_sm3day(E61)</f>
        <v>53.485999999999997</v>
      </c>
      <c r="R61" cm="1">
        <f t="array" ref="R61:Z61">[1]!Jet_p_in_atma(S39,feed_json_1,d_nozzle,d_throat,pout,t,,qtype,1)</f>
        <v>8.6232370956174336</v>
      </c>
      <c r="S61" t="str">
        <v>{"gamma_gas":0.6,"gamma_oil":0.86,"gamma_wat":1.1,"rsb_m3m3":120,"pb_atma":107.533,"t_res_C":80,"bob_m3m3":1.2,"muob_cP":0.6,"PVT_corr_set":0,"q_liq_sm3day":16.7,"fw_perc":0,"rp_m3m3":130,"q_gas_free_sm3day":100}</v>
      </c>
      <c r="T61">
        <v>57.002628808822664</v>
      </c>
      <c r="U61">
        <v>8.6232370956174336</v>
      </c>
      <c r="V61">
        <v>30</v>
      </c>
      <c r="W61">
        <v>0.3560045455034096</v>
      </c>
      <c r="X61">
        <v>0.4418567937171427</v>
      </c>
      <c r="Y61">
        <v>0.79165488129800388</v>
      </c>
      <c r="Z61">
        <v>0.28183273621205157</v>
      </c>
    </row>
    <row r="62" spans="2:26" outlineLevel="1" x14ac:dyDescent="0.25">
      <c r="D62" s="12" cm="1">
        <f t="array" ref="D62:M62">[1]!Jet_p_out_atma(feed_json,C40,d_nozzle,d_throat,pact,psuct,t,,qtype,1,kn,ktd,kchoke)</f>
        <v>40</v>
      </c>
      <c r="E62" s="13" t="str">
        <v>{"gamma_gas":0.6,"gamma_oil":0.86,"gamma_wat":1.1,"rsb_m3m3":120,"pb_atma":107.533,"t_res_C":80,"bob_m3m3":1.2,"muob_cP":0.6,"PVT_corr_set":0,"q_liq_sm3day":55.436,"fw_perc":0,"rp_m3m3":130,"q_gas_free_sm3day":100}</v>
      </c>
      <c r="F62" s="13">
        <v>100</v>
      </c>
      <c r="G62" s="13">
        <v>40</v>
      </c>
      <c r="H62" s="14">
        <v>40</v>
      </c>
      <c r="I62" s="13">
        <v>1.1095606275788874</v>
      </c>
      <c r="J62" s="13">
        <v>1.1095606275788874</v>
      </c>
      <c r="K62" s="13">
        <v>0</v>
      </c>
      <c r="L62" s="13">
        <v>0</v>
      </c>
      <c r="M62" s="13">
        <v>0</v>
      </c>
      <c r="N62" s="15" cm="1">
        <f t="array" ref="N62">[1]!decode_json_q_liq_sm3day(E62)</f>
        <v>55.436</v>
      </c>
      <c r="R62" cm="1">
        <f t="array" ref="R62:Z62">[1]!Jet_p_in_atma(S40,feed_json_1,d_nozzle,d_throat,pout,t,,qtype,1)</f>
        <v>5.404082282705966</v>
      </c>
      <c r="S62" t="str">
        <v>{"gamma_gas":0.6,"gamma_oil":0.86,"gamma_wat":1.1,"rsb_m3m3":120,"pb_atma":107.533,"t_res_C":80,"bob_m3m3":1.2,"muob_cP":0.6,"PVT_corr_set":0,"q_liq_sm3day":18.65,"fw_perc":0,"rp_m3m3":130,"q_gas_free_sm3day":100}</v>
      </c>
      <c r="T62">
        <v>62.416094880433064</v>
      </c>
      <c r="U62">
        <v>5.404082282705966</v>
      </c>
      <c r="V62">
        <v>30</v>
      </c>
      <c r="W62">
        <v>0.56108704928417086</v>
      </c>
      <c r="X62">
        <v>0.43141640851799362</v>
      </c>
      <c r="Y62">
        <v>0.75875634643889722</v>
      </c>
      <c r="Z62">
        <v>0.42572835954903893</v>
      </c>
    </row>
    <row r="63" spans="2:26" outlineLevel="1" x14ac:dyDescent="0.25">
      <c r="D63" s="12" cm="1">
        <f t="array" ref="D63:M63">[1]!Jet_p_out_atma(feed_json,C41,d_nozzle,d_throat,pact,psuct,t,,qtype,1,kn,ktd,kchoke)</f>
        <v>40</v>
      </c>
      <c r="E63" s="13" t="str">
        <v>{"gamma_gas":0.6,"gamma_oil":0.86,"gamma_wat":1.1,"rsb_m3m3":120,"pb_atma":107.533,"t_res_C":80,"bob_m3m3":1.2,"muob_cP":0.6,"PVT_corr_set":0,"q_liq_sm3day":57.386,"fw_perc":0,"rp_m3m3":130,"q_gas_free_sm3day":100}</v>
      </c>
      <c r="F63" s="13">
        <v>100</v>
      </c>
      <c r="G63" s="13">
        <v>40</v>
      </c>
      <c r="H63" s="14">
        <v>40</v>
      </c>
      <c r="I63" s="13">
        <v>1.2344323779796229</v>
      </c>
      <c r="J63" s="13">
        <v>1.2344323779796229</v>
      </c>
      <c r="K63" s="13">
        <v>0</v>
      </c>
      <c r="L63" s="13">
        <v>0</v>
      </c>
      <c r="M63" s="13">
        <v>0</v>
      </c>
      <c r="N63" s="15" cm="1">
        <f t="array" ref="N63">[1]!decode_json_q_liq_sm3day(E63)</f>
        <v>57.386000000000003</v>
      </c>
      <c r="R63" cm="1">
        <f t="array" ref="R63:Z63">[1]!Jet_p_in_atma(S41,feed_json_1,d_nozzle,d_throat,pout,t,,qtype,1)</f>
        <v>3.3772332663322957</v>
      </c>
      <c r="S63" t="str">
        <v>{"gamma_gas":0.6,"gamma_oil":0.86,"gamma_wat":1.1,"rsb_m3m3":120,"pb_atma":107.533,"t_res_C":80,"bob_m3m3":1.2,"muob_cP":0.6,"PVT_corr_set":0,"q_liq_sm3day":20.6,"fw_perc":0,"rp_m3m3":130,"q_gas_free_sm3day":100}</v>
      </c>
      <c r="T63">
        <v>67.617223072602258</v>
      </c>
      <c r="U63">
        <v>3.3772332663322957</v>
      </c>
      <c r="V63">
        <v>30</v>
      </c>
      <c r="W63">
        <v>0.88400017064607839</v>
      </c>
      <c r="X63">
        <v>0.41442669611179273</v>
      </c>
      <c r="Y63">
        <v>0.70772812448928102</v>
      </c>
      <c r="Z63">
        <v>0.62563178281955345</v>
      </c>
    </row>
    <row r="64" spans="2:26" outlineLevel="1" x14ac:dyDescent="0.25">
      <c r="D64" s="12" cm="1">
        <f t="array" ref="D64:M64">[1]!Jet_p_out_atma(feed_json,C42,d_nozzle,d_throat,pact,psuct,t,,qtype,1,kn,ktd,kchoke)</f>
        <v>40</v>
      </c>
      <c r="E64" s="13" t="str">
        <v>{"gamma_gas":0.6,"gamma_oil":0.86,"gamma_wat":1.1,"rsb_m3m3":120,"pb_atma":107.533,"t_res_C":80,"bob_m3m3":1.2,"muob_cP":0.6,"PVT_corr_set":0,"q_liq_sm3day":59.336,"fw_perc":0,"rp_m3m3":130,"q_gas_free_sm3day":100}</v>
      </c>
      <c r="F64" s="13">
        <v>100</v>
      </c>
      <c r="G64" s="13">
        <v>40</v>
      </c>
      <c r="H64" s="14">
        <v>40</v>
      </c>
      <c r="I64" s="13">
        <v>1.3593041283803586</v>
      </c>
      <c r="J64" s="13">
        <v>1.3593041283803586</v>
      </c>
      <c r="K64" s="13">
        <v>0</v>
      </c>
      <c r="L64" s="13">
        <v>0</v>
      </c>
      <c r="M64" s="13">
        <v>0</v>
      </c>
      <c r="N64" s="15" cm="1">
        <f t="array" ref="N64">[1]!decode_json_q_liq_sm3day(E64)</f>
        <v>59.335999999999999</v>
      </c>
      <c r="R64" cm="1">
        <f t="array" ref="R64:Z64">[1]!Jet_p_in_atma(S42,feed_json_1,d_nozzle,d_throat,pout,t,,qtype,1)</f>
        <v>2.8720466389159984</v>
      </c>
      <c r="S64" t="str">
        <v>{"gamma_gas":0.6,"gamma_oil":0.86,"gamma_wat":1.1,"rsb_m3m3":120,"pb_atma":107.533,"t_res_C":80,"bob_m3m3":1.2,"muob_cP":0.6,"PVT_corr_set":0,"q_liq_sm3day":22.55,"fw_perc":0,"rp_m3m3":130,"q_gas_free_sm3day":100}</v>
      </c>
      <c r="T64">
        <v>72.614538556186716</v>
      </c>
      <c r="U64">
        <v>2.8720466389159984</v>
      </c>
      <c r="V64">
        <v>30</v>
      </c>
      <c r="W64">
        <v>1.0199855406834877</v>
      </c>
      <c r="X64">
        <v>0.38897310112267663</v>
      </c>
      <c r="Y64">
        <v>0.6365891613566611</v>
      </c>
      <c r="Z64">
        <v>0.64931173993962199</v>
      </c>
    </row>
    <row r="65" spans="4:26" outlineLevel="1" x14ac:dyDescent="0.25">
      <c r="D65" s="12" cm="1">
        <f t="array" ref="D65:M65">[1]!Jet_p_out_atma(feed_json,C43,d_nozzle,d_throat,pact,psuct,t,,qtype,1,kn,ktd,kchoke)</f>
        <v>40</v>
      </c>
      <c r="E65" s="13" t="str">
        <v>{"gamma_gas":0.6,"gamma_oil":0.86,"gamma_wat":1.1,"rsb_m3m3":120,"pb_atma":107.533,"t_res_C":80,"bob_m3m3":1.2,"muob_cP":0.6,"PVT_corr_set":0,"q_liq_sm3day":61.286,"fw_perc":0,"rp_m3m3":130,"q_gas_free_sm3day":100}</v>
      </c>
      <c r="F65" s="13">
        <v>100</v>
      </c>
      <c r="G65" s="13">
        <v>40</v>
      </c>
      <c r="H65" s="14">
        <v>40</v>
      </c>
      <c r="I65" s="13">
        <v>1.4841758787810944</v>
      </c>
      <c r="J65" s="13">
        <v>1.4841758787810944</v>
      </c>
      <c r="K65" s="13">
        <v>0</v>
      </c>
      <c r="L65" s="13">
        <v>0</v>
      </c>
      <c r="M65" s="13">
        <v>0</v>
      </c>
      <c r="N65" s="15" cm="1">
        <f t="array" ref="N65">[1]!decode_json_q_liq_sm3day(E65)</f>
        <v>61.286000000000001</v>
      </c>
      <c r="R65" cm="1">
        <f t="array" ref="R65:Z65">[1]!Jet_p_in_atma(S43,feed_json_1,d_nozzle,d_throat,pout,t,,qtype,1)</f>
        <v>2.7369809689439464</v>
      </c>
      <c r="S65" t="str">
        <v>{"gamma_gas":0.6,"gamma_oil":0.86,"gamma_wat":1.1,"rsb_m3m3":120,"pb_atma":107.533,"t_res_C":80,"bob_m3m3":1.2,"muob_cP":0.6,"PVT_corr_set":0,"q_liq_sm3day":24.5,"fw_perc":0,"rp_m3m3":130,"q_gas_free_sm3day":100}</v>
      </c>
      <c r="T65">
        <v>77.442662689630765</v>
      </c>
      <c r="U65">
        <v>2.7369809689439464</v>
      </c>
      <c r="V65">
        <v>30</v>
      </c>
      <c r="W65">
        <v>1.0489865953712985</v>
      </c>
      <c r="X65">
        <v>0.36493903011270729</v>
      </c>
      <c r="Y65">
        <v>0.57465195850010242</v>
      </c>
      <c r="Z65">
        <v>0.60280220147047114</v>
      </c>
    </row>
    <row r="66" spans="4:26" outlineLevel="1" x14ac:dyDescent="0.25">
      <c r="D66" s="12" cm="1">
        <f t="array" ref="D66:M66">[1]!Jet_p_out_atma(feed_json,C44,d_nozzle,d_throat,pact,psuct,t,,qtype,1,kn,ktd,kchoke)</f>
        <v>40</v>
      </c>
      <c r="E66" s="13" t="str">
        <v>{"gamma_gas":0.6,"gamma_oil":0.86,"gamma_wat":1.1,"rsb_m3m3":120,"pb_atma":107.533,"t_res_C":80,"bob_m3m3":1.2,"muob_cP":0.6,"PVT_corr_set":0,"q_liq_sm3day":63.236,"fw_perc":0,"rp_m3m3":130,"q_gas_free_sm3day":100}</v>
      </c>
      <c r="F66" s="13">
        <v>100</v>
      </c>
      <c r="G66" s="13">
        <v>40</v>
      </c>
      <c r="H66" s="14">
        <v>40</v>
      </c>
      <c r="I66" s="13">
        <v>1.6090476291818299</v>
      </c>
      <c r="J66" s="13">
        <v>1.6090476291818299</v>
      </c>
      <c r="K66" s="13">
        <v>0</v>
      </c>
      <c r="L66" s="13">
        <v>0</v>
      </c>
      <c r="M66" s="13">
        <v>0</v>
      </c>
      <c r="N66" s="15" cm="1">
        <f t="array" ref="N66">[1]!decode_json_q_liq_sm3day(E66)</f>
        <v>63.235999999999997</v>
      </c>
      <c r="R66" cm="1">
        <f t="array" ref="R66:Z66">[1]!Jet_p_in_atma(S44,feed_json_1,d_nozzle,d_throat,pout,t,,qtype,1)</f>
        <v>2.6289352656198792</v>
      </c>
      <c r="S66" t="str">
        <v>{"gamma_gas":0.6,"gamma_oil":0.86,"gamma_wat":1.1,"rsb_m3m3":120,"pb_atma":107.533,"t_res_C":80,"bob_m3m3":1.2,"muob_cP":0.6,"PVT_corr_set":0,"q_liq_sm3day":26.45,"fw_perc":0,"rp_m3m3":130,"q_gas_free_sm3day":100}</v>
      </c>
      <c r="T66">
        <v>82.097746019523925</v>
      </c>
      <c r="U66">
        <v>2.6289352656198792</v>
      </c>
      <c r="V66">
        <v>30</v>
      </c>
      <c r="W66">
        <v>1.0694952169189931</v>
      </c>
      <c r="X66">
        <v>0.34442524651767825</v>
      </c>
      <c r="Y66">
        <v>0.52537905812897667</v>
      </c>
      <c r="Z66">
        <v>0.56189038973834615</v>
      </c>
    </row>
    <row r="67" spans="4:26" outlineLevel="1" x14ac:dyDescent="0.25">
      <c r="D67" s="12" cm="1">
        <f t="array" ref="D67:M67">[1]!Jet_p_out_atma(feed_json,C45,d_nozzle,d_throat,pact,psuct,t,,qtype,1,kn,ktd,kchoke)</f>
        <v>40</v>
      </c>
      <c r="E67" s="13" t="str">
        <v>{"gamma_gas":0.6,"gamma_oil":0.86,"gamma_wat":1.1,"rsb_m3m3":120,"pb_atma":107.533,"t_res_C":80,"bob_m3m3":1.2,"muob_cP":0.6,"PVT_corr_set":0,"q_liq_sm3day":65.186,"fw_perc":0,"rp_m3m3":130,"q_gas_free_sm3day":100}</v>
      </c>
      <c r="F67" s="13">
        <v>100</v>
      </c>
      <c r="G67" s="13">
        <v>40</v>
      </c>
      <c r="H67" s="14">
        <v>40</v>
      </c>
      <c r="I67" s="13">
        <v>1.7339193795825654</v>
      </c>
      <c r="J67" s="13">
        <v>1.7339193795825654</v>
      </c>
      <c r="K67" s="13">
        <v>0</v>
      </c>
      <c r="L67" s="13">
        <v>0</v>
      </c>
      <c r="M67" s="13">
        <v>0</v>
      </c>
      <c r="N67" s="15" cm="1">
        <f t="array" ref="N67">[1]!decode_json_q_liq_sm3day(E67)</f>
        <v>65.186000000000007</v>
      </c>
      <c r="R67" cm="1">
        <f t="array" ref="R67:Z67">[1]!Jet_p_in_atma(S45,feed_json_1,d_nozzle,d_throat,pout,t,,qtype,1)</f>
        <v>2.5402244660557267</v>
      </c>
      <c r="S67" t="str">
        <v>{"gamma_gas":0.6,"gamma_oil":0.86,"gamma_wat":1.1,"rsb_m3m3":120,"pb_atma":107.533,"t_res_C":80,"bob_m3m3":1.2,"muob_cP":0.6,"PVT_corr_set":0,"q_liq_sm3day":28.4,"fw_perc":0,"rp_m3m3":130,"q_gas_free_sm3day":100}</v>
      </c>
      <c r="T67">
        <v>86.595855137766904</v>
      </c>
      <c r="U67">
        <v>2.5402244660557267</v>
      </c>
      <c r="V67">
        <v>30</v>
      </c>
      <c r="W67">
        <v>1.083293500873588</v>
      </c>
      <c r="X67">
        <v>0.32668573555995967</v>
      </c>
      <c r="Y67">
        <v>0.48519057565436674</v>
      </c>
      <c r="Z67">
        <v>0.52560379729149043</v>
      </c>
    </row>
    <row r="68" spans="4:26" outlineLevel="1" x14ac:dyDescent="0.25">
      <c r="D68" s="12" cm="1">
        <f t="array" ref="D68:M68">[1]!Jet_p_out_atma(feed_json,C46,d_nozzle,d_throat,pact,psuct,t,,qtype,1,kn,ktd,kchoke)</f>
        <v>40</v>
      </c>
      <c r="E68" s="13" t="str">
        <v>{"gamma_gas":0.6,"gamma_oil":0.86,"gamma_wat":1.1,"rsb_m3m3":120,"pb_atma":107.533,"t_res_C":80,"bob_m3m3":1.2,"muob_cP":0.6,"PVT_corr_set":0,"q_liq_sm3day":67.136,"fw_perc":0,"rp_m3m3":130,"q_gas_free_sm3day":100}</v>
      </c>
      <c r="F68" s="13">
        <v>100</v>
      </c>
      <c r="G68" s="13">
        <v>40</v>
      </c>
      <c r="H68" s="14">
        <v>40</v>
      </c>
      <c r="I68" s="13">
        <v>1.8587911299833011</v>
      </c>
      <c r="J68" s="13">
        <v>1.8587911299833011</v>
      </c>
      <c r="K68" s="13">
        <v>0</v>
      </c>
      <c r="L68" s="13">
        <v>0</v>
      </c>
      <c r="M68" s="13">
        <v>0</v>
      </c>
      <c r="N68" s="15" cm="1">
        <f t="array" ref="N68">[1]!decode_json_q_liq_sm3day(E68)</f>
        <v>67.135999999999996</v>
      </c>
      <c r="R68" cm="1">
        <f t="array" ref="R68:Z68">[1]!Jet_p_in_atma(S46,feed_json_1,d_nozzle,d_throat,pout,t,,qtype,1)</f>
        <v>2.4660764999199927</v>
      </c>
      <c r="S68" t="str">
        <v>{"gamma_gas":0.6,"gamma_oil":0.86,"gamma_wat":1.1,"rsb_m3m3":120,"pb_atma":107.533,"t_res_C":80,"bob_m3m3":1.2,"muob_cP":0.6,"PVT_corr_set":0,"q_liq_sm3day":30.35,"fw_perc":0,"rp_m3m3":130,"q_gas_free_sm3day":100}</v>
      </c>
      <c r="T68">
        <v>90.94620404587755</v>
      </c>
      <c r="U68">
        <v>2.4660764999199927</v>
      </c>
      <c r="V68">
        <v>30</v>
      </c>
      <c r="W68">
        <v>1.0915919625281179</v>
      </c>
      <c r="X68">
        <v>0.31118765607315141</v>
      </c>
      <c r="Y68">
        <v>0.45177421516447053</v>
      </c>
      <c r="Z68">
        <v>0.49315310215098457</v>
      </c>
    </row>
    <row r="69" spans="4:26" outlineLevel="1" x14ac:dyDescent="0.25">
      <c r="D69" s="12" cm="1">
        <f t="array" ref="D69:M69">[1]!Jet_p_out_atma(feed_json,C47,d_nozzle,d_throat,pact,psuct,t,,qtype,1,kn,ktd,kchoke)</f>
        <v>40</v>
      </c>
      <c r="E69" s="13" t="str">
        <v>{"gamma_gas":0.6,"gamma_oil":0.86,"gamma_wat":1.1,"rsb_m3m3":120,"pb_atma":107.533,"t_res_C":80,"bob_m3m3":1.2,"muob_cP":0.6,"PVT_corr_set":0,"q_liq_sm3day":69.086,"fw_perc":0,"rp_m3m3":130,"q_gas_free_sm3day":100}</v>
      </c>
      <c r="F69" s="13">
        <v>100</v>
      </c>
      <c r="G69" s="13">
        <v>40</v>
      </c>
      <c r="H69" s="14">
        <v>40</v>
      </c>
      <c r="I69" s="13">
        <v>1.9836628803840368</v>
      </c>
      <c r="J69" s="13">
        <v>1.9836628803840368</v>
      </c>
      <c r="K69" s="13">
        <v>0</v>
      </c>
      <c r="L69" s="13">
        <v>0</v>
      </c>
      <c r="M69" s="13">
        <v>0</v>
      </c>
      <c r="N69" s="15" cm="1">
        <f t="array" ref="N69">[1]!decode_json_q_liq_sm3day(E69)</f>
        <v>69.085999999999999</v>
      </c>
    </row>
    <row r="70" spans="4:26" outlineLevel="1" x14ac:dyDescent="0.25">
      <c r="D70" s="12" cm="1">
        <f t="array" ref="D70:M70">[1]!Jet_p_out_atma(feed_json,C48,d_nozzle,d_throat,pact,psuct,t,,qtype,1,kn,ktd,kchoke)</f>
        <v>40</v>
      </c>
      <c r="E70" s="13" t="str">
        <v>{"gamma_gas":0.6,"gamma_oil":0.86,"gamma_wat":1.1,"rsb_m3m3":120,"pb_atma":107.533,"t_res_C":80,"bob_m3m3":1.2,"muob_cP":0.6,"PVT_corr_set":0,"q_liq_sm3day":71.036,"fw_perc":0,"rp_m3m3":130,"q_gas_free_sm3day":100}</v>
      </c>
      <c r="F70" s="13">
        <v>100</v>
      </c>
      <c r="G70" s="13">
        <v>40</v>
      </c>
      <c r="H70" s="14">
        <v>40</v>
      </c>
      <c r="I70" s="13">
        <v>2.1085346307847725</v>
      </c>
      <c r="J70" s="13">
        <v>2.1085346307847725</v>
      </c>
      <c r="K70" s="13">
        <v>0</v>
      </c>
      <c r="L70" s="13">
        <v>0</v>
      </c>
      <c r="M70" s="13">
        <v>0</v>
      </c>
      <c r="N70" s="15" cm="1">
        <f t="array" ref="N70">[1]!decode_json_q_liq_sm3day(E70)</f>
        <v>71.036000000000001</v>
      </c>
    </row>
    <row r="71" spans="4:26" outlineLevel="1" x14ac:dyDescent="0.25">
      <c r="D71" s="12" cm="1">
        <f t="array" ref="D71:M71">[1]!Jet_p_out_atma(feed_json,C49,d_nozzle,d_throat,pact,psuct,t,,qtype,1,kn,ktd,kchoke)</f>
        <v>40</v>
      </c>
      <c r="E71" s="13" t="str">
        <v>{"gamma_gas":0.6,"gamma_oil":0.86,"gamma_wat":1.1,"rsb_m3m3":120,"pb_atma":107.533,"t_res_C":80,"bob_m3m3":1.2,"muob_cP":0.6,"PVT_corr_set":0,"q_liq_sm3day":72.986,"fw_perc":0,"rp_m3m3":130,"q_gas_free_sm3day":100}</v>
      </c>
      <c r="F71" s="13">
        <v>100</v>
      </c>
      <c r="G71" s="13">
        <v>40</v>
      </c>
      <c r="H71" s="14">
        <v>40</v>
      </c>
      <c r="I71" s="13">
        <v>2.233406381185508</v>
      </c>
      <c r="J71" s="13">
        <v>2.233406381185508</v>
      </c>
      <c r="K71" s="13">
        <v>0</v>
      </c>
      <c r="L71" s="13">
        <v>0</v>
      </c>
      <c r="M71" s="13">
        <v>0</v>
      </c>
      <c r="N71" s="15" cm="1">
        <f t="array" ref="N71">[1]!decode_json_q_liq_sm3day(E71)</f>
        <v>72.986000000000004</v>
      </c>
    </row>
    <row r="72" spans="4:26" outlineLevel="1" x14ac:dyDescent="0.25">
      <c r="D72" s="12" cm="1">
        <f t="array" ref="D72:M72">[1]!Jet_p_out_atma(feed_json,C50,d_nozzle,d_throat,pact,psuct,t,,qtype,1,kn,ktd,kchoke)</f>
        <v>40</v>
      </c>
      <c r="E72" s="13" t="str">
        <v>{"gamma_gas":0.6,"gamma_oil":0.86,"gamma_wat":1.1,"rsb_m3m3":120,"pb_atma":107.533,"t_res_C":80,"bob_m3m3":1.2,"muob_cP":0.6,"PVT_corr_set":0,"q_liq_sm3day":74.936,"fw_perc":0,"rp_m3m3":130,"q_gas_free_sm3day":100}</v>
      </c>
      <c r="F72" s="13">
        <v>100</v>
      </c>
      <c r="G72" s="13">
        <v>40</v>
      </c>
      <c r="H72" s="14">
        <v>40</v>
      </c>
      <c r="I72" s="13">
        <v>2.3582781315862436</v>
      </c>
      <c r="J72" s="13">
        <v>2.3582781315862436</v>
      </c>
      <c r="K72" s="13">
        <v>0</v>
      </c>
      <c r="L72" s="13">
        <v>0</v>
      </c>
      <c r="M72" s="13">
        <v>0</v>
      </c>
      <c r="N72" s="15" cm="1">
        <f t="array" ref="N72">[1]!decode_json_q_liq_sm3day(E72)</f>
        <v>74.936000000000007</v>
      </c>
    </row>
    <row r="73" spans="4:26" outlineLevel="1" x14ac:dyDescent="0.25">
      <c r="D73" s="12" cm="1">
        <f t="array" ref="D73:M73">[1]!Jet_p_out_atma(feed_json,C51,d_nozzle,d_throat,pact,psuct,t,,qtype,1,kn,ktd,kchoke)</f>
        <v>40</v>
      </c>
      <c r="E73" s="13" t="str">
        <v>{"gamma_gas":0.6,"gamma_oil":0.86,"gamma_wat":1.1,"rsb_m3m3":120,"pb_atma":107.533,"t_res_C":80,"bob_m3m3":1.2,"muob_cP":0.6,"PVT_corr_set":0,"q_liq_sm3day":76.886,"fw_perc":0,"rp_m3m3":130,"q_gas_free_sm3day":100}</v>
      </c>
      <c r="F73" s="13">
        <v>100</v>
      </c>
      <c r="G73" s="13">
        <v>40</v>
      </c>
      <c r="H73" s="14">
        <v>40</v>
      </c>
      <c r="I73" s="13">
        <v>2.4831498819869795</v>
      </c>
      <c r="J73" s="13">
        <v>2.4831498819869795</v>
      </c>
      <c r="K73" s="13">
        <v>0</v>
      </c>
      <c r="L73" s="13">
        <v>0</v>
      </c>
      <c r="M73" s="13">
        <v>0</v>
      </c>
      <c r="N73" s="15" cm="1">
        <f t="array" ref="N73">[1]!decode_json_q_liq_sm3day(E73)</f>
        <v>76.885999999999996</v>
      </c>
    </row>
    <row r="74" spans="4:26" ht="15.75" outlineLevel="1" thickBot="1" x14ac:dyDescent="0.3">
      <c r="D74" s="12" cm="1">
        <f t="array" ref="D74:M74">[1]!Jet_p_out_atma(feed_json,C52,d_nozzle,d_throat,pact,psuct,t,,qtype,1,kn,ktd,kchoke)</f>
        <v>40</v>
      </c>
      <c r="E74" s="16" t="str">
        <v>{"gamma_gas":0.6,"gamma_oil":0.86,"gamma_wat":1.1,"rsb_m3m3":120,"pb_atma":107.533,"t_res_C":80,"bob_m3m3":1.2,"muob_cP":0.6,"PVT_corr_set":0,"q_liq_sm3day":78.836,"fw_perc":0,"rp_m3m3":130,"q_gas_free_sm3day":100}</v>
      </c>
      <c r="F74" s="16">
        <v>100</v>
      </c>
      <c r="G74" s="16">
        <v>40</v>
      </c>
      <c r="H74" s="17">
        <v>40</v>
      </c>
      <c r="I74" s="16">
        <v>2.6080216323877154</v>
      </c>
      <c r="J74" s="16">
        <v>2.6080216323877154</v>
      </c>
      <c r="K74" s="16">
        <v>0</v>
      </c>
      <c r="L74" s="16">
        <v>0</v>
      </c>
      <c r="M74" s="16">
        <v>0</v>
      </c>
      <c r="N74" s="18" cm="1">
        <f t="array" ref="N74">[1]!decode_json_q_liq_sm3day(E74)</f>
        <v>78.835999999999999</v>
      </c>
    </row>
    <row r="80" spans="4:26" x14ac:dyDescent="0.25">
      <c r="D80" cm="1">
        <f t="array" ref="D80:M80">[1]!Jet_p_out_atma(feed_json,C32,d_nozzle,d_throat,pact,psuct,t,,qtype)</f>
        <v>64.15373985130185</v>
      </c>
      <c r="E80" t="str">
        <v>{"gamma_gas":0.6,"gamma_oil":0.86,"gamma_wat":1.1,"rsb_m3m3":120,"pb_atma":107.533,"t_res_C":80,"bob_m3m3":1.2,"muob_cP":0.6,"PVT_corr_set":0,"q_liq_sm3day":35.521,"fw_perc":0,"rp_m3m3":130,"q_gas_free_sm3day":100}</v>
      </c>
      <c r="F80">
        <v>100</v>
      </c>
      <c r="G80">
        <v>40</v>
      </c>
      <c r="H80">
        <v>64.15373985130185</v>
      </c>
      <c r="I80">
        <v>0.12440995241962731</v>
      </c>
      <c r="J80">
        <v>0.10232461900511503</v>
      </c>
      <c r="K80">
        <v>0.4025623308550309</v>
      </c>
      <c r="L80">
        <v>0.67381477875535267</v>
      </c>
      <c r="M80">
        <v>8.3829264564595135E-2</v>
      </c>
    </row>
    <row r="99" spans="2:14" x14ac:dyDescent="0.25">
      <c r="B99" t="s">
        <v>60</v>
      </c>
      <c r="C99">
        <v>8000</v>
      </c>
    </row>
    <row r="100" spans="2:14" x14ac:dyDescent="0.25">
      <c r="C100" t="str" cm="1">
        <f t="array" ref="C100">[1]!encode_linspace(1,C99,20)</f>
        <v>[1,400.95,800.9,1200.85,1600.8,2000.75,2400.7,2800.65,3200.6,3600.55,4000.5,4400.45,4800.4,5200.35,5600.3,6000.25,6400.2,6800.15,7200.1,7600.05,8000]</v>
      </c>
    </row>
    <row r="101" spans="2:14" ht="15.75" thickBot="1" x14ac:dyDescent="0.3"/>
    <row r="102" spans="2:14" x14ac:dyDescent="0.25">
      <c r="D102" s="9" t="s">
        <v>18</v>
      </c>
      <c r="E102" s="10" t="s">
        <v>37</v>
      </c>
      <c r="F102" s="10" t="s">
        <v>52</v>
      </c>
      <c r="G102" s="10" t="s">
        <v>23</v>
      </c>
      <c r="H102" s="10" t="s">
        <v>53</v>
      </c>
      <c r="I102" s="10" t="s">
        <v>54</v>
      </c>
      <c r="J102" s="10" t="s">
        <v>61</v>
      </c>
      <c r="K102" s="10" t="s">
        <v>38</v>
      </c>
      <c r="L102" s="10" t="s">
        <v>55</v>
      </c>
      <c r="M102" s="10" t="s">
        <v>56</v>
      </c>
      <c r="N102" s="11" t="s">
        <v>57</v>
      </c>
    </row>
    <row r="103" spans="2:14" x14ac:dyDescent="0.25">
      <c r="B103" cm="1">
        <f t="array" ref="B103:B123">[1]!decode_json(C100)</f>
        <v>1</v>
      </c>
      <c r="C103" t="str">
        <f>[1]!encode_feed($F$18,$F$19,$F$20,B103,$F$17)</f>
        <v>{"gamma_gas":0.6,"gamma_oil":0.86,"gamma_wat":1.1,"rsb_m3m3":120,"pb_atma":130,"t_res_C":80,"bob_m3m3":1.2,"muob_cP":0.6,"PVT_corr_set":0,"q_liq_sm3day":0,"fw_perc":0,"rp_m3m3":130,"q_gas_free_sm3day":1}</v>
      </c>
      <c r="D103" s="12" cm="1">
        <f t="array" ref="D103:M103">[1]!Jet_p_out_atma(feed_json,C103,d_nozzle,d_throat,pact,psuct,t,,qtype)</f>
        <v>64.609675142533561</v>
      </c>
      <c r="E103" t="str">
        <v>{"gamma_gas":0.6,"gamma_oil":0.86,"gamma_wat":1.1,"rsb_m3m3":120,"pb_atma":107.533,"t_res_C":80,"bob_m3m3":1.2,"muob_cP":0.6,"PVT_corr_set":0,"q_liq_sm3day":34.621,"fw_perc":0,"rp_m3m3":130,"q_gas_free_sm3day":1}</v>
      </c>
      <c r="F103">
        <v>100</v>
      </c>
      <c r="G103">
        <v>40</v>
      </c>
      <c r="H103">
        <v>64.609675142533561</v>
      </c>
      <c r="I103">
        <v>7.7278250257729305E-3</v>
      </c>
      <c r="J103">
        <v>6.5290143721405732E-3</v>
      </c>
      <c r="K103">
        <v>0.41016125237555934</v>
      </c>
      <c r="L103">
        <v>0.69537861666001521</v>
      </c>
      <c r="M103">
        <v>5.373764276212627E-3</v>
      </c>
      <c r="N103" s="15" cm="1">
        <f t="array" ref="N103">[1]!decode_json_q_liq_sm3day(E103)</f>
        <v>34.621000000000002</v>
      </c>
    </row>
    <row r="104" spans="2:14" x14ac:dyDescent="0.25">
      <c r="B104">
        <v>400.95</v>
      </c>
      <c r="C104" t="str">
        <f>[1]!encode_feed($F$18,$F$19,$F$20,B104,$F$17)</f>
        <v>{"gamma_gas":0.6,"gamma_oil":0.86,"gamma_wat":1.1,"rsb_m3m3":120,"pb_atma":130,"t_res_C":80,"bob_m3m3":1.2,"muob_cP":0.6,"PVT_corr_set":0,"q_liq_sm3day":0,"fw_perc":0,"rp_m3m3":130,"q_gas_free_sm3day":400.95}</v>
      </c>
      <c r="D104" s="12" cm="1">
        <f t="array" ref="D104:M104">[1]!Jet_p_out_atma(feed_json,C104,d_nozzle,d_throat,pact,psuct,t,,qtype)</f>
        <v>64.46698177137155</v>
      </c>
      <c r="E104" t="str">
        <v>{"gamma_gas":0.6,"gamma_oil":0.86,"gamma_wat":1.1,"rsb_m3m3":120,"pb_atma":107.533,"t_res_C":80,"bob_m3m3":1.2,"muob_cP":0.6,"PVT_corr_set":0,"q_liq_sm3day":34.621,"fw_perc":0,"rp_m3m3":130,"q_gas_free_sm3day":400.95}</v>
      </c>
      <c r="F104">
        <v>100</v>
      </c>
      <c r="G104">
        <v>40</v>
      </c>
      <c r="H104">
        <v>64.46698177137155</v>
      </c>
      <c r="I104">
        <v>0.21717587257745186</v>
      </c>
      <c r="J104">
        <v>0.16996093058387501</v>
      </c>
      <c r="K104">
        <v>0.40778302952285916</v>
      </c>
      <c r="L104">
        <v>0.68857032110092042</v>
      </c>
      <c r="M104">
        <v>0.14954086031602859</v>
      </c>
      <c r="N104" s="15" cm="1">
        <f t="array" ref="N104">[1]!decode_json_q_liq_sm3day(E104)</f>
        <v>34.621000000000002</v>
      </c>
    </row>
    <row r="105" spans="2:14" x14ac:dyDescent="0.25">
      <c r="B105">
        <v>800.9</v>
      </c>
      <c r="C105" t="str">
        <f>[1]!encode_feed($F$18,$F$19,$F$20,B105,$F$17)</f>
        <v>{"gamma_gas":0.6,"gamma_oil":0.86,"gamma_wat":1.1,"rsb_m3m3":120,"pb_atma":130,"t_res_C":80,"bob_m3m3":1.2,"muob_cP":0.6,"PVT_corr_set":0,"q_liq_sm3day":0,"fw_perc":0,"rp_m3m3":130,"q_gas_free_sm3day":800.9}</v>
      </c>
      <c r="D105" s="12" cm="1">
        <f t="array" ref="D105:M105">[1]!Jet_p_out_atma(feed_json,C105,d_nozzle,d_throat,pact,psuct,t,,qtype)</f>
        <v>64.323668985004957</v>
      </c>
      <c r="E105" t="str">
        <v>{"gamma_gas":0.6,"gamma_oil":0.86,"gamma_wat":1.1,"rsb_m3m3":120,"pb_atma":107.533,"t_res_C":80,"bob_m3m3":1.2,"muob_cP":0.6,"PVT_corr_set":0,"q_liq_sm3day":34.621,"fw_perc":0,"rp_m3m3":130,"q_gas_free_sm3day":800.9}</v>
      </c>
      <c r="F105">
        <v>100</v>
      </c>
      <c r="G105">
        <v>40</v>
      </c>
      <c r="H105">
        <v>64.323668985004957</v>
      </c>
      <c r="I105">
        <v>0.42662392012913075</v>
      </c>
      <c r="J105">
        <v>0.33378558477348474</v>
      </c>
      <c r="K105">
        <v>0.40539448308341586</v>
      </c>
      <c r="L105">
        <v>0.6817872884625249</v>
      </c>
      <c r="M105">
        <v>0.29086676569809283</v>
      </c>
      <c r="N105" s="15" cm="1">
        <f t="array" ref="N105">[1]!decode_json_q_liq_sm3day(E105)</f>
        <v>34.621000000000002</v>
      </c>
    </row>
    <row r="106" spans="2:14" x14ac:dyDescent="0.25">
      <c r="B106">
        <v>1200.8499999999999</v>
      </c>
      <c r="C106" t="str">
        <f>[1]!encode_feed($F$18,$F$19,$F$20,B106,$F$17)</f>
        <v>{"gamma_gas":0.6,"gamma_oil":0.86,"gamma_wat":1.1,"rsb_m3m3":120,"pb_atma":130,"t_res_C":80,"bob_m3m3":1.2,"muob_cP":0.6,"PVT_corr_set":0,"q_liq_sm3day":0,"fw_perc":0,"rp_m3m3":130,"q_gas_free_sm3day":1200.85}</v>
      </c>
      <c r="D106" s="12" cm="1">
        <f t="array" ref="D106:M106">[1]!Jet_p_out_atma(feed_json,C106,d_nozzle,d_throat,pact,psuct,t,,qtype)</f>
        <v>64.179736783433768</v>
      </c>
      <c r="E106" t="str">
        <v>{"gamma_gas":0.6,"gamma_oil":0.86,"gamma_wat":1.1,"rsb_m3m3":120,"pb_atma":107.533,"t_res_C":80,"bob_m3m3":1.2,"muob_cP":0.6,"PVT_corr_set":0,"q_liq_sm3day":34.621,"fw_perc":0,"rp_m3m3":130,"q_gas_free_sm3day":1200.85}</v>
      </c>
      <c r="F106">
        <v>100</v>
      </c>
      <c r="G106">
        <v>40</v>
      </c>
      <c r="H106">
        <v>64.179736783433768</v>
      </c>
      <c r="I106">
        <v>0.63607196768080965</v>
      </c>
      <c r="J106">
        <v>0.49800735772544713</v>
      </c>
      <c r="K106">
        <v>0.40299561305722947</v>
      </c>
      <c r="L106">
        <v>0.67502956740560949</v>
      </c>
      <c r="M106">
        <v>0.42936738518241174</v>
      </c>
      <c r="N106" s="15" cm="1">
        <f t="array" ref="N106">[1]!decode_json_q_liq_sm3day(E106)</f>
        <v>34.621000000000002</v>
      </c>
    </row>
    <row r="107" spans="2:14" x14ac:dyDescent="0.25">
      <c r="B107">
        <v>1600.8</v>
      </c>
      <c r="C107" t="str">
        <f>[1]!encode_feed($F$18,$F$19,$F$20,B107,$F$17)</f>
        <v>{"gamma_gas":0.6,"gamma_oil":0.86,"gamma_wat":1.1,"rsb_m3m3":120,"pb_atma":130,"t_res_C":80,"bob_m3m3":1.2,"muob_cP":0.6,"PVT_corr_set":0,"q_liq_sm3day":0,"fw_perc":0,"rp_m3m3":130,"q_gas_free_sm3day":1600.8}</v>
      </c>
      <c r="D107" s="12" cm="1">
        <f t="array" ref="D107:M107">[1]!Jet_p_out_atma(feed_json,C107,d_nozzle,d_throat,pact,psuct,t,,qtype)</f>
        <v>64.035185166657996</v>
      </c>
      <c r="E107" t="str">
        <v>{"gamma_gas":0.6,"gamma_oil":0.86,"gamma_wat":1.1,"rsb_m3m3":120,"pb_atma":107.533,"t_res_C":80,"bob_m3m3":1.2,"muob_cP":0.6,"PVT_corr_set":0,"q_liq_sm3day":34.621,"fw_perc":0,"rp_m3m3":130,"q_gas_free_sm3day":1600.8}</v>
      </c>
      <c r="F107">
        <v>100</v>
      </c>
      <c r="G107">
        <v>40</v>
      </c>
      <c r="H107">
        <v>64.035185166657996</v>
      </c>
      <c r="I107">
        <v>0.84552001523248865</v>
      </c>
      <c r="J107">
        <v>0.66263067464905978</v>
      </c>
      <c r="K107">
        <v>0.4005864194442999</v>
      </c>
      <c r="L107">
        <v>0.6682972031980442</v>
      </c>
      <c r="M107">
        <v>0.56505866142783989</v>
      </c>
      <c r="N107" s="15" cm="1">
        <f t="array" ref="N107">[1]!decode_json_q_liq_sm3day(E107)</f>
        <v>34.621000000000002</v>
      </c>
    </row>
    <row r="108" spans="2:14" x14ac:dyDescent="0.25">
      <c r="B108">
        <v>2000.75</v>
      </c>
      <c r="C108" t="str">
        <f>[1]!encode_feed($F$18,$F$19,$F$20,B108,$F$17)</f>
        <v>{"gamma_gas":0.6,"gamma_oil":0.86,"gamma_wat":1.1,"rsb_m3m3":120,"pb_atma":130,"t_res_C":80,"bob_m3m3":1.2,"muob_cP":0.6,"PVT_corr_set":0,"q_liq_sm3day":0,"fw_perc":0,"rp_m3m3":130,"q_gas_free_sm3day":2000.75}</v>
      </c>
      <c r="D108" s="12" cm="1">
        <f t="array" ref="D108:M108">[1]!Jet_p_out_atma(feed_json,C108,d_nozzle,d_throat,pact,psuct,t,,qtype)</f>
        <v>63.890014134677635</v>
      </c>
      <c r="E108" t="str">
        <v>{"gamma_gas":0.6,"gamma_oil":0.86,"gamma_wat":1.1,"rsb_m3m3":120,"pb_atma":107.533,"t_res_C":80,"bob_m3m3":1.2,"muob_cP":0.6,"PVT_corr_set":0,"q_liq_sm3day":34.621,"fw_perc":0,"rp_m3m3":130,"q_gas_free_sm3day":2000.75}</v>
      </c>
      <c r="F108">
        <v>100</v>
      </c>
      <c r="G108">
        <v>40</v>
      </c>
      <c r="H108">
        <v>63.890014134677635</v>
      </c>
      <c r="I108">
        <v>1.0549680627841675</v>
      </c>
      <c r="J108">
        <v>0.82766000587969391</v>
      </c>
      <c r="K108">
        <v>0.39816690224462725</v>
      </c>
      <c r="L108">
        <v>0.66159023777464343</v>
      </c>
      <c r="M108">
        <v>0.69795657150203239</v>
      </c>
      <c r="N108" s="15" cm="1">
        <f t="array" ref="N108">[1]!decode_json_q_liq_sm3day(E108)</f>
        <v>34.621000000000002</v>
      </c>
    </row>
    <row r="109" spans="2:14" x14ac:dyDescent="0.25">
      <c r="B109">
        <v>2400.6999999999998</v>
      </c>
      <c r="C109" t="str">
        <f>[1]!encode_feed($F$18,$F$19,$F$20,B109,$F$17)</f>
        <v>{"gamma_gas":0.6,"gamma_oil":0.86,"gamma_wat":1.1,"rsb_m3m3":120,"pb_atma":130,"t_res_C":80,"bob_m3m3":1.2,"muob_cP":0.6,"PVT_corr_set":0,"q_liq_sm3day":0,"fw_perc":0,"rp_m3m3":130,"q_gas_free_sm3day":2400.7}</v>
      </c>
      <c r="D109" s="12" cm="1">
        <f t="array" ref="D109:M109">[1]!Jet_p_out_atma(feed_json,C109,d_nozzle,d_throat,pact,psuct,t,,qtype)</f>
        <v>63.744223687492685</v>
      </c>
      <c r="E109" t="str">
        <v>{"gamma_gas":0.6,"gamma_oil":0.86,"gamma_wat":1.1,"rsb_m3m3":120,"pb_atma":107.533,"t_res_C":80,"bob_m3m3":1.2,"muob_cP":0.6,"PVT_corr_set":0,"q_liq_sm3day":34.621,"fw_perc":0,"rp_m3m3":130,"q_gas_free_sm3day":2400.7}</v>
      </c>
      <c r="F109">
        <v>100</v>
      </c>
      <c r="G109">
        <v>40</v>
      </c>
      <c r="H109">
        <v>63.744223687492685</v>
      </c>
      <c r="I109">
        <v>1.2644161103358462</v>
      </c>
      <c r="J109">
        <v>0.99309986759285906</v>
      </c>
      <c r="K109">
        <v>0.39573706145821147</v>
      </c>
      <c r="L109">
        <v>0.65490870979644533</v>
      </c>
      <c r="M109">
        <v>0.82807712346588891</v>
      </c>
      <c r="N109" s="15" cm="1">
        <f t="array" ref="N109">[1]!decode_json_q_liq_sm3day(E109)</f>
        <v>34.621000000000002</v>
      </c>
    </row>
    <row r="110" spans="2:14" x14ac:dyDescent="0.25">
      <c r="B110">
        <v>2800.65</v>
      </c>
      <c r="C110" t="str">
        <f>[1]!encode_feed($F$18,$F$19,$F$20,B110,$F$17)</f>
        <v>{"gamma_gas":0.6,"gamma_oil":0.86,"gamma_wat":1.1,"rsb_m3m3":120,"pb_atma":130,"t_res_C":80,"bob_m3m3":1.2,"muob_cP":0.6,"PVT_corr_set":0,"q_liq_sm3day":0,"fw_perc":0,"rp_m3m3":130,"q_gas_free_sm3day":2800.65}</v>
      </c>
      <c r="D110" s="12" cm="1">
        <f t="array" ref="D110:M110">[1]!Jet_p_out_atma(feed_json,C110,d_nozzle,d_throat,pact,psuct,t,,qtype)</f>
        <v>40</v>
      </c>
      <c r="E110" t="str">
        <v>{"gamma_gas":0.6,"gamma_oil":0.86,"gamma_wat":1.1,"rsb_m3m3":120,"pb_atma":107.533,"t_res_C":80,"bob_m3m3":1.2,"muob_cP":0.6,"PVT_corr_set":0,"q_liq_sm3day":34.621,"fw_perc":0,"rp_m3m3":130,"q_gas_free_sm3day":2800.65}</v>
      </c>
      <c r="F110">
        <v>100</v>
      </c>
      <c r="G110">
        <v>40</v>
      </c>
      <c r="H110">
        <v>40</v>
      </c>
      <c r="I110">
        <v>1.4738641578875253</v>
      </c>
      <c r="J110">
        <v>1.4738641578875253</v>
      </c>
      <c r="K110">
        <v>0</v>
      </c>
      <c r="L110">
        <v>0</v>
      </c>
      <c r="M110">
        <v>0</v>
      </c>
      <c r="N110" s="15" cm="1">
        <f t="array" ref="N110">[1]!decode_json_q_liq_sm3day(E110)</f>
        <v>34.621000000000002</v>
      </c>
    </row>
    <row r="111" spans="2:14" x14ac:dyDescent="0.25">
      <c r="B111">
        <v>3200.6</v>
      </c>
      <c r="C111" t="str">
        <f>[1]!encode_feed($F$18,$F$19,$F$20,B111,$F$17)</f>
        <v>{"gamma_gas":0.6,"gamma_oil":0.86,"gamma_wat":1.1,"rsb_m3m3":120,"pb_atma":130,"t_res_C":80,"bob_m3m3":1.2,"muob_cP":0.6,"PVT_corr_set":0,"q_liq_sm3day":0,"fw_perc":0,"rp_m3m3":130,"q_gas_free_sm3day":3200.6}</v>
      </c>
      <c r="D111" s="12" cm="1">
        <f t="array" ref="D111:M111">[1]!Jet_p_out_atma(feed_json,C111,d_nozzle,d_throat,pact,psuct,t,,qtype)</f>
        <v>40</v>
      </c>
      <c r="E111" t="str">
        <v>{"gamma_gas":0.6,"gamma_oil":0.86,"gamma_wat":1.1,"rsb_m3m3":120,"pb_atma":107.533,"t_res_C":80,"bob_m3m3":1.2,"muob_cP":0.6,"PVT_corr_set":0,"q_liq_sm3day":34.621,"fw_perc":0,"rp_m3m3":130,"q_gas_free_sm3day":3200.6}</v>
      </c>
      <c r="F111">
        <v>100</v>
      </c>
      <c r="G111">
        <v>40</v>
      </c>
      <c r="H111">
        <v>40</v>
      </c>
      <c r="I111">
        <v>1.6833122054392042</v>
      </c>
      <c r="J111">
        <v>1.683312205439204</v>
      </c>
      <c r="K111">
        <v>0</v>
      </c>
      <c r="L111">
        <v>0</v>
      </c>
      <c r="M111">
        <v>0</v>
      </c>
      <c r="N111" s="15" cm="1">
        <f t="array" ref="N111">[1]!decode_json_q_liq_sm3day(E111)</f>
        <v>34.621000000000002</v>
      </c>
    </row>
    <row r="112" spans="2:14" x14ac:dyDescent="0.25">
      <c r="B112">
        <v>3600.55</v>
      </c>
      <c r="C112" t="str">
        <f>[1]!encode_feed($F$18,$F$19,$F$20,B112,$F$17)</f>
        <v>{"gamma_gas":0.6,"gamma_oil":0.86,"gamma_wat":1.1,"rsb_m3m3":120,"pb_atma":130,"t_res_C":80,"bob_m3m3":1.2,"muob_cP":0.6,"PVT_corr_set":0,"q_liq_sm3day":0,"fw_perc":0,"rp_m3m3":130,"q_gas_free_sm3day":3600.55}</v>
      </c>
      <c r="D112" s="12" cm="1">
        <f t="array" ref="D112:M112">[1]!Jet_p_out_atma(feed_json,C112,d_nozzle,d_throat,pact,psuct,t,,qtype)</f>
        <v>40</v>
      </c>
      <c r="E112" t="str">
        <v>{"gamma_gas":0.6,"gamma_oil":0.86,"gamma_wat":1.1,"rsb_m3m3":120,"pb_atma":107.533,"t_res_C":80,"bob_m3m3":1.2,"muob_cP":0.6,"PVT_corr_set":0,"q_liq_sm3day":34.621,"fw_perc":0,"rp_m3m3":130,"q_gas_free_sm3day":3600.55}</v>
      </c>
      <c r="F112">
        <v>100</v>
      </c>
      <c r="G112">
        <v>40</v>
      </c>
      <c r="H112">
        <v>40</v>
      </c>
      <c r="I112">
        <v>1.8927602529908834</v>
      </c>
      <c r="J112">
        <v>1.8927602529908834</v>
      </c>
      <c r="K112">
        <v>0</v>
      </c>
      <c r="L112">
        <v>0</v>
      </c>
      <c r="M112">
        <v>0</v>
      </c>
      <c r="N112" s="15" cm="1">
        <f t="array" ref="N112">[1]!decode_json_q_liq_sm3day(E112)</f>
        <v>34.621000000000002</v>
      </c>
    </row>
    <row r="113" spans="2:14" x14ac:dyDescent="0.25">
      <c r="B113">
        <v>4000.5</v>
      </c>
      <c r="C113" t="str">
        <f>[1]!encode_feed($F$18,$F$19,$F$20,B113,$F$17)</f>
        <v>{"gamma_gas":0.6,"gamma_oil":0.86,"gamma_wat":1.1,"rsb_m3m3":120,"pb_atma":130,"t_res_C":80,"bob_m3m3":1.2,"muob_cP":0.6,"PVT_corr_set":0,"q_liq_sm3day":0,"fw_perc":0,"rp_m3m3":130,"q_gas_free_sm3day":4000.5}</v>
      </c>
      <c r="D113" s="12" cm="1">
        <f t="array" ref="D113:M113">[1]!Jet_p_out_atma(feed_json,C113,d_nozzle,d_throat,pact,psuct,t,,qtype)</f>
        <v>40</v>
      </c>
      <c r="E113" t="str">
        <v>{"gamma_gas":0.6,"gamma_oil":0.86,"gamma_wat":1.1,"rsb_m3m3":120,"pb_atma":107.533,"t_res_C":80,"bob_m3m3":1.2,"muob_cP":0.6,"PVT_corr_set":0,"q_liq_sm3day":34.621,"fw_perc":0,"rp_m3m3":130,"q_gas_free_sm3day":4000.5}</v>
      </c>
      <c r="F113">
        <v>100</v>
      </c>
      <c r="G113">
        <v>40</v>
      </c>
      <c r="H113">
        <v>40</v>
      </c>
      <c r="I113">
        <v>2.102208300542562</v>
      </c>
      <c r="J113">
        <v>2.102208300542562</v>
      </c>
      <c r="K113">
        <v>0</v>
      </c>
      <c r="L113">
        <v>0</v>
      </c>
      <c r="M113">
        <v>0</v>
      </c>
      <c r="N113" s="15" cm="1">
        <f t="array" ref="N113">[1]!decode_json_q_liq_sm3day(E113)</f>
        <v>34.621000000000002</v>
      </c>
    </row>
    <row r="114" spans="2:14" x14ac:dyDescent="0.25">
      <c r="B114">
        <v>4400.45</v>
      </c>
      <c r="C114" t="str">
        <f>[1]!encode_feed($F$18,$F$19,$F$20,B114,$F$17)</f>
        <v>{"gamma_gas":0.6,"gamma_oil":0.86,"gamma_wat":1.1,"rsb_m3m3":120,"pb_atma":130,"t_res_C":80,"bob_m3m3":1.2,"muob_cP":0.6,"PVT_corr_set":0,"q_liq_sm3day":0,"fw_perc":0,"rp_m3m3":130,"q_gas_free_sm3day":4400.45}</v>
      </c>
      <c r="D114" s="12" cm="1">
        <f t="array" ref="D114:M114">[1]!Jet_p_out_atma(feed_json,C114,d_nozzle,d_throat,pact,psuct,t,,qtype)</f>
        <v>40</v>
      </c>
      <c r="E114" t="str">
        <v>{"gamma_gas":0.6,"gamma_oil":0.86,"gamma_wat":1.1,"rsb_m3m3":120,"pb_atma":107.533,"t_res_C":80,"bob_m3m3":1.2,"muob_cP":0.6,"PVT_corr_set":0,"q_liq_sm3day":34.621,"fw_perc":0,"rp_m3m3":130,"q_gas_free_sm3day":4400.45}</v>
      </c>
      <c r="F114">
        <v>100</v>
      </c>
      <c r="G114">
        <v>40</v>
      </c>
      <c r="H114">
        <v>40</v>
      </c>
      <c r="I114">
        <v>2.3116563480942411</v>
      </c>
      <c r="J114">
        <v>2.3116563480942411</v>
      </c>
      <c r="K114">
        <v>0</v>
      </c>
      <c r="L114">
        <v>0</v>
      </c>
      <c r="M114">
        <v>0</v>
      </c>
      <c r="N114" s="15" cm="1">
        <f t="array" ref="N114">[1]!decode_json_q_liq_sm3day(E114)</f>
        <v>34.621000000000002</v>
      </c>
    </row>
    <row r="115" spans="2:14" x14ac:dyDescent="0.25">
      <c r="B115">
        <v>4800.3999999999996</v>
      </c>
      <c r="C115" t="str">
        <f>[1]!encode_feed($F$18,$F$19,$F$20,B115,$F$17)</f>
        <v>{"gamma_gas":0.6,"gamma_oil":0.86,"gamma_wat":1.1,"rsb_m3m3":120,"pb_atma":130,"t_res_C":80,"bob_m3m3":1.2,"muob_cP":0.6,"PVT_corr_set":0,"q_liq_sm3day":0,"fw_perc":0,"rp_m3m3":130,"q_gas_free_sm3day":4800.4}</v>
      </c>
      <c r="D115" s="12" cm="1">
        <f t="array" ref="D115:M115">[1]!Jet_p_out_atma(feed_json,C115,d_nozzle,d_throat,pact,psuct,t,,qtype)</f>
        <v>40</v>
      </c>
      <c r="E115" t="str">
        <v>{"gamma_gas":0.6,"gamma_oil":0.86,"gamma_wat":1.1,"rsb_m3m3":120,"pb_atma":107.533,"t_res_C":80,"bob_m3m3":1.2,"muob_cP":0.6,"PVT_corr_set":0,"q_liq_sm3day":34.621,"fw_perc":0,"rp_m3m3":130,"q_gas_free_sm3day":4800.4}</v>
      </c>
      <c r="F115">
        <v>100</v>
      </c>
      <c r="G115">
        <v>40</v>
      </c>
      <c r="H115">
        <v>40</v>
      </c>
      <c r="I115">
        <v>2.5211043956459198</v>
      </c>
      <c r="J115">
        <v>2.5211043956459203</v>
      </c>
      <c r="K115">
        <v>0</v>
      </c>
      <c r="L115">
        <v>0</v>
      </c>
      <c r="M115">
        <v>0</v>
      </c>
      <c r="N115" s="15" cm="1">
        <f t="array" ref="N115">[1]!decode_json_q_liq_sm3day(E115)</f>
        <v>34.621000000000002</v>
      </c>
    </row>
    <row r="116" spans="2:14" x14ac:dyDescent="0.25">
      <c r="B116">
        <v>5200.3500000000004</v>
      </c>
      <c r="C116" t="str">
        <f>[1]!encode_feed($F$18,$F$19,$F$20,B116,$F$17)</f>
        <v>{"gamma_gas":0.6,"gamma_oil":0.86,"gamma_wat":1.1,"rsb_m3m3":120,"pb_atma":130,"t_res_C":80,"bob_m3m3":1.2,"muob_cP":0.6,"PVT_corr_set":0,"q_liq_sm3day":0,"fw_perc":0,"rp_m3m3":130,"q_gas_free_sm3day":5200.35}</v>
      </c>
      <c r="D116" s="12" cm="1">
        <f t="array" ref="D116:M116">[1]!Jet_p_out_atma(feed_json,C116,d_nozzle,d_throat,pact,psuct,t,,qtype)</f>
        <v>40</v>
      </c>
      <c r="E116" t="str">
        <v>{"gamma_gas":0.6,"gamma_oil":0.86,"gamma_wat":1.1,"rsb_m3m3":120,"pb_atma":107.533,"t_res_C":80,"bob_m3m3":1.2,"muob_cP":0.6,"PVT_corr_set":0,"q_liq_sm3day":34.621,"fw_perc":0,"rp_m3m3":130,"q_gas_free_sm3day":5200.35}</v>
      </c>
      <c r="F116">
        <v>100</v>
      </c>
      <c r="G116">
        <v>40</v>
      </c>
      <c r="H116">
        <v>40</v>
      </c>
      <c r="I116">
        <v>2.7305524431975989</v>
      </c>
      <c r="J116">
        <v>2.7305524431975994</v>
      </c>
      <c r="K116">
        <v>0</v>
      </c>
      <c r="L116">
        <v>0</v>
      </c>
      <c r="M116">
        <v>0</v>
      </c>
      <c r="N116" s="15" cm="1">
        <f t="array" ref="N116">[1]!decode_json_q_liq_sm3day(E116)</f>
        <v>34.621000000000002</v>
      </c>
    </row>
    <row r="117" spans="2:14" x14ac:dyDescent="0.25">
      <c r="B117">
        <v>5600.3</v>
      </c>
      <c r="C117" t="str">
        <f>[1]!encode_feed($F$18,$F$19,$F$20,B117,$F$17)</f>
        <v>{"gamma_gas":0.6,"gamma_oil":0.86,"gamma_wat":1.1,"rsb_m3m3":120,"pb_atma":130,"t_res_C":80,"bob_m3m3":1.2,"muob_cP":0.6,"PVT_corr_set":0,"q_liq_sm3day":0,"fw_perc":0,"rp_m3m3":130,"q_gas_free_sm3day":5600.3}</v>
      </c>
      <c r="D117" s="12" cm="1">
        <f t="array" ref="D117:M117">[1]!Jet_p_out_atma(feed_json,C117,d_nozzle,d_throat,pact,psuct,t,,qtype)</f>
        <v>40</v>
      </c>
      <c r="E117" t="str">
        <v>{"gamma_gas":0.6,"gamma_oil":0.86,"gamma_wat":1.1,"rsb_m3m3":120,"pb_atma":107.533,"t_res_C":80,"bob_m3m3":1.2,"muob_cP":0.6,"PVT_corr_set":0,"q_liq_sm3day":34.621,"fw_perc":0,"rp_m3m3":130,"q_gas_free_sm3day":5600.3}</v>
      </c>
      <c r="F117">
        <v>100</v>
      </c>
      <c r="G117">
        <v>40</v>
      </c>
      <c r="H117">
        <v>40</v>
      </c>
      <c r="I117">
        <v>2.9400004907492781</v>
      </c>
      <c r="J117">
        <v>2.9400004907492785</v>
      </c>
      <c r="K117">
        <v>0</v>
      </c>
      <c r="L117">
        <v>0</v>
      </c>
      <c r="M117">
        <v>0</v>
      </c>
      <c r="N117" s="15" cm="1">
        <f t="array" ref="N117">[1]!decode_json_q_liq_sm3day(E117)</f>
        <v>34.621000000000002</v>
      </c>
    </row>
    <row r="118" spans="2:14" x14ac:dyDescent="0.25">
      <c r="B118">
        <v>6000.25</v>
      </c>
      <c r="C118" t="str">
        <f>[1]!encode_feed($F$18,$F$19,$F$20,B118,$F$17)</f>
        <v>{"gamma_gas":0.6,"gamma_oil":0.86,"gamma_wat":1.1,"rsb_m3m3":120,"pb_atma":130,"t_res_C":80,"bob_m3m3":1.2,"muob_cP":0.6,"PVT_corr_set":0,"q_liq_sm3day":0,"fw_perc":0,"rp_m3m3":130,"q_gas_free_sm3day":6000.25}</v>
      </c>
      <c r="D118" s="12" cm="1">
        <f t="array" ref="D118:M118">[1]!Jet_p_out_atma(feed_json,C118,d_nozzle,d_throat,pact,psuct,t,,qtype)</f>
        <v>40</v>
      </c>
      <c r="E118" t="str">
        <v>{"gamma_gas":0.6,"gamma_oil":0.86,"gamma_wat":1.1,"rsb_m3m3":120,"pb_atma":107.533,"t_res_C":80,"bob_m3m3":1.2,"muob_cP":0.6,"PVT_corr_set":0,"q_liq_sm3day":34.621,"fw_perc":0,"rp_m3m3":130,"q_gas_free_sm3day":6000.25}</v>
      </c>
      <c r="F118">
        <v>100</v>
      </c>
      <c r="G118">
        <v>40</v>
      </c>
      <c r="H118">
        <v>40</v>
      </c>
      <c r="I118">
        <v>3.1494485383009572</v>
      </c>
      <c r="J118">
        <v>3.1494485383009567</v>
      </c>
      <c r="K118">
        <v>0</v>
      </c>
      <c r="L118">
        <v>0</v>
      </c>
      <c r="M118">
        <v>0</v>
      </c>
      <c r="N118" s="15" cm="1">
        <f t="array" ref="N118">[1]!decode_json_q_liq_sm3day(E118)</f>
        <v>34.621000000000002</v>
      </c>
    </row>
    <row r="119" spans="2:14" x14ac:dyDescent="0.25">
      <c r="B119">
        <v>6400.2</v>
      </c>
      <c r="C119" t="str">
        <f>[1]!encode_feed($F$18,$F$19,$F$20,B119,$F$17)</f>
        <v>{"gamma_gas":0.6,"gamma_oil":0.86,"gamma_wat":1.1,"rsb_m3m3":120,"pb_atma":130,"t_res_C":80,"bob_m3m3":1.2,"muob_cP":0.6,"PVT_corr_set":0,"q_liq_sm3day":0,"fw_perc":0,"rp_m3m3":130,"q_gas_free_sm3day":6400.2}</v>
      </c>
      <c r="D119" s="12" cm="1">
        <f t="array" ref="D119:M119">[1]!Jet_p_out_atma(feed_json,C119,d_nozzle,d_throat,pact,psuct,t,,qtype)</f>
        <v>40</v>
      </c>
      <c r="E119" t="str">
        <v>{"gamma_gas":0.6,"gamma_oil":0.86,"gamma_wat":1.1,"rsb_m3m3":120,"pb_atma":107.533,"t_res_C":80,"bob_m3m3":1.2,"muob_cP":0.6,"PVT_corr_set":0,"q_liq_sm3day":34.621,"fw_perc":0,"rp_m3m3":130,"q_gas_free_sm3day":6400.2}</v>
      </c>
      <c r="F119">
        <v>100</v>
      </c>
      <c r="G119">
        <v>40</v>
      </c>
      <c r="H119">
        <v>40</v>
      </c>
      <c r="I119">
        <v>3.3588965858526363</v>
      </c>
      <c r="J119">
        <v>3.3588965858526358</v>
      </c>
      <c r="K119">
        <v>0</v>
      </c>
      <c r="L119">
        <v>0</v>
      </c>
      <c r="M119">
        <v>0</v>
      </c>
      <c r="N119" s="15" cm="1">
        <f t="array" ref="N119">[1]!decode_json_q_liq_sm3day(E119)</f>
        <v>34.621000000000002</v>
      </c>
    </row>
    <row r="120" spans="2:14" x14ac:dyDescent="0.25">
      <c r="B120">
        <v>6800.15</v>
      </c>
      <c r="C120" t="str">
        <f>[1]!encode_feed($F$18,$F$19,$F$20,B120,$F$17)</f>
        <v>{"gamma_gas":0.6,"gamma_oil":0.86,"gamma_wat":1.1,"rsb_m3m3":120,"pb_atma":130,"t_res_C":80,"bob_m3m3":1.2,"muob_cP":0.6,"PVT_corr_set":0,"q_liq_sm3day":0,"fw_perc":0,"rp_m3m3":130,"q_gas_free_sm3day":6800.15}</v>
      </c>
      <c r="D120" s="12" cm="1">
        <f t="array" ref="D120:M120">[1]!Jet_p_out_atma(feed_json,C120,d_nozzle,d_throat,pact,psuct,t,,qtype)</f>
        <v>40</v>
      </c>
      <c r="E120" t="str">
        <v>{"gamma_gas":0.6,"gamma_oil":0.86,"gamma_wat":1.1,"rsb_m3m3":120,"pb_atma":107.533,"t_res_C":80,"bob_m3m3":1.2,"muob_cP":0.6,"PVT_corr_set":0,"q_liq_sm3day":34.621,"fw_perc":0,"rp_m3m3":130,"q_gas_free_sm3day":6800.15}</v>
      </c>
      <c r="F120">
        <v>100</v>
      </c>
      <c r="G120">
        <v>40</v>
      </c>
      <c r="H120">
        <v>40</v>
      </c>
      <c r="I120">
        <v>3.5683446334043145</v>
      </c>
      <c r="J120">
        <v>3.568344633404315</v>
      </c>
      <c r="K120">
        <v>0</v>
      </c>
      <c r="L120">
        <v>0</v>
      </c>
      <c r="M120">
        <v>0</v>
      </c>
      <c r="N120" s="15" cm="1">
        <f t="array" ref="N120">[1]!decode_json_q_liq_sm3day(E120)</f>
        <v>34.621000000000002</v>
      </c>
    </row>
    <row r="121" spans="2:14" x14ac:dyDescent="0.25">
      <c r="B121">
        <v>7200.1</v>
      </c>
      <c r="C121" t="str">
        <f>[1]!encode_feed($F$18,$F$19,$F$20,B121,$F$17)</f>
        <v>{"gamma_gas":0.6,"gamma_oil":0.86,"gamma_wat":1.1,"rsb_m3m3":120,"pb_atma":130,"t_res_C":80,"bob_m3m3":1.2,"muob_cP":0.6,"PVT_corr_set":0,"q_liq_sm3day":0,"fw_perc":0,"rp_m3m3":130,"q_gas_free_sm3day":7200.1}</v>
      </c>
      <c r="D121" s="12" cm="1">
        <f t="array" ref="D121:M121">[1]!Jet_p_out_atma(feed_json,C121,d_nozzle,d_throat,pact,psuct,t,,qtype)</f>
        <v>40</v>
      </c>
      <c r="E121" t="str">
        <v>{"gamma_gas":0.6,"gamma_oil":0.86,"gamma_wat":1.1,"rsb_m3m3":120,"pb_atma":107.533,"t_res_C":80,"bob_m3m3":1.2,"muob_cP":0.6,"PVT_corr_set":0,"q_liq_sm3day":34.621,"fw_perc":0,"rp_m3m3":130,"q_gas_free_sm3day":7200.1}</v>
      </c>
      <c r="F121">
        <v>100</v>
      </c>
      <c r="G121">
        <v>40</v>
      </c>
      <c r="H121">
        <v>40</v>
      </c>
      <c r="I121">
        <v>3.7777926809559941</v>
      </c>
      <c r="J121">
        <v>3.7777926809559936</v>
      </c>
      <c r="K121">
        <v>0</v>
      </c>
      <c r="L121">
        <v>0</v>
      </c>
      <c r="M121">
        <v>0</v>
      </c>
      <c r="N121" s="15" cm="1">
        <f t="array" ref="N121">[1]!decode_json_q_liq_sm3day(E121)</f>
        <v>34.621000000000002</v>
      </c>
    </row>
    <row r="122" spans="2:14" x14ac:dyDescent="0.25">
      <c r="B122">
        <v>7600.05</v>
      </c>
      <c r="C122" t="str">
        <f>[1]!encode_feed($F$18,$F$19,$F$20,B122,$F$17)</f>
        <v>{"gamma_gas":0.6,"gamma_oil":0.86,"gamma_wat":1.1,"rsb_m3m3":120,"pb_atma":130,"t_res_C":80,"bob_m3m3":1.2,"muob_cP":0.6,"PVT_corr_set":0,"q_liq_sm3day":0,"fw_perc":0,"rp_m3m3":130,"q_gas_free_sm3day":7600.05}</v>
      </c>
      <c r="D122" s="12" cm="1">
        <f t="array" ref="D122:M122">[1]!Jet_p_out_atma(feed_json,C122,d_nozzle,d_throat,pact,psuct,t,,qtype)</f>
        <v>40</v>
      </c>
      <c r="E122" t="str">
        <v>{"gamma_gas":0.6,"gamma_oil":0.86,"gamma_wat":1.1,"rsb_m3m3":120,"pb_atma":107.533,"t_res_C":80,"bob_m3m3":1.2,"muob_cP":0.6,"PVT_corr_set":0,"q_liq_sm3day":34.621,"fw_perc":0,"rp_m3m3":130,"q_gas_free_sm3day":7600.05}</v>
      </c>
      <c r="F122">
        <v>100</v>
      </c>
      <c r="G122">
        <v>40</v>
      </c>
      <c r="H122">
        <v>40</v>
      </c>
      <c r="I122">
        <v>3.9872407285076732</v>
      </c>
      <c r="J122">
        <v>3.9872407285076727</v>
      </c>
      <c r="K122">
        <v>0</v>
      </c>
      <c r="L122">
        <v>0</v>
      </c>
      <c r="M122">
        <v>0</v>
      </c>
      <c r="N122" s="15" cm="1">
        <f t="array" ref="N122">[1]!decode_json_q_liq_sm3day(E122)</f>
        <v>34.621000000000002</v>
      </c>
    </row>
    <row r="123" spans="2:14" ht="15.75" thickBot="1" x14ac:dyDescent="0.3">
      <c r="B123">
        <v>8000</v>
      </c>
      <c r="C123" t="str">
        <f>[1]!encode_feed($F$18,$F$19,$F$20,B123,$F$17)</f>
        <v>{"gamma_gas":0.6,"gamma_oil":0.86,"gamma_wat":1.1,"rsb_m3m3":120,"pb_atma":130,"t_res_C":80,"bob_m3m3":1.2,"muob_cP":0.6,"PVT_corr_set":0,"q_liq_sm3day":0,"fw_perc":0,"rp_m3m3":130,"q_gas_free_sm3day":8000}</v>
      </c>
      <c r="D123" s="12" cm="1">
        <f t="array" ref="D123:M123">[1]!Jet_p_out_atma(feed_json,C123,d_nozzle,d_throat,pact,psuct,t,,qtype)</f>
        <v>40</v>
      </c>
      <c r="E123" t="str">
        <v>{"gamma_gas":0.6,"gamma_oil":0.86,"gamma_wat":1.1,"rsb_m3m3":120,"pb_atma":107.533,"t_res_C":80,"bob_m3m3":1.2,"muob_cP":0.6,"PVT_corr_set":0,"q_liq_sm3day":34.621,"fw_perc":0,"rp_m3m3":130,"q_gas_free_sm3day":8000}</v>
      </c>
      <c r="F123">
        <v>100</v>
      </c>
      <c r="G123">
        <v>40</v>
      </c>
      <c r="H123">
        <v>40</v>
      </c>
      <c r="I123">
        <v>4.1966887760593519</v>
      </c>
      <c r="J123">
        <v>4.1966887760593519</v>
      </c>
      <c r="K123">
        <v>0</v>
      </c>
      <c r="L123">
        <v>0</v>
      </c>
      <c r="M123">
        <v>0</v>
      </c>
      <c r="N123" s="15" cm="1">
        <f t="array" ref="N123">[1]!decode_json_q_liq_sm3day(E123)</f>
        <v>34.621000000000002</v>
      </c>
    </row>
    <row r="124" spans="2:14" x14ac:dyDescent="0.25">
      <c r="C124" t="s">
        <v>59</v>
      </c>
      <c r="D124" s="9" t="s">
        <v>18</v>
      </c>
      <c r="E124" s="10" t="s">
        <v>37</v>
      </c>
      <c r="F124" s="10" t="s">
        <v>52</v>
      </c>
      <c r="G124" s="10" t="s">
        <v>23</v>
      </c>
      <c r="H124" s="10" t="s">
        <v>53</v>
      </c>
      <c r="I124" s="10" t="s">
        <v>54</v>
      </c>
      <c r="J124" s="10" t="s">
        <v>61</v>
      </c>
      <c r="K124" s="10" t="s">
        <v>38</v>
      </c>
      <c r="L124" s="10" t="s">
        <v>55</v>
      </c>
      <c r="M124" s="10" t="s">
        <v>56</v>
      </c>
      <c r="N124" s="11" t="s">
        <v>57</v>
      </c>
    </row>
    <row r="125" spans="2:14" x14ac:dyDescent="0.25">
      <c r="D125" s="12" cm="1">
        <f t="array" ref="D125:M125">[1]!Jet_p_out_atma(feed_json,C103,d_nozzle,d_throat,pact,psuct,t,,qtype,1)</f>
        <v>69.630335739704819</v>
      </c>
      <c r="E125" s="13" t="str">
        <v>{"gamma_gas":0.6,"gamma_oil":0.86,"gamma_wat":1.1,"rsb_m3m3":120,"pb_atma":107.533,"t_res_C":80,"bob_m3m3":1.2,"muob_cP":0.6,"PVT_corr_set":0,"q_liq_sm3day":34.621,"fw_perc":0,"rp_m3m3":130,"q_gas_free_sm3day":1}</v>
      </c>
      <c r="F125" s="13">
        <v>100</v>
      </c>
      <c r="G125" s="13">
        <v>40</v>
      </c>
      <c r="H125" s="14">
        <v>69.630335739704819</v>
      </c>
      <c r="I125" s="13">
        <v>7.7278250257729296E-3</v>
      </c>
      <c r="J125">
        <v>6.3604411377516379E-3</v>
      </c>
      <c r="K125" s="13">
        <v>0.49383892899508036</v>
      </c>
      <c r="L125" s="13">
        <v>0.97565569002496533</v>
      </c>
      <c r="M125" s="13">
        <v>7.5396964579126828E-3</v>
      </c>
      <c r="N125" s="15" cm="1">
        <f t="array" ref="N125">[1]!decode_json_q_liq_sm3day(E125)</f>
        <v>34.621000000000002</v>
      </c>
    </row>
    <row r="126" spans="2:14" x14ac:dyDescent="0.25">
      <c r="D126" s="12" cm="1">
        <f t="array" ref="D126:M126">[1]!Jet_p_out_atma(feed_json,C104,d_nozzle,d_throat,pact,psuct,t,,qtype,1)</f>
        <v>65.214813853959996</v>
      </c>
      <c r="E126" s="13" t="str">
        <v>{"gamma_gas":0.6,"gamma_oil":0.86,"gamma_wat":1.1,"rsb_m3m3":120,"pb_atma":107.533,"t_res_C":80,"bob_m3m3":1.2,"muob_cP":0.6,"PVT_corr_set":0,"q_liq_sm3day":34.621,"fw_perc":0,"rp_m3m3":130,"q_gas_free_sm3day":400.95}</v>
      </c>
      <c r="F126" s="13">
        <v>100</v>
      </c>
      <c r="G126" s="13">
        <v>40</v>
      </c>
      <c r="H126" s="14">
        <v>65.214813853959996</v>
      </c>
      <c r="I126" s="13">
        <v>0.21717587257745188</v>
      </c>
      <c r="J126">
        <v>0.16891975175448778</v>
      </c>
      <c r="K126" s="13">
        <v>0.42024689756599998</v>
      </c>
      <c r="L126" s="13">
        <v>0.72487218404120835</v>
      </c>
      <c r="M126" s="13">
        <v>0.15742474907627271</v>
      </c>
      <c r="N126" s="15" cm="1">
        <f t="array" ref="N126">[1]!decode_json_q_liq_sm3day(E126)</f>
        <v>34.621000000000002</v>
      </c>
    </row>
    <row r="127" spans="2:14" x14ac:dyDescent="0.25">
      <c r="D127" s="12" cm="1">
        <f t="array" ref="D127:M127">[1]!Jet_p_out_atma(feed_json,C105,d_nozzle,d_throat,pact,psuct,t,,qtype,1)</f>
        <v>60.799291968215179</v>
      </c>
      <c r="E127" s="13" t="str">
        <v>{"gamma_gas":0.6,"gamma_oil":0.86,"gamma_wat":1.1,"rsb_m3m3":120,"pb_atma":107.533,"t_res_C":80,"bob_m3m3":1.2,"muob_cP":0.6,"PVT_corr_set":0,"q_liq_sm3day":34.621,"fw_perc":0,"rp_m3m3":130,"q_gas_free_sm3day":800.9}</v>
      </c>
      <c r="F127" s="13">
        <v>100</v>
      </c>
      <c r="G127" s="13">
        <v>40</v>
      </c>
      <c r="H127" s="14">
        <v>60.799291968215179</v>
      </c>
      <c r="I127" s="13">
        <v>0.42662392012913075</v>
      </c>
      <c r="J127">
        <v>0.34397192421260653</v>
      </c>
      <c r="K127" s="13">
        <v>0.34665486613691965</v>
      </c>
      <c r="L127" s="13">
        <v>0.53058459942485325</v>
      </c>
      <c r="M127" s="13">
        <v>0.22636008176677544</v>
      </c>
      <c r="N127" s="15" cm="1">
        <f t="array" ref="N127">[1]!decode_json_q_liq_sm3day(E127)</f>
        <v>34.621000000000002</v>
      </c>
    </row>
    <row r="128" spans="2:14" x14ac:dyDescent="0.25">
      <c r="D128" s="12" cm="1">
        <f t="array" ref="D128:M128">[1]!Jet_p_out_atma(feed_json,C106,d_nozzle,d_throat,pact,psuct,t,,qtype,1)</f>
        <v>56.383770082470349</v>
      </c>
      <c r="E128" s="13" t="str">
        <v>{"gamma_gas":0.6,"gamma_oil":0.86,"gamma_wat":1.1,"rsb_m3m3":120,"pb_atma":107.533,"t_res_C":80,"bob_m3m3":1.2,"muob_cP":0.6,"PVT_corr_set":0,"q_liq_sm3day":34.621,"fw_perc":0,"rp_m3m3":130,"q_gas_free_sm3day":1200.85}</v>
      </c>
      <c r="F128" s="13">
        <v>100</v>
      </c>
      <c r="G128" s="13">
        <v>40</v>
      </c>
      <c r="H128" s="14">
        <v>56.383770082470349</v>
      </c>
      <c r="I128" s="13">
        <v>0.63607196768080965</v>
      </c>
      <c r="J128">
        <v>0.53349588595106445</v>
      </c>
      <c r="K128" s="13">
        <v>0.27306283470783921</v>
      </c>
      <c r="L128" s="13">
        <v>0.37563471472543775</v>
      </c>
      <c r="M128" s="13">
        <v>0.2389307121246288</v>
      </c>
      <c r="N128" s="15" cm="1">
        <f t="array" ref="N128">[1]!decode_json_q_liq_sm3day(E128)</f>
        <v>34.621000000000002</v>
      </c>
    </row>
    <row r="129" spans="4:14" x14ac:dyDescent="0.25">
      <c r="D129" s="12" cm="1">
        <f t="array" ref="D129:M129">[1]!Jet_p_out_atma(feed_json,C107,d_nozzle,d_throat,pact,psuct,t,,qtype,1)</f>
        <v>51.968248196725526</v>
      </c>
      <c r="E129" s="13" t="str">
        <v>{"gamma_gas":0.6,"gamma_oil":0.86,"gamma_wat":1.1,"rsb_m3m3":120,"pb_atma":107.533,"t_res_C":80,"bob_m3m3":1.2,"muob_cP":0.6,"PVT_corr_set":0,"q_liq_sm3day":34.621,"fw_perc":0,"rp_m3m3":130,"q_gas_free_sm3day":1600.8}</v>
      </c>
      <c r="F129" s="13">
        <v>100</v>
      </c>
      <c r="G129" s="13">
        <v>40</v>
      </c>
      <c r="H129" s="14">
        <v>51.968248196725526</v>
      </c>
      <c r="I129" s="13">
        <v>0.84552001523248865</v>
      </c>
      <c r="J129">
        <v>0.73997043347325042</v>
      </c>
      <c r="K129" s="13">
        <v>0.19947080327875882</v>
      </c>
      <c r="L129" s="13">
        <v>0.24917367673251545</v>
      </c>
      <c r="M129" s="13">
        <v>0.21068133094641167</v>
      </c>
      <c r="N129" s="15" cm="1">
        <f t="array" ref="N129">[1]!decode_json_q_liq_sm3day(E129)</f>
        <v>34.621000000000002</v>
      </c>
    </row>
    <row r="130" spans="4:14" x14ac:dyDescent="0.25">
      <c r="D130" s="12" cm="1">
        <f t="array" ref="D130:M130">[1]!Jet_p_out_atma(feed_json,C108,d_nozzle,d_throat,pact,psuct,t,,qtype,1)</f>
        <v>47.552726310980702</v>
      </c>
      <c r="E130" s="13" t="str">
        <v>{"gamma_gas":0.6,"gamma_oil":0.86,"gamma_wat":1.1,"rsb_m3m3":120,"pb_atma":107.533,"t_res_C":80,"bob_m3m3":1.2,"muob_cP":0.6,"PVT_corr_set":0,"q_liq_sm3day":34.621,"fw_perc":0,"rp_m3m3":130,"q_gas_free_sm3day":2000.75}</v>
      </c>
      <c r="F130" s="13">
        <v>100</v>
      </c>
      <c r="G130" s="13">
        <v>40</v>
      </c>
      <c r="H130" s="14">
        <v>47.552726310980702</v>
      </c>
      <c r="I130" s="13">
        <v>1.0549680627841675</v>
      </c>
      <c r="J130">
        <v>0.96655598504998985</v>
      </c>
      <c r="K130" s="13">
        <v>0.12587877184967844</v>
      </c>
      <c r="L130" s="13">
        <v>0.14400608038777798</v>
      </c>
      <c r="M130" s="13">
        <v>0.15192181565583524</v>
      </c>
      <c r="N130" s="15" cm="1">
        <f t="array" ref="N130">[1]!decode_json_q_liq_sm3day(E130)</f>
        <v>34.621000000000002</v>
      </c>
    </row>
    <row r="131" spans="4:14" x14ac:dyDescent="0.25">
      <c r="D131" s="12" cm="1">
        <f t="array" ref="D131:M131">[1]!Jet_p_out_atma(feed_json,C109,d_nozzle,d_throat,pact,psuct,t,,qtype,1)</f>
        <v>40</v>
      </c>
      <c r="E131" s="13" t="str">
        <v>{"gamma_gas":0.6,"gamma_oil":0.86,"gamma_wat":1.1,"rsb_m3m3":120,"pb_atma":107.533,"t_res_C":80,"bob_m3m3":1.2,"muob_cP":0.6,"PVT_corr_set":0,"q_liq_sm3day":34.621,"fw_perc":0,"rp_m3m3":130,"q_gas_free_sm3day":2400.7}</v>
      </c>
      <c r="F131" s="13">
        <v>100</v>
      </c>
      <c r="G131" s="13">
        <v>40</v>
      </c>
      <c r="H131" s="14">
        <v>40</v>
      </c>
      <c r="I131" s="13">
        <v>1.2644161103358462</v>
      </c>
      <c r="J131">
        <v>1.2644161103358462</v>
      </c>
      <c r="K131" s="13">
        <v>0</v>
      </c>
      <c r="L131" s="13">
        <v>0</v>
      </c>
      <c r="M131" s="13">
        <v>0</v>
      </c>
      <c r="N131" s="15" cm="1">
        <f t="array" ref="N131">[1]!decode_json_q_liq_sm3day(E131)</f>
        <v>34.621000000000002</v>
      </c>
    </row>
    <row r="132" spans="4:14" x14ac:dyDescent="0.25">
      <c r="D132" s="12" cm="1">
        <f t="array" ref="D132:M132">[1]!Jet_p_out_atma(feed_json,C110,d_nozzle,d_throat,pact,psuct,t,,qtype,1)</f>
        <v>40</v>
      </c>
      <c r="E132" s="13" t="str">
        <v>{"gamma_gas":0.6,"gamma_oil":0.86,"gamma_wat":1.1,"rsb_m3m3":120,"pb_atma":107.533,"t_res_C":80,"bob_m3m3":1.2,"muob_cP":0.6,"PVT_corr_set":0,"q_liq_sm3day":34.621,"fw_perc":0,"rp_m3m3":130,"q_gas_free_sm3day":2800.65}</v>
      </c>
      <c r="F132" s="13">
        <v>100</v>
      </c>
      <c r="G132" s="13">
        <v>40</v>
      </c>
      <c r="H132" s="14">
        <v>40</v>
      </c>
      <c r="I132" s="13">
        <v>1.4738641578875253</v>
      </c>
      <c r="J132">
        <v>1.4738641578875253</v>
      </c>
      <c r="K132" s="13">
        <v>0</v>
      </c>
      <c r="L132" s="13">
        <v>0</v>
      </c>
      <c r="M132" s="13">
        <v>0</v>
      </c>
      <c r="N132" s="15" cm="1">
        <f t="array" ref="N132">[1]!decode_json_q_liq_sm3day(E132)</f>
        <v>34.621000000000002</v>
      </c>
    </row>
    <row r="133" spans="4:14" x14ac:dyDescent="0.25">
      <c r="D133" s="12" cm="1">
        <f t="array" ref="D133:M133">[1]!Jet_p_out_atma(feed_json,C111,d_nozzle,d_throat,pact,psuct,t,,qtype,1)</f>
        <v>40</v>
      </c>
      <c r="E133" s="13" t="str">
        <v>{"gamma_gas":0.6,"gamma_oil":0.86,"gamma_wat":1.1,"rsb_m3m3":120,"pb_atma":107.533,"t_res_C":80,"bob_m3m3":1.2,"muob_cP":0.6,"PVT_corr_set":0,"q_liq_sm3day":34.621,"fw_perc":0,"rp_m3m3":130,"q_gas_free_sm3day":3200.6}</v>
      </c>
      <c r="F133" s="13">
        <v>100</v>
      </c>
      <c r="G133" s="13">
        <v>40</v>
      </c>
      <c r="H133" s="14">
        <v>40</v>
      </c>
      <c r="I133" s="13">
        <v>1.683312205439204</v>
      </c>
      <c r="J133">
        <v>1.683312205439204</v>
      </c>
      <c r="K133" s="13">
        <v>0</v>
      </c>
      <c r="L133" s="13">
        <v>0</v>
      </c>
      <c r="M133" s="13">
        <v>0</v>
      </c>
      <c r="N133" s="15" cm="1">
        <f t="array" ref="N133">[1]!decode_json_q_liq_sm3day(E133)</f>
        <v>34.621000000000002</v>
      </c>
    </row>
    <row r="134" spans="4:14" x14ac:dyDescent="0.25">
      <c r="D134" s="12" cm="1">
        <f t="array" ref="D134:M134">[1]!Jet_p_out_atma(feed_json,C112,d_nozzle,d_throat,pact,psuct,t,,qtype,1)</f>
        <v>40</v>
      </c>
      <c r="E134" s="13" t="str">
        <v>{"gamma_gas":0.6,"gamma_oil":0.86,"gamma_wat":1.1,"rsb_m3m3":120,"pb_atma":107.533,"t_res_C":80,"bob_m3m3":1.2,"muob_cP":0.6,"PVT_corr_set":0,"q_liq_sm3day":34.621,"fw_perc":0,"rp_m3m3":130,"q_gas_free_sm3day":3600.55}</v>
      </c>
      <c r="F134" s="13">
        <v>100</v>
      </c>
      <c r="G134" s="13">
        <v>40</v>
      </c>
      <c r="H134" s="14">
        <v>40</v>
      </c>
      <c r="I134" s="13">
        <v>1.8927602529908834</v>
      </c>
      <c r="J134">
        <v>1.8927602529908834</v>
      </c>
      <c r="K134" s="13">
        <v>0</v>
      </c>
      <c r="L134" s="13">
        <v>0</v>
      </c>
      <c r="M134" s="13">
        <v>0</v>
      </c>
      <c r="N134" s="15" cm="1">
        <f t="array" ref="N134">[1]!decode_json_q_liq_sm3day(E134)</f>
        <v>34.621000000000002</v>
      </c>
    </row>
    <row r="135" spans="4:14" x14ac:dyDescent="0.25">
      <c r="D135" s="12" cm="1">
        <f t="array" ref="D135:M135">[1]!Jet_p_out_atma(feed_json,C113,d_nozzle,d_throat,pact,psuct,t,,qtype,1)</f>
        <v>40</v>
      </c>
      <c r="E135" s="13" t="str">
        <v>{"gamma_gas":0.6,"gamma_oil":0.86,"gamma_wat":1.1,"rsb_m3m3":120,"pb_atma":107.533,"t_res_C":80,"bob_m3m3":1.2,"muob_cP":0.6,"PVT_corr_set":0,"q_liq_sm3day":34.621,"fw_perc":0,"rp_m3m3":130,"q_gas_free_sm3day":4000.5}</v>
      </c>
      <c r="F135" s="13">
        <v>100</v>
      </c>
      <c r="G135" s="13">
        <v>40</v>
      </c>
      <c r="H135" s="14">
        <v>40</v>
      </c>
      <c r="I135" s="13">
        <v>2.102208300542562</v>
      </c>
      <c r="J135">
        <v>2.102208300542562</v>
      </c>
      <c r="K135" s="13">
        <v>0</v>
      </c>
      <c r="L135" s="13">
        <v>0</v>
      </c>
      <c r="M135" s="13">
        <v>0</v>
      </c>
      <c r="N135" s="15" cm="1">
        <f t="array" ref="N135">[1]!decode_json_q_liq_sm3day(E135)</f>
        <v>34.621000000000002</v>
      </c>
    </row>
    <row r="136" spans="4:14" x14ac:dyDescent="0.25">
      <c r="D136" s="12" cm="1">
        <f t="array" ref="D136:M136">[1]!Jet_p_out_atma(feed_json,C114,d_nozzle,d_throat,pact,psuct,t,,qtype,1)</f>
        <v>40</v>
      </c>
      <c r="E136" s="13" t="str">
        <v>{"gamma_gas":0.6,"gamma_oil":0.86,"gamma_wat":1.1,"rsb_m3m3":120,"pb_atma":107.533,"t_res_C":80,"bob_m3m3":1.2,"muob_cP":0.6,"PVT_corr_set":0,"q_liq_sm3day":34.621,"fw_perc":0,"rp_m3m3":130,"q_gas_free_sm3day":4400.45}</v>
      </c>
      <c r="F136" s="13">
        <v>100</v>
      </c>
      <c r="G136" s="13">
        <v>40</v>
      </c>
      <c r="H136" s="14">
        <v>40</v>
      </c>
      <c r="I136" s="13">
        <v>2.3116563480942411</v>
      </c>
      <c r="J136">
        <v>2.3116563480942411</v>
      </c>
      <c r="K136" s="13">
        <v>0</v>
      </c>
      <c r="L136" s="13">
        <v>0</v>
      </c>
      <c r="M136" s="13">
        <v>0</v>
      </c>
      <c r="N136" s="15" cm="1">
        <f t="array" ref="N136">[1]!decode_json_q_liq_sm3day(E136)</f>
        <v>34.621000000000002</v>
      </c>
    </row>
    <row r="137" spans="4:14" x14ac:dyDescent="0.25">
      <c r="D137" s="12" cm="1">
        <f t="array" ref="D137:M137">[1]!Jet_p_out_atma(feed_json,C115,d_nozzle,d_throat,pact,psuct,t,,qtype,1)</f>
        <v>40</v>
      </c>
      <c r="E137" s="13" t="str">
        <v>{"gamma_gas":0.6,"gamma_oil":0.86,"gamma_wat":1.1,"rsb_m3m3":120,"pb_atma":107.533,"t_res_C":80,"bob_m3m3":1.2,"muob_cP":0.6,"PVT_corr_set":0,"q_liq_sm3day":34.621,"fw_perc":0,"rp_m3m3":130,"q_gas_free_sm3day":4800.4}</v>
      </c>
      <c r="F137" s="13">
        <v>100</v>
      </c>
      <c r="G137" s="13">
        <v>40</v>
      </c>
      <c r="H137" s="14">
        <v>40</v>
      </c>
      <c r="I137" s="13">
        <v>2.5211043956459203</v>
      </c>
      <c r="J137">
        <v>2.5211043956459203</v>
      </c>
      <c r="K137" s="13">
        <v>0</v>
      </c>
      <c r="L137" s="13">
        <v>0</v>
      </c>
      <c r="M137" s="13">
        <v>0</v>
      </c>
      <c r="N137" s="15" cm="1">
        <f t="array" ref="N137">[1]!decode_json_q_liq_sm3day(E137)</f>
        <v>34.621000000000002</v>
      </c>
    </row>
    <row r="138" spans="4:14" x14ac:dyDescent="0.25">
      <c r="D138" s="12" cm="1">
        <f t="array" ref="D138:M138">[1]!Jet_p_out_atma(feed_json,C116,d_nozzle,d_throat,pact,psuct,t,,qtype,1)</f>
        <v>40</v>
      </c>
      <c r="E138" s="13" t="str">
        <v>{"gamma_gas":0.6,"gamma_oil":0.86,"gamma_wat":1.1,"rsb_m3m3":120,"pb_atma":107.533,"t_res_C":80,"bob_m3m3":1.2,"muob_cP":0.6,"PVT_corr_set":0,"q_liq_sm3day":34.621,"fw_perc":0,"rp_m3m3":130,"q_gas_free_sm3day":5200.35}</v>
      </c>
      <c r="F138" s="13">
        <v>100</v>
      </c>
      <c r="G138" s="13">
        <v>40</v>
      </c>
      <c r="H138" s="14">
        <v>40</v>
      </c>
      <c r="I138" s="13">
        <v>2.7305524431975994</v>
      </c>
      <c r="J138">
        <v>2.7305524431975994</v>
      </c>
      <c r="K138" s="13">
        <v>0</v>
      </c>
      <c r="L138" s="13">
        <v>0</v>
      </c>
      <c r="M138" s="13">
        <v>0</v>
      </c>
      <c r="N138" s="15" cm="1">
        <f t="array" ref="N138">[1]!decode_json_q_liq_sm3day(E138)</f>
        <v>34.621000000000002</v>
      </c>
    </row>
    <row r="139" spans="4:14" x14ac:dyDescent="0.25">
      <c r="D139" s="12" cm="1">
        <f t="array" ref="D139:M139">[1]!Jet_p_out_atma(feed_json,C117,d_nozzle,d_throat,pact,psuct,t,,qtype,1)</f>
        <v>40</v>
      </c>
      <c r="E139" s="13" t="str">
        <v>{"gamma_gas":0.6,"gamma_oil":0.86,"gamma_wat":1.1,"rsb_m3m3":120,"pb_atma":107.533,"t_res_C":80,"bob_m3m3":1.2,"muob_cP":0.6,"PVT_corr_set":0,"q_liq_sm3day":34.621,"fw_perc":0,"rp_m3m3":130,"q_gas_free_sm3day":5600.3}</v>
      </c>
      <c r="F139" s="13">
        <v>100</v>
      </c>
      <c r="G139" s="13">
        <v>40</v>
      </c>
      <c r="H139" s="14">
        <v>40</v>
      </c>
      <c r="I139" s="13">
        <v>2.9400004907492785</v>
      </c>
      <c r="J139">
        <v>2.9400004907492785</v>
      </c>
      <c r="K139" s="13">
        <v>0</v>
      </c>
      <c r="L139" s="13">
        <v>0</v>
      </c>
      <c r="M139" s="13">
        <v>0</v>
      </c>
      <c r="N139" s="15" cm="1">
        <f t="array" ref="N139">[1]!decode_json_q_liq_sm3day(E139)</f>
        <v>34.621000000000002</v>
      </c>
    </row>
    <row r="140" spans="4:14" x14ac:dyDescent="0.25">
      <c r="D140" s="12" cm="1">
        <f t="array" ref="D140:M140">[1]!Jet_p_out_atma(feed_json,C118,d_nozzle,d_throat,pact,psuct,t,,qtype,1)</f>
        <v>40</v>
      </c>
      <c r="E140" s="13" t="str">
        <v>{"gamma_gas":0.6,"gamma_oil":0.86,"gamma_wat":1.1,"rsb_m3m3":120,"pb_atma":107.533,"t_res_C":80,"bob_m3m3":1.2,"muob_cP":0.6,"PVT_corr_set":0,"q_liq_sm3day":34.621,"fw_perc":0,"rp_m3m3":130,"q_gas_free_sm3day":6000.25}</v>
      </c>
      <c r="F140" s="13">
        <v>100</v>
      </c>
      <c r="G140" s="13">
        <v>40</v>
      </c>
      <c r="H140" s="14">
        <v>40</v>
      </c>
      <c r="I140" s="13">
        <v>3.1494485383009567</v>
      </c>
      <c r="J140">
        <v>3.1494485383009567</v>
      </c>
      <c r="K140" s="13">
        <v>0</v>
      </c>
      <c r="L140" s="13">
        <v>0</v>
      </c>
      <c r="M140" s="13">
        <v>0</v>
      </c>
      <c r="N140" s="15" cm="1">
        <f t="array" ref="N140">[1]!decode_json_q_liq_sm3day(E140)</f>
        <v>34.621000000000002</v>
      </c>
    </row>
    <row r="141" spans="4:14" x14ac:dyDescent="0.25">
      <c r="D141" s="12" cm="1">
        <f t="array" ref="D141:M141">[1]!Jet_p_out_atma(feed_json,C119,d_nozzle,d_throat,pact,psuct,t,,qtype,1)</f>
        <v>40</v>
      </c>
      <c r="E141" s="13" t="str">
        <v>{"gamma_gas":0.6,"gamma_oil":0.86,"gamma_wat":1.1,"rsb_m3m3":120,"pb_atma":107.533,"t_res_C":80,"bob_m3m3":1.2,"muob_cP":0.6,"PVT_corr_set":0,"q_liq_sm3day":34.621,"fw_perc":0,"rp_m3m3":130,"q_gas_free_sm3day":6400.2}</v>
      </c>
      <c r="F141" s="13">
        <v>100</v>
      </c>
      <c r="G141" s="13">
        <v>40</v>
      </c>
      <c r="H141" s="14">
        <v>40</v>
      </c>
      <c r="I141" s="13">
        <v>3.3588965858526358</v>
      </c>
      <c r="J141">
        <v>3.3588965858526358</v>
      </c>
      <c r="K141" s="13">
        <v>0</v>
      </c>
      <c r="L141" s="13">
        <v>0</v>
      </c>
      <c r="M141" s="13">
        <v>0</v>
      </c>
      <c r="N141" s="15" cm="1">
        <f t="array" ref="N141">[1]!decode_json_q_liq_sm3day(E141)</f>
        <v>34.621000000000002</v>
      </c>
    </row>
    <row r="142" spans="4:14" x14ac:dyDescent="0.25">
      <c r="D142" s="12" cm="1">
        <f t="array" ref="D142:M142">[1]!Jet_p_out_atma(feed_json,C120,d_nozzle,d_throat,pact,psuct,t,,qtype,1)</f>
        <v>40</v>
      </c>
      <c r="E142" s="13" t="str">
        <v>{"gamma_gas":0.6,"gamma_oil":0.86,"gamma_wat":1.1,"rsb_m3m3":120,"pb_atma":107.533,"t_res_C":80,"bob_m3m3":1.2,"muob_cP":0.6,"PVT_corr_set":0,"q_liq_sm3day":34.621,"fw_perc":0,"rp_m3m3":130,"q_gas_free_sm3day":6800.15}</v>
      </c>
      <c r="F142" s="13">
        <v>100</v>
      </c>
      <c r="G142" s="13">
        <v>40</v>
      </c>
      <c r="H142" s="14">
        <v>40</v>
      </c>
      <c r="I142" s="13">
        <v>3.568344633404315</v>
      </c>
      <c r="J142">
        <v>3.568344633404315</v>
      </c>
      <c r="K142" s="13">
        <v>0</v>
      </c>
      <c r="L142" s="13">
        <v>0</v>
      </c>
      <c r="M142" s="13">
        <v>0</v>
      </c>
      <c r="N142" s="15" cm="1">
        <f t="array" ref="N142">[1]!decode_json_q_liq_sm3day(E142)</f>
        <v>34.621000000000002</v>
      </c>
    </row>
    <row r="143" spans="4:14" x14ac:dyDescent="0.25">
      <c r="D143" s="12" cm="1">
        <f t="array" ref="D143:M143">[1]!Jet_p_out_atma(feed_json,C121,d_nozzle,d_throat,pact,psuct,t,,qtype,1)</f>
        <v>40</v>
      </c>
      <c r="E143" s="13" t="str">
        <v>{"gamma_gas":0.6,"gamma_oil":0.86,"gamma_wat":1.1,"rsb_m3m3":120,"pb_atma":107.533,"t_res_C":80,"bob_m3m3":1.2,"muob_cP":0.6,"PVT_corr_set":0,"q_liq_sm3day":34.621,"fw_perc":0,"rp_m3m3":130,"q_gas_free_sm3day":7200.1}</v>
      </c>
      <c r="F143" s="13">
        <v>100</v>
      </c>
      <c r="G143" s="13">
        <v>40</v>
      </c>
      <c r="H143" s="14">
        <v>40</v>
      </c>
      <c r="I143" s="13">
        <v>3.7777926809559936</v>
      </c>
      <c r="J143">
        <v>3.7777926809559936</v>
      </c>
      <c r="K143" s="13">
        <v>0</v>
      </c>
      <c r="L143" s="13">
        <v>0</v>
      </c>
      <c r="M143" s="13">
        <v>0</v>
      </c>
      <c r="N143" s="15" cm="1">
        <f t="array" ref="N143">[1]!decode_json_q_liq_sm3day(E143)</f>
        <v>34.621000000000002</v>
      </c>
    </row>
    <row r="144" spans="4:14" x14ac:dyDescent="0.25">
      <c r="D144" s="12" cm="1">
        <f t="array" ref="D144:M144">[1]!Jet_p_out_atma(feed_json,C122,d_nozzle,d_throat,pact,psuct,t,,qtype,1)</f>
        <v>40</v>
      </c>
      <c r="E144" t="str">
        <v>{"gamma_gas":0.6,"gamma_oil":0.86,"gamma_wat":1.1,"rsb_m3m3":120,"pb_atma":107.533,"t_res_C":80,"bob_m3m3":1.2,"muob_cP":0.6,"PVT_corr_set":0,"q_liq_sm3day":34.621,"fw_perc":0,"rp_m3m3":130,"q_gas_free_sm3day":7600.05}</v>
      </c>
      <c r="F144">
        <v>100</v>
      </c>
      <c r="G144">
        <v>40</v>
      </c>
      <c r="H144">
        <v>40</v>
      </c>
      <c r="I144">
        <v>3.9872407285076727</v>
      </c>
      <c r="J144">
        <v>3.9872407285076727</v>
      </c>
      <c r="K144">
        <v>0</v>
      </c>
      <c r="L144">
        <v>0</v>
      </c>
      <c r="M144">
        <v>0</v>
      </c>
      <c r="N144" s="15" cm="1">
        <f t="array" ref="N144">[1]!decode_json_q_liq_sm3day(E144)</f>
        <v>34.621000000000002</v>
      </c>
    </row>
    <row r="145" spans="4:14" x14ac:dyDescent="0.25">
      <c r="D145" s="12" cm="1">
        <f t="array" ref="D145:M145">[1]!Jet_p_out_atma(feed_json,C123,d_nozzle,d_throat,pact,psuct,t,,qtype,1)</f>
        <v>40</v>
      </c>
      <c r="E145" t="str">
        <v>{"gamma_gas":0.6,"gamma_oil":0.86,"gamma_wat":1.1,"rsb_m3m3":120,"pb_atma":107.533,"t_res_C":80,"bob_m3m3":1.2,"muob_cP":0.6,"PVT_corr_set":0,"q_liq_sm3day":34.621,"fw_perc":0,"rp_m3m3":130,"q_gas_free_sm3day":8000}</v>
      </c>
      <c r="F145">
        <v>100</v>
      </c>
      <c r="G145">
        <v>40</v>
      </c>
      <c r="H145">
        <v>40</v>
      </c>
      <c r="I145">
        <v>4.1966887760593519</v>
      </c>
      <c r="J145">
        <v>4.1966887760593519</v>
      </c>
      <c r="K145">
        <v>0</v>
      </c>
      <c r="L145">
        <v>0</v>
      </c>
      <c r="M145">
        <v>0</v>
      </c>
      <c r="N145" s="15" cm="1">
        <f t="array" ref="N145">[1]!decode_json_q_liq_sm3day(E145)</f>
        <v>34.621000000000002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A7025-EA49-4742-B721-2053B087798D}">
  <sheetPr codeName="Sheet1"/>
  <dimension ref="C3:R45"/>
  <sheetViews>
    <sheetView workbookViewId="0">
      <selection activeCell="C21" sqref="C21:E31"/>
    </sheetView>
  </sheetViews>
  <sheetFormatPr defaultRowHeight="15" x14ac:dyDescent="0.25"/>
  <sheetData>
    <row r="3" spans="3:9" x14ac:dyDescent="0.25">
      <c r="E3">
        <v>0.05</v>
      </c>
      <c r="F3">
        <v>0.9</v>
      </c>
    </row>
    <row r="5" spans="3:9" x14ac:dyDescent="0.25">
      <c r="C5" t="s">
        <v>41</v>
      </c>
      <c r="D5" s="19">
        <v>0.25</v>
      </c>
      <c r="G5" t="s">
        <v>45</v>
      </c>
      <c r="H5">
        <f>(0.327504*(4.6754*D5+(21.8594*D5^2-6.1068*D5*(3.5781*D5-0.354))^0.5))/D5</f>
        <v>2.4947581194641</v>
      </c>
    </row>
    <row r="6" spans="3:9" x14ac:dyDescent="0.25">
      <c r="G6" t="s">
        <v>46</v>
      </c>
      <c r="H6">
        <f>(-0.354 * H5 + 1.0562) + (0.5089 * H5 ^ 3 - 2.3377 * H5 ^ 2 + 3.5781 * H5 - 2.644) * $D$5</f>
        <v>8.1736737229519019E-2</v>
      </c>
    </row>
    <row r="7" spans="3:9" x14ac:dyDescent="0.25">
      <c r="G7" t="s">
        <v>47</v>
      </c>
    </row>
    <row r="8" spans="3:9" x14ac:dyDescent="0.25">
      <c r="C8" t="s">
        <v>42</v>
      </c>
      <c r="D8" t="s">
        <v>39</v>
      </c>
      <c r="E8" t="s">
        <v>40</v>
      </c>
      <c r="G8" t="s">
        <v>48</v>
      </c>
      <c r="H8" t="s">
        <v>49</v>
      </c>
      <c r="I8" t="s">
        <v>44</v>
      </c>
    </row>
    <row r="9" spans="3:9" x14ac:dyDescent="0.25">
      <c r="C9">
        <v>0.1</v>
      </c>
      <c r="D9">
        <f>(-0.354 * C9 + 1.0562) + (0.5089 * C9 ^ 3 - 2.3377 * C9 ^ 2 + 3.5781 * C9 - 2.644) * $D$5</f>
        <v>0.4435354749999999</v>
      </c>
      <c r="E9">
        <f>2.1*EXP(-0.824*C9)</f>
        <v>1.9338973995700819</v>
      </c>
      <c r="G9">
        <f>IF(C9&gt;$H$5,$H$6,D9)</f>
        <v>0.4435354749999999</v>
      </c>
      <c r="H9">
        <f>IF(G9&lt;E9*0.05,E9*0.05,G9)</f>
        <v>0.4435354749999999</v>
      </c>
      <c r="I9">
        <f>IF(AND(H9&gt;0.5*E9,C9&gt;$H$5),0.5*E9,H9)</f>
        <v>0.4435354749999999</v>
      </c>
    </row>
    <row r="10" spans="3:9" x14ac:dyDescent="0.25">
      <c r="C10">
        <v>0.2</v>
      </c>
      <c r="D10">
        <f t="shared" ref="D10:D45" si="0">(-0.354 * C10 + 1.0562) + (0.5089 * C10 ^ 3 - 2.3377 * C10 ^ 2 + 3.5781 * C10 - 2.644) * $D$5</f>
        <v>0.48094579999999998</v>
      </c>
      <c r="E10">
        <f t="shared" ref="E10:E45" si="1">2.1*EXP(-0.824*C10)</f>
        <v>1.78093292955425</v>
      </c>
      <c r="G10">
        <f t="shared" ref="G10:G45" si="2">IF(C10&gt;$H$5,$H$6,D10)</f>
        <v>0.48094579999999998</v>
      </c>
      <c r="H10">
        <f t="shared" ref="H10:H45" si="3">IF(G10&lt;E10*0.05,E10*0.05,G10)</f>
        <v>0.48094579999999998</v>
      </c>
      <c r="I10">
        <f t="shared" ref="I10:I45" si="4">IF(AND(H10&gt;0.5*E10,C10&gt;$H$5),0.5*E10,H10)</f>
        <v>0.48094579999999998</v>
      </c>
    </row>
    <row r="11" spans="3:9" x14ac:dyDescent="0.25">
      <c r="C11">
        <v>0.3</v>
      </c>
      <c r="D11">
        <f t="shared" si="0"/>
        <v>0.50819432500000006</v>
      </c>
      <c r="E11">
        <f t="shared" si="1"/>
        <v>1.6400674101303296</v>
      </c>
      <c r="G11">
        <f t="shared" si="2"/>
        <v>0.50819432500000006</v>
      </c>
      <c r="H11">
        <f t="shared" si="3"/>
        <v>0.50819432500000006</v>
      </c>
      <c r="I11">
        <f t="shared" si="4"/>
        <v>0.50819432500000006</v>
      </c>
    </row>
    <row r="12" spans="3:9" x14ac:dyDescent="0.25">
      <c r="C12">
        <v>0.4</v>
      </c>
      <c r="D12">
        <f t="shared" si="0"/>
        <v>0.52604440000000008</v>
      </c>
      <c r="E12">
        <f t="shared" si="1"/>
        <v>1.5103438569384204</v>
      </c>
      <c r="G12">
        <f t="shared" si="2"/>
        <v>0.52604440000000008</v>
      </c>
      <c r="H12">
        <f t="shared" si="3"/>
        <v>0.52604440000000008</v>
      </c>
      <c r="I12">
        <f t="shared" si="4"/>
        <v>0.52604440000000008</v>
      </c>
    </row>
    <row r="13" spans="3:9" x14ac:dyDescent="0.25">
      <c r="C13">
        <v>0.5</v>
      </c>
      <c r="D13">
        <f t="shared" si="0"/>
        <v>0.53525937499999998</v>
      </c>
      <c r="E13">
        <f t="shared" si="1"/>
        <v>1.3908809797094568</v>
      </c>
      <c r="G13">
        <f t="shared" si="2"/>
        <v>0.53525937499999998</v>
      </c>
      <c r="H13">
        <f t="shared" si="3"/>
        <v>0.53525937499999998</v>
      </c>
      <c r="I13">
        <f t="shared" si="4"/>
        <v>0.53525937499999998</v>
      </c>
    </row>
    <row r="14" spans="3:9" x14ac:dyDescent="0.25">
      <c r="C14">
        <v>0.6</v>
      </c>
      <c r="D14">
        <f t="shared" si="0"/>
        <v>0.53660260000000004</v>
      </c>
      <c r="E14">
        <f t="shared" si="1"/>
        <v>1.2808671951293364</v>
      </c>
      <c r="G14">
        <f t="shared" si="2"/>
        <v>0.53660260000000004</v>
      </c>
      <c r="H14">
        <f t="shared" si="3"/>
        <v>0.53660260000000004</v>
      </c>
      <c r="I14">
        <f t="shared" si="4"/>
        <v>0.53660260000000004</v>
      </c>
    </row>
    <row r="15" spans="3:9" x14ac:dyDescent="0.25">
      <c r="C15">
        <v>0.7</v>
      </c>
      <c r="D15">
        <f t="shared" si="0"/>
        <v>0.53083742500000008</v>
      </c>
      <c r="E15">
        <f t="shared" si="1"/>
        <v>1.179555113264404</v>
      </c>
      <c r="G15">
        <f t="shared" si="2"/>
        <v>0.53083742500000008</v>
      </c>
      <c r="H15">
        <f t="shared" si="3"/>
        <v>0.53083742500000008</v>
      </c>
      <c r="I15">
        <f t="shared" si="4"/>
        <v>0.53083742500000008</v>
      </c>
    </row>
    <row r="16" spans="3:9" x14ac:dyDescent="0.25">
      <c r="C16">
        <v>0.8</v>
      </c>
      <c r="D16">
        <f t="shared" si="0"/>
        <v>0.51872720000000005</v>
      </c>
      <c r="E16">
        <f t="shared" si="1"/>
        <v>1.0862564600912494</v>
      </c>
      <c r="G16">
        <f t="shared" si="2"/>
        <v>0.51872720000000005</v>
      </c>
      <c r="H16">
        <f t="shared" si="3"/>
        <v>0.51872720000000005</v>
      </c>
      <c r="I16">
        <f t="shared" si="4"/>
        <v>0.51872720000000005</v>
      </c>
    </row>
    <row r="17" spans="3:9" x14ac:dyDescent="0.25">
      <c r="C17">
        <v>0.9</v>
      </c>
      <c r="D17">
        <f t="shared" si="0"/>
        <v>0.50103527500000011</v>
      </c>
      <c r="E17">
        <f t="shared" si="1"/>
        <v>1.0003374016365096</v>
      </c>
      <c r="G17">
        <f t="shared" si="2"/>
        <v>0.50103527500000011</v>
      </c>
      <c r="H17">
        <f t="shared" si="3"/>
        <v>0.50103527500000011</v>
      </c>
      <c r="I17">
        <f t="shared" si="4"/>
        <v>0.50103527500000011</v>
      </c>
    </row>
    <row r="18" spans="3:9" x14ac:dyDescent="0.25">
      <c r="C18">
        <v>1</v>
      </c>
      <c r="D18">
        <f t="shared" si="0"/>
        <v>0.47852500000000009</v>
      </c>
      <c r="E18">
        <f t="shared" si="1"/>
        <v>0.92121423796073254</v>
      </c>
      <c r="G18">
        <f t="shared" si="2"/>
        <v>0.47852500000000009</v>
      </c>
      <c r="H18">
        <f t="shared" si="3"/>
        <v>0.47852500000000009</v>
      </c>
      <c r="I18">
        <f t="shared" si="4"/>
        <v>0.47852500000000009</v>
      </c>
    </row>
    <row r="19" spans="3:9" x14ac:dyDescent="0.25">
      <c r="C19">
        <v>1.1000000000000001</v>
      </c>
      <c r="D19">
        <f t="shared" si="0"/>
        <v>0.45195972500000003</v>
      </c>
      <c r="E19">
        <f t="shared" si="1"/>
        <v>0.84834943773295013</v>
      </c>
      <c r="G19">
        <f t="shared" si="2"/>
        <v>0.45195972500000003</v>
      </c>
      <c r="H19">
        <f t="shared" si="3"/>
        <v>0.45195972500000003</v>
      </c>
      <c r="I19">
        <f t="shared" si="4"/>
        <v>0.45195972500000003</v>
      </c>
    </row>
    <row r="20" spans="3:9" x14ac:dyDescent="0.25">
      <c r="C20">
        <v>1.2</v>
      </c>
      <c r="D20">
        <f t="shared" si="0"/>
        <v>0.42210280000000011</v>
      </c>
      <c r="E20">
        <f t="shared" si="1"/>
        <v>0.78124798645642546</v>
      </c>
      <c r="G20">
        <f t="shared" si="2"/>
        <v>0.42210280000000011</v>
      </c>
      <c r="H20">
        <f t="shared" si="3"/>
        <v>0.42210280000000011</v>
      </c>
      <c r="I20">
        <f t="shared" si="4"/>
        <v>0.42210280000000011</v>
      </c>
    </row>
    <row r="21" spans="3:9" x14ac:dyDescent="0.25">
      <c r="C21" s="20">
        <v>1.3</v>
      </c>
      <c r="D21" s="20">
        <f t="shared" si="0"/>
        <v>0.38971757500000015</v>
      </c>
      <c r="E21" s="20">
        <f t="shared" si="1"/>
        <v>0.71945402353687804</v>
      </c>
      <c r="G21">
        <f>IF(C21&gt;$H$5,$H$6,D21)</f>
        <v>0.38971757500000015</v>
      </c>
      <c r="H21">
        <f t="shared" si="3"/>
        <v>0.38971757500000015</v>
      </c>
      <c r="I21">
        <f t="shared" si="4"/>
        <v>0.38971757500000015</v>
      </c>
    </row>
    <row r="22" spans="3:9" x14ac:dyDescent="0.25">
      <c r="C22" s="20">
        <v>1.4</v>
      </c>
      <c r="D22" s="20">
        <f t="shared" si="0"/>
        <v>0.35556740000000031</v>
      </c>
      <c r="E22" s="20">
        <f t="shared" si="1"/>
        <v>0.66254774534676231</v>
      </c>
      <c r="G22">
        <f t="shared" si="2"/>
        <v>0.35556740000000031</v>
      </c>
      <c r="H22">
        <f t="shared" si="3"/>
        <v>0.35556740000000031</v>
      </c>
      <c r="I22">
        <f t="shared" si="4"/>
        <v>0.35556740000000031</v>
      </c>
    </row>
    <row r="23" spans="3:9" x14ac:dyDescent="0.25">
      <c r="C23" s="20">
        <v>1.5</v>
      </c>
      <c r="D23" s="20">
        <f t="shared" si="0"/>
        <v>0.32041562500000043</v>
      </c>
      <c r="E23" s="20">
        <f t="shared" si="1"/>
        <v>0.61014255324624966</v>
      </c>
      <c r="G23">
        <f t="shared" si="2"/>
        <v>0.32041562500000043</v>
      </c>
      <c r="H23">
        <f t="shared" si="3"/>
        <v>0.32041562500000043</v>
      </c>
      <c r="I23">
        <f t="shared" si="4"/>
        <v>0.32041562500000043</v>
      </c>
    </row>
    <row r="24" spans="3:9" x14ac:dyDescent="0.25">
      <c r="C24" s="20">
        <v>1.6</v>
      </c>
      <c r="D24" s="20">
        <f t="shared" si="0"/>
        <v>0.2850256000000001</v>
      </c>
      <c r="E24" s="20">
        <f t="shared" si="1"/>
        <v>0.56188242718570114</v>
      </c>
      <c r="G24">
        <f t="shared" si="2"/>
        <v>0.2850256000000001</v>
      </c>
      <c r="H24">
        <f t="shared" si="3"/>
        <v>0.2850256000000001</v>
      </c>
      <c r="I24">
        <f t="shared" si="4"/>
        <v>0.2850256000000001</v>
      </c>
    </row>
    <row r="25" spans="3:9" x14ac:dyDescent="0.25">
      <c r="C25" s="20">
        <v>1.7</v>
      </c>
      <c r="D25" s="20">
        <f t="shared" si="0"/>
        <v>0.25016067500000017</v>
      </c>
      <c r="E25" s="20">
        <f t="shared" si="1"/>
        <v>0.5174395070469302</v>
      </c>
      <c r="G25">
        <f t="shared" si="2"/>
        <v>0.25016067500000017</v>
      </c>
      <c r="H25">
        <f t="shared" si="3"/>
        <v>0.25016067500000017</v>
      </c>
      <c r="I25">
        <f t="shared" si="4"/>
        <v>0.25016067500000017</v>
      </c>
    </row>
    <row r="26" spans="3:9" x14ac:dyDescent="0.25">
      <c r="C26" s="20">
        <v>1.8</v>
      </c>
      <c r="D26" s="20">
        <f t="shared" si="0"/>
        <v>0.21658420000000023</v>
      </c>
      <c r="E26" s="20">
        <f t="shared" si="1"/>
        <v>0.4765118652918493</v>
      </c>
      <c r="G26">
        <f t="shared" si="2"/>
        <v>0.21658420000000023</v>
      </c>
      <c r="H26">
        <f t="shared" si="3"/>
        <v>0.21658420000000023</v>
      </c>
      <c r="I26">
        <f t="shared" si="4"/>
        <v>0.21658420000000023</v>
      </c>
    </row>
    <row r="27" spans="3:9" x14ac:dyDescent="0.25">
      <c r="C27" s="20">
        <v>1.9</v>
      </c>
      <c r="D27" s="20">
        <f t="shared" si="0"/>
        <v>0.18505952500000034</v>
      </c>
      <c r="E27" s="20">
        <f t="shared" si="1"/>
        <v>0.43882145578676018</v>
      </c>
      <c r="G27">
        <f t="shared" si="2"/>
        <v>0.18505952500000034</v>
      </c>
      <c r="H27">
        <f t="shared" si="3"/>
        <v>0.18505952500000034</v>
      </c>
      <c r="I27">
        <f t="shared" si="4"/>
        <v>0.18505952500000034</v>
      </c>
    </row>
    <row r="28" spans="3:9" x14ac:dyDescent="0.25">
      <c r="C28" s="20">
        <v>2</v>
      </c>
      <c r="D28" s="20">
        <f t="shared" si="0"/>
        <v>0.15635000000000021</v>
      </c>
      <c r="E28" s="20">
        <f t="shared" si="1"/>
        <v>0.40411222486741577</v>
      </c>
      <c r="G28">
        <f t="shared" si="2"/>
        <v>0.15635000000000021</v>
      </c>
      <c r="H28">
        <f t="shared" si="3"/>
        <v>0.15635000000000021</v>
      </c>
      <c r="I28">
        <f t="shared" si="4"/>
        <v>0.15635000000000021</v>
      </c>
    </row>
    <row r="29" spans="3:9" x14ac:dyDescent="0.25">
      <c r="C29" s="20">
        <v>2.1</v>
      </c>
      <c r="D29" s="20">
        <f t="shared" si="0"/>
        <v>0.13121897500000024</v>
      </c>
      <c r="E29" s="20">
        <f t="shared" si="1"/>
        <v>0.3721483718121788</v>
      </c>
      <c r="G29">
        <f t="shared" si="2"/>
        <v>0.13121897500000024</v>
      </c>
      <c r="H29">
        <f t="shared" si="3"/>
        <v>0.13121897500000024</v>
      </c>
      <c r="I29">
        <f t="shared" si="4"/>
        <v>0.13121897500000024</v>
      </c>
    </row>
    <row r="30" spans="3:9" x14ac:dyDescent="0.25">
      <c r="C30" s="20">
        <v>2.2000000000000002</v>
      </c>
      <c r="D30" s="20">
        <f t="shared" si="0"/>
        <v>0.11042980000000024</v>
      </c>
      <c r="E30" s="20">
        <f t="shared" si="1"/>
        <v>0.34271274690562503</v>
      </c>
      <c r="G30">
        <f t="shared" si="2"/>
        <v>0.11042980000000024</v>
      </c>
      <c r="H30">
        <f t="shared" si="3"/>
        <v>0.11042980000000024</v>
      </c>
      <c r="I30">
        <f t="shared" si="4"/>
        <v>0.11042980000000024</v>
      </c>
    </row>
    <row r="31" spans="3:9" x14ac:dyDescent="0.25">
      <c r="C31" s="20">
        <v>2.2999999999999998</v>
      </c>
      <c r="D31" s="20">
        <f t="shared" si="0"/>
        <v>9.4745825000000505E-2</v>
      </c>
      <c r="E31" s="20">
        <f t="shared" si="1"/>
        <v>0.3156053762096705</v>
      </c>
      <c r="G31">
        <f t="shared" si="2"/>
        <v>9.4745825000000505E-2</v>
      </c>
      <c r="H31">
        <f t="shared" si="3"/>
        <v>9.4745825000000505E-2</v>
      </c>
      <c r="I31">
        <f t="shared" si="4"/>
        <v>9.4745825000000505E-2</v>
      </c>
    </row>
    <row r="32" spans="3:9" x14ac:dyDescent="0.25">
      <c r="C32">
        <v>2.4</v>
      </c>
      <c r="D32">
        <f t="shared" si="0"/>
        <v>8.4930400000000406E-2</v>
      </c>
      <c r="E32">
        <f t="shared" si="1"/>
        <v>0.29064210302010429</v>
      </c>
      <c r="G32">
        <f t="shared" si="2"/>
        <v>8.4930400000000406E-2</v>
      </c>
      <c r="H32">
        <f t="shared" si="3"/>
        <v>8.4930400000000406E-2</v>
      </c>
      <c r="I32">
        <f t="shared" si="4"/>
        <v>8.4930400000000406E-2</v>
      </c>
    </row>
    <row r="33" spans="3:18" x14ac:dyDescent="0.25">
      <c r="C33">
        <v>2.5</v>
      </c>
      <c r="D33">
        <f t="shared" si="0"/>
        <v>8.174687500000033E-2</v>
      </c>
      <c r="E33">
        <f t="shared" si="1"/>
        <v>0.26765333677912356</v>
      </c>
      <c r="G33">
        <f t="shared" si="2"/>
        <v>8.1736737229519019E-2</v>
      </c>
      <c r="H33">
        <f t="shared" si="3"/>
        <v>8.1736737229519019E-2</v>
      </c>
      <c r="I33">
        <f t="shared" si="4"/>
        <v>8.1736737229519019E-2</v>
      </c>
    </row>
    <row r="34" spans="3:18" x14ac:dyDescent="0.25">
      <c r="C34">
        <v>2.6</v>
      </c>
      <c r="D34">
        <f t="shared" si="0"/>
        <v>8.595860000000044E-2</v>
      </c>
      <c r="E34">
        <f t="shared" si="1"/>
        <v>0.24648290094447739</v>
      </c>
      <c r="G34">
        <f t="shared" si="2"/>
        <v>8.1736737229519019E-2</v>
      </c>
      <c r="H34">
        <f t="shared" si="3"/>
        <v>8.1736737229519019E-2</v>
      </c>
      <c r="I34">
        <f t="shared" si="4"/>
        <v>8.1736737229519019E-2</v>
      </c>
    </row>
    <row r="35" spans="3:18" x14ac:dyDescent="0.25">
      <c r="C35">
        <v>2.7</v>
      </c>
      <c r="D35">
        <f t="shared" si="0"/>
        <v>9.8328925000000567E-2</v>
      </c>
      <c r="E35">
        <f t="shared" si="1"/>
        <v>0.22698697198810228</v>
      </c>
      <c r="G35">
        <f t="shared" si="2"/>
        <v>8.1736737229519019E-2</v>
      </c>
      <c r="H35">
        <f t="shared" si="3"/>
        <v>8.1736737229519019E-2</v>
      </c>
      <c r="I35">
        <f t="shared" si="4"/>
        <v>8.1736737229519019E-2</v>
      </c>
    </row>
    <row r="36" spans="3:18" x14ac:dyDescent="0.25">
      <c r="C36">
        <v>2.8</v>
      </c>
      <c r="D36">
        <f t="shared" si="0"/>
        <v>0.11962120000000076</v>
      </c>
      <c r="E36">
        <f t="shared" si="1"/>
        <v>0.20903310231622765</v>
      </c>
      <c r="G36">
        <f t="shared" si="2"/>
        <v>8.1736737229519019E-2</v>
      </c>
      <c r="H36">
        <f t="shared" si="3"/>
        <v>8.1736737229519019E-2</v>
      </c>
      <c r="I36">
        <f t="shared" si="4"/>
        <v>8.1736737229519019E-2</v>
      </c>
    </row>
    <row r="37" spans="3:18" x14ac:dyDescent="0.25">
      <c r="C37">
        <v>2.9</v>
      </c>
      <c r="D37">
        <f t="shared" si="0"/>
        <v>0.15059877500000041</v>
      </c>
      <c r="E37">
        <f t="shared" si="1"/>
        <v>0.19249932047305693</v>
      </c>
      <c r="G37">
        <f t="shared" si="2"/>
        <v>8.1736737229519019E-2</v>
      </c>
      <c r="H37">
        <f t="shared" si="3"/>
        <v>8.1736737229519019E-2</v>
      </c>
      <c r="I37">
        <f t="shared" si="4"/>
        <v>8.1736737229519019E-2</v>
      </c>
    </row>
    <row r="38" spans="3:18" x14ac:dyDescent="0.25">
      <c r="C38">
        <v>3</v>
      </c>
      <c r="D38">
        <f t="shared" si="0"/>
        <v>0.19202500000000144</v>
      </c>
      <c r="E38">
        <f t="shared" si="1"/>
        <v>0.1772733025151679</v>
      </c>
      <c r="G38">
        <f t="shared" si="2"/>
        <v>8.1736737229519019E-2</v>
      </c>
      <c r="H38">
        <f t="shared" si="3"/>
        <v>8.1736737229519019E-2</v>
      </c>
      <c r="I38">
        <f t="shared" si="4"/>
        <v>8.1736737229519019E-2</v>
      </c>
    </row>
    <row r="39" spans="3:18" x14ac:dyDescent="0.25">
      <c r="C39">
        <v>3.1</v>
      </c>
      <c r="D39">
        <f t="shared" si="0"/>
        <v>0.24466322500000004</v>
      </c>
      <c r="E39">
        <f t="shared" si="1"/>
        <v>0.16325160892727797</v>
      </c>
      <c r="G39">
        <f t="shared" si="2"/>
        <v>8.1736737229519019E-2</v>
      </c>
      <c r="H39">
        <f t="shared" si="3"/>
        <v>8.1736737229519019E-2</v>
      </c>
      <c r="I39">
        <f t="shared" si="4"/>
        <v>8.1625804463638985E-2</v>
      </c>
    </row>
    <row r="40" spans="3:18" x14ac:dyDescent="0.25">
      <c r="C40">
        <v>3.2</v>
      </c>
      <c r="D40">
        <f t="shared" si="0"/>
        <v>0.30927680000000102</v>
      </c>
      <c r="E40">
        <f t="shared" si="1"/>
        <v>0.15033898189528319</v>
      </c>
      <c r="G40">
        <f t="shared" si="2"/>
        <v>8.1736737229519019E-2</v>
      </c>
      <c r="H40">
        <f t="shared" si="3"/>
        <v>8.1736737229519019E-2</v>
      </c>
      <c r="I40">
        <f t="shared" si="4"/>
        <v>7.5169490947641596E-2</v>
      </c>
      <c r="R40" t="s">
        <v>43</v>
      </c>
    </row>
    <row r="41" spans="3:18" x14ac:dyDescent="0.25">
      <c r="C41">
        <v>3.3</v>
      </c>
      <c r="D41">
        <f t="shared" si="0"/>
        <v>0.38662907500000077</v>
      </c>
      <c r="E41">
        <f t="shared" si="1"/>
        <v>0.13844769816252472</v>
      </c>
      <c r="G41">
        <f t="shared" si="2"/>
        <v>8.1736737229519019E-2</v>
      </c>
      <c r="H41">
        <f t="shared" si="3"/>
        <v>8.1736737229519019E-2</v>
      </c>
      <c r="I41">
        <f t="shared" si="4"/>
        <v>6.9223849081262362E-2</v>
      </c>
    </row>
    <row r="42" spans="3:18" x14ac:dyDescent="0.25">
      <c r="C42">
        <v>3.4</v>
      </c>
      <c r="D42">
        <f t="shared" si="0"/>
        <v>0.47748340000000034</v>
      </c>
      <c r="E42">
        <f t="shared" si="1"/>
        <v>0.12749697307284294</v>
      </c>
      <c r="G42">
        <f t="shared" si="2"/>
        <v>8.1736737229519019E-2</v>
      </c>
      <c r="H42">
        <f t="shared" si="3"/>
        <v>8.1736737229519019E-2</v>
      </c>
      <c r="I42">
        <f t="shared" si="4"/>
        <v>6.374848653642147E-2</v>
      </c>
    </row>
    <row r="43" spans="3:18" x14ac:dyDescent="0.25">
      <c r="C43">
        <v>3.5</v>
      </c>
      <c r="D43">
        <f t="shared" si="0"/>
        <v>0.58260312500000122</v>
      </c>
      <c r="E43">
        <f t="shared" si="1"/>
        <v>0.11741241175172745</v>
      </c>
      <c r="G43">
        <f t="shared" si="2"/>
        <v>8.1736737229519019E-2</v>
      </c>
      <c r="H43">
        <f t="shared" si="3"/>
        <v>8.1736737229519019E-2</v>
      </c>
      <c r="I43">
        <f t="shared" si="4"/>
        <v>5.8706205875863726E-2</v>
      </c>
    </row>
    <row r="44" spans="3:18" x14ac:dyDescent="0.25">
      <c r="C44">
        <v>3.6</v>
      </c>
      <c r="D44">
        <f t="shared" si="0"/>
        <v>0.70275160000000092</v>
      </c>
      <c r="E44">
        <f t="shared" si="1"/>
        <v>0.10812550369710355</v>
      </c>
      <c r="G44">
        <f t="shared" si="2"/>
        <v>8.1736737229519019E-2</v>
      </c>
      <c r="H44">
        <f t="shared" si="3"/>
        <v>8.1736737229519019E-2</v>
      </c>
      <c r="I44">
        <f t="shared" si="4"/>
        <v>5.4062751848551777E-2</v>
      </c>
    </row>
    <row r="45" spans="3:18" x14ac:dyDescent="0.25">
      <c r="C45">
        <v>3.7</v>
      </c>
      <c r="D45">
        <f t="shared" si="0"/>
        <v>0.83869217500000159</v>
      </c>
      <c r="E45">
        <f t="shared" si="1"/>
        <v>9.9573157346206573E-2</v>
      </c>
      <c r="G45">
        <f t="shared" si="2"/>
        <v>8.1736737229519019E-2</v>
      </c>
      <c r="H45">
        <f t="shared" si="3"/>
        <v>8.1736737229519019E-2</v>
      </c>
      <c r="I45">
        <f t="shared" si="4"/>
        <v>4.9786578673103286E-2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9C0FB-7D77-4F86-8248-D57D2F38BF85}">
  <sheetPr codeName="Лист2"/>
  <dimension ref="A1"/>
  <sheetViews>
    <sheetView workbookViewId="0">
      <selection activeCell="B5" sqref="B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14</vt:i4>
      </vt:variant>
    </vt:vector>
  </HeadingPairs>
  <TitlesOfParts>
    <vt:vector size="17" baseType="lpstr">
      <vt:lpstr>расчет характеристик</vt:lpstr>
      <vt:lpstr>корректировка модели Вербицкого</vt:lpstr>
      <vt:lpstr>Лист2</vt:lpstr>
      <vt:lpstr>d_nozzle</vt:lpstr>
      <vt:lpstr>d_throat</vt:lpstr>
      <vt:lpstr>feed_json</vt:lpstr>
      <vt:lpstr>feed_json_1</vt:lpstr>
      <vt:lpstr>kchoke</vt:lpstr>
      <vt:lpstr>kn</vt:lpstr>
      <vt:lpstr>ktd</vt:lpstr>
      <vt:lpstr>pact</vt:lpstr>
      <vt:lpstr>pout</vt:lpstr>
      <vt:lpstr>psuct</vt:lpstr>
      <vt:lpstr>PVT_json</vt:lpstr>
      <vt:lpstr>PVT_json_1</vt:lpstr>
      <vt:lpstr>qtype</vt:lpstr>
      <vt:lpstr>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rnt</dc:creator>
  <cp:lastModifiedBy>rnt</cp:lastModifiedBy>
  <dcterms:created xsi:type="dcterms:W3CDTF">2023-03-29T18:07:43Z</dcterms:created>
  <dcterms:modified xsi:type="dcterms:W3CDTF">2023-04-10T18:42:10Z</dcterms:modified>
</cp:coreProperties>
</file>