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sandbox\"/>
    </mc:Choice>
  </mc:AlternateContent>
  <xr:revisionPtr revIDLastSave="0" documentId="13_ncr:1_{E442575E-D4B5-457D-B529-811AE78E5813}" xr6:coauthVersionLast="47" xr6:coauthVersionMax="47" xr10:uidLastSave="{00000000-0000-0000-0000-000000000000}"/>
  <bookViews>
    <workbookView xWindow="465" yWindow="4680" windowWidth="28800" windowHeight="15435" xr2:uid="{98CE4D92-F1C2-4FA3-9F94-FDA5AF01A5FF}"/>
  </bookViews>
  <sheets>
    <sheet name="Лист1" sheetId="1" r:id="rId1"/>
  </sheets>
  <externalReferences>
    <externalReference r:id="rId2"/>
  </externalReferences>
  <definedNames>
    <definedName name="d_nozzle">Лист1!$N$8</definedName>
    <definedName name="d_throat">Лист1!$N$9</definedName>
    <definedName name="feed_json">Лист1!$E$22</definedName>
    <definedName name="feed_json_1">Лист1!$I$22</definedName>
    <definedName name="pact">Лист1!$N$10</definedName>
    <definedName name="pout">Лист1!$N$11</definedName>
    <definedName name="psuct">Лист1!$N$12</definedName>
    <definedName name="PVT_json">Лист1!$E$17</definedName>
    <definedName name="PVT_json_1">Лист1!$I$17</definedName>
    <definedName name="t">Лист1!$N$6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O31" i="1" s="1"/>
  <c r="O45" i="1"/>
  <c r="O43" i="1"/>
  <c r="O35" i="1"/>
  <c r="O39" i="1"/>
  <c r="O37" i="1"/>
  <c r="O41" i="1"/>
  <c r="O36" i="1"/>
  <c r="O32" i="1"/>
  <c r="O44" i="1"/>
  <c r="O42" i="1"/>
  <c r="O38" i="1"/>
  <c r="I17" i="1"/>
  <c r="O33" i="1"/>
  <c r="O34" i="1"/>
  <c r="P25" i="1" a="1"/>
  <c r="O40" i="1"/>
  <c r="I22" i="1"/>
  <c r="P33" i="1" s="1" a="1"/>
  <c r="E22" i="1"/>
  <c r="R12" i="1" a="1"/>
  <c r="R11" i="1" a="1"/>
  <c r="P34" i="1" a="1"/>
  <c r="P38" i="1" a="1"/>
  <c r="P31" i="1" a="1"/>
  <c r="P35" i="1" a="1"/>
  <c r="P42" i="1" a="1"/>
  <c r="P39" i="1" a="1"/>
  <c r="P36" i="1" a="1"/>
  <c r="P45" i="1" a="1"/>
  <c r="P32" i="1" a="1"/>
  <c r="P37" i="1" a="1"/>
  <c r="U31" i="1" a="1"/>
  <c r="U45" i="1" a="1"/>
  <c r="U33" i="1" a="1"/>
  <c r="U44" i="1" a="1"/>
  <c r="U38" i="1" a="1"/>
  <c r="U32" i="1" a="1"/>
  <c r="U39" i="1" a="1"/>
  <c r="U43" i="1" a="1"/>
  <c r="U37" i="1" a="1"/>
  <c r="U42" i="1" a="1"/>
  <c r="U36" i="1" a="1"/>
  <c r="U41" i="1" a="1"/>
  <c r="U35" i="1" a="1"/>
  <c r="U40" i="1" a="1"/>
  <c r="U34" i="1" a="1"/>
  <c r="P44" i="1" a="1"/>
  <c r="P40" i="1" a="1"/>
  <c r="P41" i="1" a="1"/>
  <c r="P43" i="1" a="1"/>
  <c r="P33" i="1" l="1"/>
  <c r="P41" i="1"/>
  <c r="P43" i="1"/>
  <c r="P40" i="1"/>
  <c r="P44" i="1"/>
  <c r="U45" i="1"/>
  <c r="U33" i="1"/>
  <c r="U44" i="1"/>
  <c r="U38" i="1"/>
  <c r="U32" i="1"/>
  <c r="U39" i="1"/>
  <c r="U43" i="1"/>
  <c r="U37" i="1"/>
  <c r="U42" i="1"/>
  <c r="U36" i="1"/>
  <c r="U41" i="1"/>
  <c r="U35" i="1"/>
  <c r="U40" i="1"/>
  <c r="U34" i="1"/>
  <c r="U31" i="1"/>
  <c r="P25" i="1"/>
  <c r="P32" i="1"/>
  <c r="P45" i="1"/>
  <c r="P39" i="1"/>
  <c r="P35" i="1"/>
  <c r="P38" i="1"/>
  <c r="P34" i="1"/>
  <c r="P31" i="1"/>
  <c r="P42" i="1"/>
  <c r="P36" i="1"/>
  <c r="P37" i="1"/>
  <c r="R11" i="1"/>
  <c r="R12" i="1"/>
  <c r="R13" i="1" a="1"/>
  <c r="R14" i="1" a="1"/>
  <c r="B57" i="1" a="1"/>
  <c r="R14" i="1" l="1"/>
  <c r="B57" i="1"/>
  <c r="R13" i="1"/>
  <c r="P3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<sst xmlns="http://schemas.openxmlformats.org/spreadsheetml/2006/main" count="41" uniqueCount="25">
  <si>
    <t>пример расчета струйного насоса</t>
  </si>
  <si>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</si>
  <si>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</si>
  <si>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</si>
  <si>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</si>
  <si>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</si>
  <si>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</si>
  <si>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</si>
  <si>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</si>
  <si>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</si>
  <si>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</si>
  <si>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q_liq_sm3day</t>
  </si>
  <si>
    <t>fw_perc</t>
  </si>
  <si>
    <t>rp_m3m3</t>
  </si>
  <si>
    <t>q_gas_free_sm3day</t>
  </si>
  <si>
    <t>feed</t>
  </si>
  <si>
    <t>d_nozzle</t>
  </si>
  <si>
    <t>d_throat</t>
  </si>
  <si>
    <t>pact</t>
  </si>
  <si>
    <t>pout</t>
  </si>
  <si>
    <t>psuct</t>
  </si>
  <si>
    <t>t</t>
  </si>
  <si>
    <t>q</t>
  </si>
  <si>
    <t>show_array</t>
  </si>
  <si>
    <t>p_in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</si>
</sst>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Лист1!$N$31:$N$45</c:f>
              <c:numCache>
                <c:formatCode>General</c:formatCode>
                <c:ptCount val="1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</c:numCache>
            </c:numRef>
          </c:xVal>
          <c:yVal>
            <c:numRef>
              <c:f>Лист1!$P$31:$P$45</c:f>
              <c:numCache>
                <c:formatCode>General</c:formatCode>
                <c:ptCount val="15"/>
                <c:pt idx="0">
                  <c:v>30</c:v>
                </c:pt>
                <c:pt idx="1">
                  <c:v>29.84163154969422</c:v>
                </c:pt>
                <c:pt idx="2">
                  <c:v>29.260506372595948</c:v>
                </c:pt>
                <c:pt idx="3">
                  <c:v>28.03487360110266</c:v>
                </c:pt>
                <c:pt idx="4">
                  <c:v>26.570328816179032</c:v>
                </c:pt>
                <c:pt idx="5">
                  <c:v>25.214257065814571</c:v>
                </c:pt>
                <c:pt idx="6">
                  <c:v>23.955549213501577</c:v>
                </c:pt>
                <c:pt idx="7">
                  <c:v>22.780167961038075</c:v>
                </c:pt>
                <c:pt idx="8">
                  <c:v>21.6857776941591</c:v>
                </c:pt>
                <c:pt idx="9">
                  <c:v>20.602497866316199</c:v>
                </c:pt>
                <c:pt idx="10">
                  <c:v>19.570393210762337</c:v>
                </c:pt>
                <c:pt idx="11">
                  <c:v>17.701878521471308</c:v>
                </c:pt>
                <c:pt idx="12">
                  <c:v>16.081007345657863</c:v>
                </c:pt>
                <c:pt idx="13">
                  <c:v>14.706557666660814</c:v>
                </c:pt>
                <c:pt idx="14">
                  <c:v>12.685414025632364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C-4616-A68C-8309DE547A6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Лист1!$N$31:$N$45</c:f>
              <c:numCache>
                <c:formatCode>General</c:formatCode>
                <c:ptCount val="1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</c:numCache>
            </c:numRef>
          </c:xVal>
          <c:yVal>
            <c:numRef>
              <c:f>Лист1!$Q$31:$Q$45</c:f>
              <c:numCache>
                <c:formatCode>General</c:formatCode>
                <c:ptCount val="15"/>
                <c:pt idx="0">
                  <c:v>30.248794555664063</c:v>
                </c:pt>
                <c:pt idx="1">
                  <c:v>31.5948486328125</c:v>
                </c:pt>
                <c:pt idx="2">
                  <c:v>37.03857421875</c:v>
                </c:pt>
                <c:pt idx="3">
                  <c:v>48.39111328125</c:v>
                </c:pt>
                <c:pt idx="4">
                  <c:v>61.83837890625</c:v>
                </c:pt>
                <c:pt idx="5">
                  <c:v>74.21630859375</c:v>
                </c:pt>
                <c:pt idx="6">
                  <c:v>85.67138671875</c:v>
                </c:pt>
                <c:pt idx="7">
                  <c:v>96.35009765625</c:v>
                </c:pt>
                <c:pt idx="8">
                  <c:v>106.28173828125</c:v>
                </c:pt>
                <c:pt idx="9">
                  <c:v>116.11083984375</c:v>
                </c:pt>
                <c:pt idx="10">
                  <c:v>125.47119140625</c:v>
                </c:pt>
                <c:pt idx="11">
                  <c:v>142.40478515625</c:v>
                </c:pt>
                <c:pt idx="12">
                  <c:v>157.08251953125</c:v>
                </c:pt>
                <c:pt idx="13">
                  <c:v>169.51904296875</c:v>
                </c:pt>
                <c:pt idx="14">
                  <c:v>187.85888671875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9C-4616-A68C-8309DE547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scatterChart>
        <c:scatterStyle val="line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Лист1!$N$31:$N$45</c:f>
              <c:numCache>
                <c:formatCode>General</c:formatCode>
                <c:ptCount val="1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</c:numCache>
            </c:numRef>
          </c:xVal>
          <c:yVal>
            <c:numRef>
              <c:f>Лист1!$R$31:$R$45</c:f>
              <c:numCache>
                <c:formatCode>General</c:formatCode>
                <c:ptCount val="15"/>
                <c:pt idx="0">
                  <c:v>0</c:v>
                </c:pt>
                <c:pt idx="1">
                  <c:v>0.94841266901254651</c:v>
                </c:pt>
                <c:pt idx="2">
                  <c:v>0.58680693216704194</c:v>
                </c:pt>
                <c:pt idx="3">
                  <c:v>0.51548904785861449</c:v>
                </c:pt>
                <c:pt idx="4">
                  <c:v>0.49015737079921867</c:v>
                </c:pt>
                <c:pt idx="5">
                  <c:v>0.46246491310325061</c:v>
                </c:pt>
                <c:pt idx="6">
                  <c:v>0.43424330845993553</c:v>
                </c:pt>
                <c:pt idx="7">
                  <c:v>0.40679275750676985</c:v>
                </c:pt>
                <c:pt idx="8">
                  <c:v>0.3806627170032012</c:v>
                </c:pt>
                <c:pt idx="9">
                  <c:v>0.34303575595589098</c:v>
                </c:pt>
                <c:pt idx="10">
                  <c:v>0.30959553244058435</c:v>
                </c:pt>
                <c:pt idx="11">
                  <c:v>0.25906480109674979</c:v>
                </c:pt>
                <c:pt idx="12">
                  <c:v>0.222697496961825</c:v>
                </c:pt>
                <c:pt idx="13">
                  <c:v>0.1952683769288063</c:v>
                </c:pt>
                <c:pt idx="14">
                  <c:v>0.1739552762542193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9C-4616-A68C-8309DE547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5311"/>
        <c:axId val="1167239471"/>
      </c:scatterChart>
      <c:valAx>
        <c:axId val="116723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valAx>
        <c:axId val="11672394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5311"/>
        <c:crosses val="max"/>
        <c:crossBetween val="midCat"/>
      </c:valAx>
      <c:valAx>
        <c:axId val="11672353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723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Лист1!$N$31:$N$45</c:f>
              <c:numCache>
                <c:formatCode>General</c:formatCode>
                <c:ptCount val="1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</c:numCache>
            </c:numRef>
          </c:xVal>
          <c:yVal>
            <c:numRef>
              <c:f>Лист1!$U$31:$U$45</c:f>
              <c:numCache>
                <c:formatCode>General</c:formatCode>
                <c:ptCount val="15"/>
                <c:pt idx="0">
                  <c:v>29.99313055803632</c:v>
                </c:pt>
                <c:pt idx="1">
                  <c:v>29.926364417712243</c:v>
                </c:pt>
                <c:pt idx="2">
                  <c:v>29.550065618401156</c:v>
                </c:pt>
                <c:pt idx="3">
                  <c:v>28.700643911742532</c:v>
                </c:pt>
                <c:pt idx="4">
                  <c:v>27.386147863546935</c:v>
                </c:pt>
                <c:pt idx="5">
                  <c:v>26.03285745621049</c:v>
                </c:pt>
                <c:pt idx="6">
                  <c:v>24.671691184792632</c:v>
                </c:pt>
                <c:pt idx="7">
                  <c:v>23.291115346371793</c:v>
                </c:pt>
                <c:pt idx="8">
                  <c:v>21.883537573098657</c:v>
                </c:pt>
                <c:pt idx="9">
                  <c:v>20.448258122235305</c:v>
                </c:pt>
                <c:pt idx="10">
                  <c:v>18.879270513545471</c:v>
                </c:pt>
                <c:pt idx="11">
                  <c:v>15.035138514092415</c:v>
                </c:pt>
                <c:pt idx="12">
                  <c:v>11.013217214460207</c:v>
                </c:pt>
                <c:pt idx="13">
                  <c:v>6.8958945000499305</c:v>
                </c:pt>
                <c:pt idx="14">
                  <c:v>2.7638977778417515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E-4ED8-9D33-EBC95D78293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Лист1!$N$31:$N$45</c:f>
              <c:numCache>
                <c:formatCode>General</c:formatCode>
                <c:ptCount val="1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</c:numCache>
            </c:numRef>
          </c:xVal>
          <c:yVal>
            <c:numRef>
              <c:f>Лист1!$V$31:$V$45</c:f>
              <c:numCache>
                <c:formatCode>General</c:formatCode>
                <c:ptCount val="15"/>
                <c:pt idx="0">
                  <c:v>30.176181793212891</c:v>
                </c:pt>
                <c:pt idx="1">
                  <c:v>31.11968994140625</c:v>
                </c:pt>
                <c:pt idx="2">
                  <c:v>34.8028564453125</c:v>
                </c:pt>
                <c:pt idx="3">
                  <c:v>42.10693359375</c:v>
                </c:pt>
                <c:pt idx="4">
                  <c:v>53.47412109375</c:v>
                </c:pt>
                <c:pt idx="5">
                  <c:v>64.51904296875</c:v>
                </c:pt>
                <c:pt idx="6">
                  <c:v>74.83154296875</c:v>
                </c:pt>
                <c:pt idx="7">
                  <c:v>84.503173828125</c:v>
                </c:pt>
                <c:pt idx="8">
                  <c:v>93.61083984375</c:v>
                </c:pt>
                <c:pt idx="9">
                  <c:v>102.18017578125</c:v>
                </c:pt>
                <c:pt idx="10">
                  <c:v>110.42724609375</c:v>
                </c:pt>
                <c:pt idx="11">
                  <c:v>126.40869140625</c:v>
                </c:pt>
                <c:pt idx="12">
                  <c:v>140.73486328125</c:v>
                </c:pt>
                <c:pt idx="13">
                  <c:v>153.44970703125</c:v>
                </c:pt>
                <c:pt idx="14">
                  <c:v>164.55322265625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E-4ED8-9D33-EBC95D782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0735"/>
        <c:axId val="1167229903"/>
      </c:scatterChart>
      <c:scatterChart>
        <c:scatterStyle val="line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Лист1!$N$31:$N$45</c:f>
              <c:numCache>
                <c:formatCode>General</c:formatCode>
                <c:ptCount val="15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60</c:v>
                </c:pt>
                <c:pt idx="12">
                  <c:v>70</c:v>
                </c:pt>
                <c:pt idx="13">
                  <c:v>80</c:v>
                </c:pt>
                <c:pt idx="14">
                  <c:v>90</c:v>
                </c:pt>
              </c:numCache>
            </c:numRef>
          </c:xVal>
          <c:yVal>
            <c:numRef>
              <c:f>Лист1!$W$31:$W$45</c:f>
              <c:numCache>
                <c:formatCode>General</c:formatCode>
                <c:ptCount val="15"/>
                <c:pt idx="0">
                  <c:v>0.88749867352621581</c:v>
                </c:pt>
                <c:pt idx="1">
                  <c:v>0.61883345108760934</c:v>
                </c:pt>
                <c:pt idx="2">
                  <c:v>0.49232161021489634</c:v>
                </c:pt>
                <c:pt idx="3">
                  <c:v>0.45287839724095452</c:v>
                </c:pt>
                <c:pt idx="4">
                  <c:v>0.44296002080438596</c:v>
                </c:pt>
                <c:pt idx="5">
                  <c:v>0.4346977240753252</c:v>
                </c:pt>
                <c:pt idx="6">
                  <c:v>0.42616372898616012</c:v>
                </c:pt>
                <c:pt idx="7">
                  <c:v>0.41752086381979486</c:v>
                </c:pt>
                <c:pt idx="8">
                  <c:v>0.40893218944449394</c:v>
                </c:pt>
                <c:pt idx="9">
                  <c:v>0.40049603497908631</c:v>
                </c:pt>
                <c:pt idx="10">
                  <c:v>0.39069225930276752</c:v>
                </c:pt>
                <c:pt idx="11">
                  <c:v>0.36665102314900216</c:v>
                </c:pt>
                <c:pt idx="12">
                  <c:v>0.34792098033200902</c:v>
                </c:pt>
                <c:pt idx="13">
                  <c:v>0.3328317674322287</c:v>
                </c:pt>
                <c:pt idx="14">
                  <c:v>0.3203682228927312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0E-4ED8-9D33-EBC95D782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235311"/>
        <c:axId val="1167239471"/>
      </c:scatterChart>
      <c:valAx>
        <c:axId val="116723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29903"/>
        <c:crosses val="autoZero"/>
        <c:crossBetween val="midCat"/>
      </c:valAx>
      <c:valAx>
        <c:axId val="11672299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0735"/>
        <c:crosses val="autoZero"/>
        <c:crossBetween val="midCat"/>
      </c:valAx>
      <c:valAx>
        <c:axId val="11672394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35311"/>
        <c:crosses val="max"/>
        <c:crossBetween val="midCat"/>
      </c:valAx>
      <c:valAx>
        <c:axId val="11672353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723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28575</xdr:colOff>
      <xdr:row>38</xdr:row>
      <xdr:rowOff>52387</xdr:rowOff>
    </xdr:from>
    <xdr:to>
      <xdr:col>35</xdr:col>
      <xdr:colOff>333375</xdr:colOff>
      <xdr:row>52</xdr:row>
      <xdr:rowOff>128587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33E14C-79A3-40DF-A3D4-0B5719FA9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257175</xdr:colOff>
      <xdr:row>20</xdr:row>
      <xdr:rowOff>104775</xdr:rowOff>
    </xdr:from>
    <xdr:to>
      <xdr:col>34</xdr:col>
      <xdr:colOff>561975</xdr:colOff>
      <xdr:row>34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17DC4CA-3B63-4647-B354-844BADC78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feed"/>
      <definedName name="encode_json"/>
      <definedName name="encode_PVT"/>
      <definedName name="Jet_p_in_atma"/>
      <definedName name="Jet_p_out_atma"/>
      <definedName name="Jet_q_nozzle_sm3day"/>
      <definedName name="MF_choke_p_atm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A5EB-DD08-4F0A-B0D5-DE4C1C912C7C}">
  <sheetPr codeName="Лист1"/>
  <dimension ref="B5:W58"/>
  <sheetViews>
    <sheetView tabSelected="1" topLeftCell="A7" workbookViewId="0">
      <selection activeCell="J36" sqref="J36"/>
    </sheetView>
  </sheetViews>
  <sheetFormatPr defaultRowHeight="15" x14ac:dyDescent="0.25"/>
  <cols>
    <col min="4" max="4" width="20" customWidth="1"/>
    <col min="8" max="8" width="20" customWidth="1"/>
    <col min="13" max="13" width="11.140625" customWidth="1"/>
  </cols>
  <sheetData>
    <row r="5" spans="4:20" x14ac:dyDescent="0.25">
      <c r="D5" t="s">
        <v>0</v>
      </c>
    </row>
    <row r="6" spans="4:20" x14ac:dyDescent="0.25">
      <c r="M6" t="s">
        <v>21</v>
      </c>
      <c r="N6">
        <v>30</v>
      </c>
    </row>
    <row r="8" spans="4:20" x14ac:dyDescent="0.25">
      <c r="D8" s="1" t="s">
        <v>1</v>
      </c>
      <c r="E8" s="1">
        <v>0.6</v>
      </c>
      <c r="H8" s="1" t="s">
        <v>1</v>
      </c>
      <c r="I8" s="1">
        <v>0.6</v>
      </c>
      <c r="M8" t="s">
        <v>16</v>
      </c>
      <c r="N8">
        <v>3</v>
      </c>
    </row>
    <row r="9" spans="4:20" x14ac:dyDescent="0.25">
      <c r="D9" s="1" t="s">
        <v>2</v>
      </c>
      <c r="E9" s="1">
        <v>0.86</v>
      </c>
      <c r="H9" s="1" t="s">
        <v>2</v>
      </c>
      <c r="I9" s="1">
        <v>0.86</v>
      </c>
      <c r="M9" t="s">
        <v>17</v>
      </c>
      <c r="N9">
        <v>12</v>
      </c>
    </row>
    <row r="10" spans="4:20" x14ac:dyDescent="0.25">
      <c r="D10" s="1" t="s">
        <v>3</v>
      </c>
      <c r="E10" s="1">
        <v>1.1000000000000001</v>
      </c>
      <c r="H10" s="1" t="s">
        <v>3</v>
      </c>
      <c r="I10" s="1">
        <v>1.1000000000000001</v>
      </c>
      <c r="M10" t="s">
        <v>18</v>
      </c>
      <c r="N10">
        <v>60</v>
      </c>
    </row>
    <row r="11" spans="4:20" x14ac:dyDescent="0.25">
      <c r="D11" s="1" t="s">
        <v>4</v>
      </c>
      <c r="E11" s="1">
        <v>120</v>
      </c>
      <c r="H11" s="1" t="s">
        <v>4</v>
      </c>
      <c r="I11" s="1">
        <v>120</v>
      </c>
      <c r="M11" t="s">
        <v>19</v>
      </c>
      <c r="N11">
        <v>30</v>
      </c>
      <c r="Q11" t="s">
        <v>22</v>
      </c>
      <c r="R11" cm="1">
        <f t="array" ref="R11">[1]!Jet_q_nozzle_sm3day(feed_json,d_nozzle,pact,psuct,t)</f>
        <v>64.986898870335679</v>
      </c>
    </row>
    <row r="12" spans="4:20" x14ac:dyDescent="0.25">
      <c r="D12" s="1" t="s">
        <v>5</v>
      </c>
      <c r="E12" s="1">
        <v>130</v>
      </c>
      <c r="H12" s="1" t="s">
        <v>5</v>
      </c>
      <c r="I12" s="1">
        <v>130</v>
      </c>
      <c r="M12" t="s">
        <v>20</v>
      </c>
      <c r="N12">
        <v>30</v>
      </c>
      <c r="Q12" t="s">
        <v>19</v>
      </c>
      <c r="R12" cm="1">
        <f t="array" ref="R12:S12">[1]!Jet_p_out_atma(feed_json,feed_json_1,d_nozzle,d_throat,pact,psuct,t)</f>
        <v>32.929924024583222</v>
      </c>
      <c r="S12" t="str">
        <v>{"gamma_gas":0.6,"gamma_oil":0.86,"gamma_wat":1.1,"rsb_m3m3":100.025,"pb_atma":107.533,"t_res_C":80,"bob_m3m3":1.2,"muob_cP":0.6,"PVT_corr_set":0,"q_liq_sm3day":65.087,"fw_perc":0.031,"rp_m3m3":100.123,"q_gas_free_sm3day":5001}</v>
      </c>
    </row>
    <row r="13" spans="4:20" x14ac:dyDescent="0.25">
      <c r="D13" s="1" t="s">
        <v>6</v>
      </c>
      <c r="E13" s="1">
        <v>80</v>
      </c>
      <c r="H13" s="1" t="s">
        <v>6</v>
      </c>
      <c r="I13" s="1">
        <v>80</v>
      </c>
      <c r="Q13" t="s">
        <v>24</v>
      </c>
      <c r="R13" cm="1">
        <f t="array" ref="R13:T13">[1]!Jet_p_in_atma(feed_json,feed_json_1,d_nozzle,d_throat,pout,t)</f>
        <v>25.214257065814571</v>
      </c>
      <c r="S13">
        <v>74.21630859375</v>
      </c>
      <c r="T13">
        <v>0.46246491310325061</v>
      </c>
    </row>
    <row r="14" spans="4:20" x14ac:dyDescent="0.25">
      <c r="D14" s="1" t="s">
        <v>7</v>
      </c>
      <c r="E14" s="1">
        <v>1.2</v>
      </c>
      <c r="H14" s="1" t="s">
        <v>7</v>
      </c>
      <c r="I14" s="1">
        <v>1.2</v>
      </c>
      <c r="R14" cm="1">
        <f t="array" ref="R14:T14">[1]!Jet_p_in_atma(feed_json,feed_json_1,d_nozzle,d_throat,pout,t,,,1)</f>
        <v>26.03285745621049</v>
      </c>
      <c r="S14">
        <v>64.51904296875</v>
      </c>
      <c r="T14">
        <v>0.4346977240753252</v>
      </c>
    </row>
    <row r="15" spans="4:20" x14ac:dyDescent="0.25">
      <c r="D15" s="1" t="s">
        <v>8</v>
      </c>
      <c r="E15" s="1">
        <v>0.6</v>
      </c>
      <c r="H15" s="1" t="s">
        <v>8</v>
      </c>
      <c r="I15" s="1">
        <v>0.6</v>
      </c>
    </row>
    <row r="16" spans="4:20" x14ac:dyDescent="0.25">
      <c r="D16" s="1" t="s">
        <v>9</v>
      </c>
      <c r="E16" s="1">
        <v>0</v>
      </c>
      <c r="H16" s="1" t="s">
        <v>9</v>
      </c>
      <c r="I16" s="1">
        <v>0</v>
      </c>
    </row>
    <row r="17" spans="4:23" x14ac:dyDescent="0.25">
      <c r="D17" s="1" t="s">
        <v>10</v>
      </c>
      <c r="E17" s="2" t="str">
        <f>[1]!encode_PVT(E8,E9,E10,E11,E12,E13,E14,E15,E16)</f>
        <v>{"gamma_gas":0.6,"gamma_oil":0.86,"gamma_wat":1.1,"rsb_m3m3":120,"pb_atma":130,"t_res_C":80,"bob_m3m3":1.2,"muob_cP":0.6,"PVT_corr_set":0}</v>
      </c>
      <c r="H17" s="1" t="s">
        <v>10</v>
      </c>
      <c r="I17" s="2" t="str">
        <f>[1]!encode_PVT(I8,I9,I10,I11,I12,I13,I14,I15,I16)</f>
        <v>{"gamma_gas":0.6,"gamma_oil":0.86,"gamma_wat":1.1,"rsb_m3m3":120,"pb_atma":130,"t_res_C":80,"bob_m3m3":1.2,"muob_cP":0.6,"PVT_corr_set":0}</v>
      </c>
    </row>
    <row r="18" spans="4:23" x14ac:dyDescent="0.25">
      <c r="D18" s="1" t="s">
        <v>11</v>
      </c>
      <c r="E18" s="1">
        <v>25</v>
      </c>
      <c r="H18" s="1" t="s">
        <v>11</v>
      </c>
      <c r="I18" s="1">
        <v>0</v>
      </c>
    </row>
    <row r="19" spans="4:23" x14ac:dyDescent="0.25">
      <c r="D19" s="1" t="s">
        <v>12</v>
      </c>
      <c r="E19" s="1">
        <v>0</v>
      </c>
      <c r="H19" s="1" t="s">
        <v>12</v>
      </c>
      <c r="I19" s="1">
        <v>20</v>
      </c>
    </row>
    <row r="20" spans="4:23" x14ac:dyDescent="0.25">
      <c r="D20" s="1" t="s">
        <v>13</v>
      </c>
      <c r="E20" s="1">
        <v>100</v>
      </c>
      <c r="H20" s="1" t="s">
        <v>13</v>
      </c>
      <c r="I20" s="1">
        <v>200</v>
      </c>
    </row>
    <row r="21" spans="4:23" x14ac:dyDescent="0.25">
      <c r="D21" s="1" t="s">
        <v>14</v>
      </c>
      <c r="E21" s="1">
        <v>1</v>
      </c>
      <c r="H21" s="1" t="s">
        <v>14</v>
      </c>
      <c r="I21" s="1">
        <v>5000</v>
      </c>
    </row>
    <row r="22" spans="4:23" x14ac:dyDescent="0.25">
      <c r="D22" s="1" t="s">
        <v>15</v>
      </c>
      <c r="E22" s="2" t="str">
        <f>[1]!encode_feed(E18,E19,E20,E21,E17)</f>
        <v>{"gamma_gas":0.6,"gamma_oil":0.86,"gamma_wat":1.1,"rsb_m3m3":120,"pb_atma":130,"t_res_C":80,"bob_m3m3":1.2,"muob_cP":0.6,"PVT_corr_set":0,"q_liq_sm3day":25,"fw_perc":0,"rp_m3m3":100,"q_gas_free_sm3day":1}</v>
      </c>
      <c r="H22" s="1" t="s">
        <v>15</v>
      </c>
      <c r="I22" s="2" t="str">
        <f>[1]!encode_feed(I18,I19,I20,I21,I17)</f>
        <v>{"gamma_gas":0.6,"gamma_oil":0.86,"gamma_wat":1.1,"rsb_m3m3":120,"pb_atma":130,"t_res_C":80,"bob_m3m3":1.2,"muob_cP":0.6,"PVT_corr_set":0,"q_liq_sm3day":0,"fw_perc":20,"rp_m3m3":200,"q_gas_free_sm3day":5000}</v>
      </c>
    </row>
    <row r="25" spans="4:23" x14ac:dyDescent="0.25">
      <c r="N25" t="s">
        <v>23</v>
      </c>
      <c r="O25">
        <v>1</v>
      </c>
      <c r="P25" t="str" cm="1">
        <f t="array" ref="P25">[1]!encode_json(N25:O25)</f>
        <v>{"show_array":1}</v>
      </c>
    </row>
    <row r="30" spans="4:23" x14ac:dyDescent="0.25">
      <c r="P30">
        <f>R13</f>
        <v>25.214257065814571</v>
      </c>
    </row>
    <row r="31" spans="4:23" x14ac:dyDescent="0.25">
      <c r="N31">
        <v>2</v>
      </c>
      <c r="O31" t="str">
        <f>[1]!encode_feed(N31,$E$19,$E$20,$E$21,$E$17)</f>
        <v>{"gamma_gas":0.6,"gamma_oil":0.86,"gamma_wat":1.1,"rsb_m3m3":120,"pb_atma":130,"t_res_C":80,"bob_m3m3":1.2,"muob_cP":0.6,"PVT_corr_set":0,"q_liq_sm3day":2,"fw_perc":0,"rp_m3m3":100,"q_gas_free_sm3day":1}</v>
      </c>
      <c r="P31" cm="1">
        <f t="array" ref="P31:R31">[1]!Jet_p_in_atma(O31,feed_json_1,d_nozzle,d_throat,pout,t)</f>
        <v>30</v>
      </c>
      <c r="Q31">
        <v>30.248794555664063</v>
      </c>
      <c r="R31">
        <v>0</v>
      </c>
      <c r="U31" cm="1">
        <f t="array" ref="U31:W31">[1]!Jet_p_in_atma(O31,feed_json_1,d_nozzle,d_throat,pout,t,,,1)</f>
        <v>29.99313055803632</v>
      </c>
      <c r="V31">
        <v>30.176181793212891</v>
      </c>
      <c r="W31">
        <v>0.88749867352621581</v>
      </c>
    </row>
    <row r="32" spans="4:23" x14ac:dyDescent="0.25">
      <c r="N32">
        <v>5</v>
      </c>
      <c r="O32" t="str">
        <f>[1]!encode_feed(N32,$E$19,$E$20,$E$21,$E$17)</f>
        <v>{"gamma_gas":0.6,"gamma_oil":0.86,"gamma_wat":1.1,"rsb_m3m3":120,"pb_atma":130,"t_res_C":80,"bob_m3m3":1.2,"muob_cP":0.6,"PVT_corr_set":0,"q_liq_sm3day":5,"fw_perc":0,"rp_m3m3":100,"q_gas_free_sm3day":1}</v>
      </c>
      <c r="P32" cm="1">
        <f t="array" ref="P32:R32">[1]!Jet_p_in_atma(O32,feed_json_1,d_nozzle,d_throat,pout,t)</f>
        <v>29.84163154969422</v>
      </c>
      <c r="Q32">
        <v>31.5948486328125</v>
      </c>
      <c r="R32">
        <v>0.94841266901254651</v>
      </c>
      <c r="U32" cm="1">
        <f t="array" ref="U32:W32">[1]!Jet_p_in_atma(O32,feed_json_1,d_nozzle,d_throat,pout,t,,,1)</f>
        <v>29.926364417712243</v>
      </c>
      <c r="V32">
        <v>31.11968994140625</v>
      </c>
      <c r="W32">
        <v>0.61883345108760934</v>
      </c>
    </row>
    <row r="33" spans="14:23" x14ac:dyDescent="0.25">
      <c r="N33">
        <v>10</v>
      </c>
      <c r="O33" t="str">
        <f>[1]!encode_feed(N33,$E$19,$E$20,$E$21,$E$17)</f>
        <v>{"gamma_gas":0.6,"gamma_oil":0.86,"gamma_wat":1.1,"rsb_m3m3":120,"pb_atma":130,"t_res_C":80,"bob_m3m3":1.2,"muob_cP":0.6,"PVT_corr_set":0,"q_liq_sm3day":10,"fw_perc":0,"rp_m3m3":100,"q_gas_free_sm3day":1}</v>
      </c>
      <c r="P33" cm="1">
        <f t="array" ref="P33:R33">[1]!Jet_p_in_atma(O33,feed_json_1,d_nozzle,d_throat,pout,t)</f>
        <v>29.260506372595948</v>
      </c>
      <c r="Q33">
        <v>37.03857421875</v>
      </c>
      <c r="R33">
        <v>0.58680693216704194</v>
      </c>
      <c r="U33" cm="1">
        <f t="array" ref="U33:W33">[1]!Jet_p_in_atma(O33,feed_json_1,d_nozzle,d_throat,pout,t,,,1)</f>
        <v>29.550065618401156</v>
      </c>
      <c r="V33">
        <v>34.8028564453125</v>
      </c>
      <c r="W33">
        <v>0.49232161021489634</v>
      </c>
    </row>
    <row r="34" spans="14:23" x14ac:dyDescent="0.25">
      <c r="N34">
        <v>15</v>
      </c>
      <c r="O34" t="str">
        <f>[1]!encode_feed(N34,$E$19,$E$20,$E$21,$E$17)</f>
        <v>{"gamma_gas":0.6,"gamma_oil":0.86,"gamma_wat":1.1,"rsb_m3m3":120,"pb_atma":130,"t_res_C":80,"bob_m3m3":1.2,"muob_cP":0.6,"PVT_corr_set":0,"q_liq_sm3day":15,"fw_perc":0,"rp_m3m3":100,"q_gas_free_sm3day":1}</v>
      </c>
      <c r="P34" cm="1">
        <f t="array" ref="P34:R34">[1]!Jet_p_in_atma(O34,feed_json_1,d_nozzle,d_throat,pout,t)</f>
        <v>28.03487360110266</v>
      </c>
      <c r="Q34">
        <v>48.39111328125</v>
      </c>
      <c r="R34">
        <v>0.51548904785861449</v>
      </c>
      <c r="U34" cm="1">
        <f t="array" ref="U34:W34">[1]!Jet_p_in_atma(O34,feed_json_1,d_nozzle,d_throat,pout,t,,,1)</f>
        <v>28.700643911742532</v>
      </c>
      <c r="V34">
        <v>42.10693359375</v>
      </c>
      <c r="W34">
        <v>0.45287839724095452</v>
      </c>
    </row>
    <row r="35" spans="14:23" x14ac:dyDescent="0.25">
      <c r="N35">
        <v>20</v>
      </c>
      <c r="O35" t="str">
        <f>[1]!encode_feed(N35,$E$19,$E$20,$E$21,$E$17)</f>
        <v>{"gamma_gas":0.6,"gamma_oil":0.86,"gamma_wat":1.1,"rsb_m3m3":120,"pb_atma":130,"t_res_C":80,"bob_m3m3":1.2,"muob_cP":0.6,"PVT_corr_set":0,"q_liq_sm3day":20,"fw_perc":0,"rp_m3m3":100,"q_gas_free_sm3day":1}</v>
      </c>
      <c r="P35" cm="1">
        <f t="array" ref="P35:R35">[1]!Jet_p_in_atma(O35,feed_json_1,d_nozzle,d_throat,pout,t)</f>
        <v>26.570328816179032</v>
      </c>
      <c r="Q35">
        <v>61.83837890625</v>
      </c>
      <c r="R35">
        <v>0.49015737079921867</v>
      </c>
      <c r="U35" cm="1">
        <f t="array" ref="U35:W35">[1]!Jet_p_in_atma(O35,feed_json_1,d_nozzle,d_throat,pout,t,,,1)</f>
        <v>27.386147863546935</v>
      </c>
      <c r="V35">
        <v>53.47412109375</v>
      </c>
      <c r="W35">
        <v>0.44296002080438596</v>
      </c>
    </row>
    <row r="36" spans="14:23" x14ac:dyDescent="0.25">
      <c r="N36">
        <v>25</v>
      </c>
      <c r="O36" t="str">
        <f>[1]!encode_feed(N36,$E$19,$E$20,$E$21,$E$17)</f>
        <v>{"gamma_gas":0.6,"gamma_oil":0.86,"gamma_wat":1.1,"rsb_m3m3":120,"pb_atma":130,"t_res_C":80,"bob_m3m3":1.2,"muob_cP":0.6,"PVT_corr_set":0,"q_liq_sm3day":25,"fw_perc":0,"rp_m3m3":100,"q_gas_free_sm3day":1}</v>
      </c>
      <c r="P36" cm="1">
        <f t="array" ref="P36:R36">[1]!Jet_p_in_atma(O36,feed_json_1,d_nozzle,d_throat,pout,t)</f>
        <v>25.214257065814571</v>
      </c>
      <c r="Q36">
        <v>74.21630859375</v>
      </c>
      <c r="R36">
        <v>0.46246491310325061</v>
      </c>
      <c r="U36" cm="1">
        <f t="array" ref="U36:W36">[1]!Jet_p_in_atma(O36,feed_json_1,d_nozzle,d_throat,pout,t,,,1)</f>
        <v>26.03285745621049</v>
      </c>
      <c r="V36">
        <v>64.51904296875</v>
      </c>
      <c r="W36">
        <v>0.4346977240753252</v>
      </c>
    </row>
    <row r="37" spans="14:23" x14ac:dyDescent="0.25">
      <c r="N37">
        <v>30</v>
      </c>
      <c r="O37" t="str">
        <f>[1]!encode_feed(N37,$E$19,$E$20,$E$21,$E$17)</f>
        <v>{"gamma_gas":0.6,"gamma_oil":0.86,"gamma_wat":1.1,"rsb_m3m3":120,"pb_atma":130,"t_res_C":80,"bob_m3m3":1.2,"muob_cP":0.6,"PVT_corr_set":0,"q_liq_sm3day":30,"fw_perc":0,"rp_m3m3":100,"q_gas_free_sm3day":1}</v>
      </c>
      <c r="P37" cm="1">
        <f t="array" ref="P37:R37">[1]!Jet_p_in_atma(O37,feed_json_1,d_nozzle,d_throat,pout,t)</f>
        <v>23.955549213501577</v>
      </c>
      <c r="Q37">
        <v>85.67138671875</v>
      </c>
      <c r="R37">
        <v>0.43424330845993553</v>
      </c>
      <c r="U37" cm="1">
        <f t="array" ref="U37:W37">[1]!Jet_p_in_atma(O37,feed_json_1,d_nozzle,d_throat,pout,t,,,1)</f>
        <v>24.671691184792632</v>
      </c>
      <c r="V37">
        <v>74.83154296875</v>
      </c>
      <c r="W37">
        <v>0.42616372898616012</v>
      </c>
    </row>
    <row r="38" spans="14:23" x14ac:dyDescent="0.25">
      <c r="N38">
        <v>35</v>
      </c>
      <c r="O38" t="str">
        <f>[1]!encode_feed(N38,$E$19,$E$20,$E$21,$E$17)</f>
        <v>{"gamma_gas":0.6,"gamma_oil":0.86,"gamma_wat":1.1,"rsb_m3m3":120,"pb_atma":130,"t_res_C":80,"bob_m3m3":1.2,"muob_cP":0.6,"PVT_corr_set":0,"q_liq_sm3day":35,"fw_perc":0,"rp_m3m3":100,"q_gas_free_sm3day":1}</v>
      </c>
      <c r="P38" cm="1">
        <f t="array" ref="P38:R38">[1]!Jet_p_in_atma(O38,feed_json_1,d_nozzle,d_throat,pout,t)</f>
        <v>22.780167961038075</v>
      </c>
      <c r="Q38">
        <v>96.35009765625</v>
      </c>
      <c r="R38">
        <v>0.40679275750676985</v>
      </c>
      <c r="U38" cm="1">
        <f t="array" ref="U38:W38">[1]!Jet_p_in_atma(O38,feed_json_1,d_nozzle,d_throat,pout,t,,,1)</f>
        <v>23.291115346371793</v>
      </c>
      <c r="V38">
        <v>84.503173828125</v>
      </c>
      <c r="W38">
        <v>0.41752086381979486</v>
      </c>
    </row>
    <row r="39" spans="14:23" x14ac:dyDescent="0.25">
      <c r="N39">
        <v>40</v>
      </c>
      <c r="O39" t="str">
        <f>[1]!encode_feed(N39,$E$19,$E$20,$E$21,$E$17)</f>
        <v>{"gamma_gas":0.6,"gamma_oil":0.86,"gamma_wat":1.1,"rsb_m3m3":120,"pb_atma":130,"t_res_C":80,"bob_m3m3":1.2,"muob_cP":0.6,"PVT_corr_set":0,"q_liq_sm3day":40,"fw_perc":0,"rp_m3m3":100,"q_gas_free_sm3day":1}</v>
      </c>
      <c r="P39" cm="1">
        <f t="array" ref="P39:R39">[1]!Jet_p_in_atma(O39,feed_json_1,d_nozzle,d_throat,pout,t)</f>
        <v>21.6857776941591</v>
      </c>
      <c r="Q39">
        <v>106.28173828125</v>
      </c>
      <c r="R39">
        <v>0.3806627170032012</v>
      </c>
      <c r="U39" cm="1">
        <f t="array" ref="U39:W39">[1]!Jet_p_in_atma(O39,feed_json_1,d_nozzle,d_throat,pout,t,,,1)</f>
        <v>21.883537573098657</v>
      </c>
      <c r="V39">
        <v>93.61083984375</v>
      </c>
      <c r="W39">
        <v>0.40893218944449394</v>
      </c>
    </row>
    <row r="40" spans="14:23" x14ac:dyDescent="0.25">
      <c r="N40">
        <v>45</v>
      </c>
      <c r="O40" t="str">
        <f>[1]!encode_feed(N40,$E$19,$E$20,$E$21,$E$17)</f>
        <v>{"gamma_gas":0.6,"gamma_oil":0.86,"gamma_wat":1.1,"rsb_m3m3":120,"pb_atma":130,"t_res_C":80,"bob_m3m3":1.2,"muob_cP":0.6,"PVT_corr_set":0,"q_liq_sm3day":45,"fw_perc":0,"rp_m3m3":100,"q_gas_free_sm3day":1}</v>
      </c>
      <c r="P40" cm="1">
        <f t="array" ref="P40:R40">[1]!Jet_p_in_atma(O40,feed_json_1,d_nozzle,d_throat,pout,t)</f>
        <v>20.602497866316199</v>
      </c>
      <c r="Q40">
        <v>116.11083984375</v>
      </c>
      <c r="R40">
        <v>0.34303575595589098</v>
      </c>
      <c r="U40" cm="1">
        <f t="array" ref="U40:W40">[1]!Jet_p_in_atma(O40,feed_json_1,d_nozzle,d_throat,pout,t,,,1)</f>
        <v>20.448258122235305</v>
      </c>
      <c r="V40">
        <v>102.18017578125</v>
      </c>
      <c r="W40">
        <v>0.40049603497908631</v>
      </c>
    </row>
    <row r="41" spans="14:23" x14ac:dyDescent="0.25">
      <c r="N41">
        <v>50</v>
      </c>
      <c r="O41" t="str">
        <f>[1]!encode_feed(N41,$E$19,$E$20,$E$21,$E$17)</f>
        <v>{"gamma_gas":0.6,"gamma_oil":0.86,"gamma_wat":1.1,"rsb_m3m3":120,"pb_atma":130,"t_res_C":80,"bob_m3m3":1.2,"muob_cP":0.6,"PVT_corr_set":0,"q_liq_sm3day":50,"fw_perc":0,"rp_m3m3":100,"q_gas_free_sm3day":1}</v>
      </c>
      <c r="P41" cm="1">
        <f t="array" ref="P41:R41">[1]!Jet_p_in_atma(O41,feed_json_1,d_nozzle,d_throat,pout,t)</f>
        <v>19.570393210762337</v>
      </c>
      <c r="Q41">
        <v>125.47119140625</v>
      </c>
      <c r="R41">
        <v>0.30959553244058435</v>
      </c>
      <c r="U41" cm="1">
        <f t="array" ref="U41:W41">[1]!Jet_p_in_atma(O41,feed_json_1,d_nozzle,d_throat,pout,t,,,1)</f>
        <v>18.879270513545471</v>
      </c>
      <c r="V41">
        <v>110.42724609375</v>
      </c>
      <c r="W41">
        <v>0.39069225930276752</v>
      </c>
    </row>
    <row r="42" spans="14:23" x14ac:dyDescent="0.25">
      <c r="N42">
        <v>60</v>
      </c>
      <c r="O42" t="str">
        <f>[1]!encode_feed(N42,$E$19,$E$20,$E$21,$E$17)</f>
        <v>{"gamma_gas":0.6,"gamma_oil":0.86,"gamma_wat":1.1,"rsb_m3m3":120,"pb_atma":130,"t_res_C":80,"bob_m3m3":1.2,"muob_cP":0.6,"PVT_corr_set":0,"q_liq_sm3day":60,"fw_perc":0,"rp_m3m3":100,"q_gas_free_sm3day":1}</v>
      </c>
      <c r="P42" cm="1">
        <f t="array" ref="P42:R42">[1]!Jet_p_in_atma(O42,feed_json_1,d_nozzle,d_throat,pout,t)</f>
        <v>17.701878521471308</v>
      </c>
      <c r="Q42">
        <v>142.40478515625</v>
      </c>
      <c r="R42">
        <v>0.25906480109674979</v>
      </c>
      <c r="U42" cm="1">
        <f t="array" ref="U42:W42">[1]!Jet_p_in_atma(O42,feed_json_1,d_nozzle,d_throat,pout,t,,,1)</f>
        <v>15.035138514092415</v>
      </c>
      <c r="V42">
        <v>126.40869140625</v>
      </c>
      <c r="W42">
        <v>0.36665102314900216</v>
      </c>
    </row>
    <row r="43" spans="14:23" x14ac:dyDescent="0.25">
      <c r="N43">
        <v>70</v>
      </c>
      <c r="O43" t="str">
        <f>[1]!encode_feed(N43,$E$19,$E$20,$E$21,$E$17)</f>
        <v>{"gamma_gas":0.6,"gamma_oil":0.86,"gamma_wat":1.1,"rsb_m3m3":120,"pb_atma":130,"t_res_C":80,"bob_m3m3":1.2,"muob_cP":0.6,"PVT_corr_set":0,"q_liq_sm3day":70,"fw_perc":0,"rp_m3m3":100,"q_gas_free_sm3day":1}</v>
      </c>
      <c r="P43" cm="1">
        <f t="array" ref="P43:R43">[1]!Jet_p_in_atma(O43,feed_json_1,d_nozzle,d_throat,pout,t)</f>
        <v>16.081007345657863</v>
      </c>
      <c r="Q43">
        <v>157.08251953125</v>
      </c>
      <c r="R43">
        <v>0.222697496961825</v>
      </c>
      <c r="U43" cm="1">
        <f t="array" ref="U43:W43">[1]!Jet_p_in_atma(O43,feed_json_1,d_nozzle,d_throat,pout,t,,,1)</f>
        <v>11.013217214460207</v>
      </c>
      <c r="V43">
        <v>140.73486328125</v>
      </c>
      <c r="W43">
        <v>0.34792098033200902</v>
      </c>
    </row>
    <row r="44" spans="14:23" x14ac:dyDescent="0.25">
      <c r="N44">
        <v>80</v>
      </c>
      <c r="O44" t="str">
        <f>[1]!encode_feed(N44,$E$19,$E$20,$E$21,$E$17)</f>
        <v>{"gamma_gas":0.6,"gamma_oil":0.86,"gamma_wat":1.1,"rsb_m3m3":120,"pb_atma":130,"t_res_C":80,"bob_m3m3":1.2,"muob_cP":0.6,"PVT_corr_set":0,"q_liq_sm3day":80,"fw_perc":0,"rp_m3m3":100,"q_gas_free_sm3day":1}</v>
      </c>
      <c r="P44" cm="1">
        <f t="array" ref="P44:R44">[1]!Jet_p_in_atma(O44,feed_json_1,d_nozzle,d_throat,pout,t)</f>
        <v>14.706557666660814</v>
      </c>
      <c r="Q44">
        <v>169.51904296875</v>
      </c>
      <c r="R44">
        <v>0.1952683769288063</v>
      </c>
      <c r="U44" cm="1">
        <f t="array" ref="U44:W44">[1]!Jet_p_in_atma(O44,feed_json_1,d_nozzle,d_throat,pout,t,,,1)</f>
        <v>6.8958945000499305</v>
      </c>
      <c r="V44">
        <v>153.44970703125</v>
      </c>
      <c r="W44">
        <v>0.3328317674322287</v>
      </c>
    </row>
    <row r="45" spans="14:23" x14ac:dyDescent="0.25">
      <c r="N45">
        <v>90</v>
      </c>
      <c r="O45" t="str">
        <f>[1]!encode_feed(N45,$E$19,$E$20,$E$21,$E$17)</f>
        <v>{"gamma_gas":0.6,"gamma_oil":0.86,"gamma_wat":1.1,"rsb_m3m3":120,"pb_atma":130,"t_res_C":80,"bob_m3m3":1.2,"muob_cP":0.6,"PVT_corr_set":0,"q_liq_sm3day":90,"fw_perc":0,"rp_m3m3":100,"q_gas_free_sm3day":1}</v>
      </c>
      <c r="P45" cm="1">
        <f t="array" ref="P45:R45">[1]!Jet_p_in_atma(O45,feed_json_1,d_nozzle,d_throat,pout,t)</f>
        <v>12.685414025632364</v>
      </c>
      <c r="Q45">
        <v>187.85888671875</v>
      </c>
      <c r="R45">
        <v>0.1739552762542193</v>
      </c>
      <c r="U45" cm="1">
        <f t="array" ref="U45:W45">[1]!Jet_p_in_atma(O45,feed_json_1,d_nozzle,d_throat,pout,t,,,1)</f>
        <v>2.7638977778417515</v>
      </c>
      <c r="V45">
        <v>164.55322265625</v>
      </c>
      <c r="W45">
        <v>0.3203682228927312</v>
      </c>
    </row>
    <row r="57" spans="2:12" x14ac:dyDescent="0.25">
      <c r="B57" cm="1">
        <f t="array" ref="B57:L58">[1]!MF_choke_p_atma(d_nozzle,feed_json,pout,t,d_throat,0,,P25)</f>
        <v>72.326999999999998</v>
      </c>
      <c r="C57">
        <v>72.326999999999998</v>
      </c>
      <c r="D57">
        <v>30</v>
      </c>
      <c r="E57">
        <v>25</v>
      </c>
      <c r="F57">
        <v>30</v>
      </c>
      <c r="G57">
        <v>29.039000000000001</v>
      </c>
      <c r="H57">
        <v>1</v>
      </c>
      <c r="I57">
        <v>124.96299999999999</v>
      </c>
      <c r="J57">
        <v>24.998000000000001</v>
      </c>
      <c r="K57">
        <v>40.249000000000002</v>
      </c>
      <c r="L57" t="str">
        <v>["set show_log=1 in param to show calc log"]</v>
      </c>
    </row>
    <row r="58" spans="2:12" x14ac:dyDescent="0.25">
      <c r="B58" t="str">
        <v>p_intake_atma</v>
      </c>
      <c r="C58" t="str">
        <v>p_intake_atma</v>
      </c>
      <c r="D58" t="str">
        <v>p_out_atma</v>
      </c>
      <c r="E58" t="str">
        <v>q_liq_sm3day</v>
      </c>
      <c r="F58" t="str">
        <v>t_choke_C</v>
      </c>
      <c r="G58" t="str">
        <v>t_choke_throat_C</v>
      </c>
      <c r="H58" t="str">
        <v>calibr_fr</v>
      </c>
      <c r="I58" t="str">
        <v>sonic_vel_msec</v>
      </c>
      <c r="J58" t="str">
        <v>q_liq_max_sm3day</v>
      </c>
      <c r="K58" t="str">
        <v>p_crit_atma</v>
      </c>
      <c r="L58" t="str">
        <v>log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Лист1</vt:lpstr>
      <vt:lpstr>d_nozzle</vt:lpstr>
      <vt:lpstr>d_throat</vt:lpstr>
      <vt:lpstr>feed_json</vt:lpstr>
      <vt:lpstr>feed_json_1</vt:lpstr>
      <vt:lpstr>pact</vt:lpstr>
      <vt:lpstr>pout</vt:lpstr>
      <vt:lpstr>psuct</vt:lpstr>
      <vt:lpstr>PVT_json</vt:lpstr>
      <vt:lpstr>PVT_json_1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rnt</dc:creator>
  <cp:lastModifiedBy>rnt</cp:lastModifiedBy>
  <dcterms:created xsi:type="dcterms:W3CDTF">2023-03-29T18:07:43Z</dcterms:created>
  <dcterms:modified xsi:type="dcterms:W3CDTF">2023-04-02T20:09:47Z</dcterms:modified>
</cp:coreProperties>
</file>