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CAC14448-6204-4727-ABE3-762A70A8CEA4}" xr6:coauthVersionLast="47" xr6:coauthVersionMax="47" xr10:uidLastSave="{00000000-0000-0000-0000-000000000000}"/>
  <bookViews>
    <workbookView xWindow="-98" yWindow="-98" windowWidth="20715" windowHeight="13276" xr2:uid="{7F603498-48FA-40A8-AB9B-D5E4C9CE020B}"/>
  </bookViews>
  <sheets>
    <sheet name="Клапана" sheetId="2" r:id="rId1"/>
  </sheets>
  <externalReferences>
    <externalReference r:id="rId2"/>
  </externalReferences>
  <definedNames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2" l="1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G18" i="2" a="1"/>
  <c r="G18" i="2" s="1"/>
  <c r="I21" i="2"/>
  <c r="I24" i="2" s="1"/>
  <c r="C16" i="2"/>
  <c r="C17" i="2" s="1"/>
  <c r="AB7" i="2"/>
  <c r="AC7" i="2" s="1"/>
  <c r="AD7" i="2" s="1"/>
  <c r="W7" i="2"/>
  <c r="AB6" i="2"/>
  <c r="W6" i="2"/>
  <c r="AB5" i="2"/>
  <c r="AC5" i="2" s="1"/>
  <c r="AD5" i="2" s="1"/>
  <c r="W5" i="2"/>
  <c r="AC4" i="2"/>
  <c r="AD4" i="2" s="1"/>
  <c r="AB4" i="2"/>
  <c r="W4" i="2"/>
  <c r="AB3" i="2"/>
  <c r="W3" i="2"/>
  <c r="J23" i="2"/>
  <c r="C29" i="2" a="1"/>
  <c r="L94" i="2"/>
  <c r="L78" i="2"/>
  <c r="L62" i="2"/>
  <c r="L46" i="2"/>
  <c r="K90" i="2"/>
  <c r="K74" i="2"/>
  <c r="K58" i="2"/>
  <c r="K42" i="2"/>
  <c r="K26" i="2"/>
  <c r="J82" i="2"/>
  <c r="J66" i="2"/>
  <c r="L29" i="2"/>
  <c r="J46" i="2"/>
  <c r="L61" i="2"/>
  <c r="L97" i="2"/>
  <c r="L81" i="2"/>
  <c r="L57" i="2"/>
  <c r="K97" i="2"/>
  <c r="K81" i="2"/>
  <c r="K65" i="2"/>
  <c r="K49" i="2"/>
  <c r="K33" i="2"/>
  <c r="L84" i="2"/>
  <c r="L52" i="2"/>
  <c r="J48" i="2"/>
  <c r="J85" i="2"/>
  <c r="J69" i="2"/>
  <c r="J53" i="2"/>
  <c r="L96" i="2"/>
  <c r="L64" i="2"/>
  <c r="J44" i="2"/>
  <c r="L42" i="2"/>
  <c r="J60" i="2"/>
  <c r="J43" i="2"/>
  <c r="K88" i="2"/>
  <c r="K72" i="2"/>
  <c r="K56" i="2"/>
  <c r="K40" i="2"/>
  <c r="K24" i="2"/>
  <c r="J84" i="2"/>
  <c r="J52" i="2"/>
  <c r="J68" i="2"/>
  <c r="L23" i="2"/>
  <c r="L95" i="2"/>
  <c r="L79" i="2"/>
  <c r="L31" i="2"/>
  <c r="K91" i="2"/>
  <c r="K75" i="2"/>
  <c r="K59" i="2"/>
  <c r="K43" i="2"/>
  <c r="K27" i="2"/>
  <c r="J91" i="2"/>
  <c r="J75" i="2"/>
  <c r="J59" i="2"/>
  <c r="K71" i="2"/>
  <c r="K39" i="2"/>
  <c r="J87" i="2"/>
  <c r="J55" i="2"/>
  <c r="L70" i="2"/>
  <c r="K98" i="2"/>
  <c r="K66" i="2"/>
  <c r="K34" i="2"/>
  <c r="J74" i="2"/>
  <c r="L53" i="2"/>
  <c r="L89" i="2"/>
  <c r="L37" i="2"/>
  <c r="K73" i="2"/>
  <c r="K41" i="2"/>
  <c r="L68" i="2"/>
  <c r="L51" i="2"/>
  <c r="J77" i="2"/>
  <c r="J45" i="2"/>
  <c r="L80" i="2"/>
  <c r="L67" i="2"/>
  <c r="L55" i="2"/>
  <c r="K80" i="2"/>
  <c r="K48" i="2"/>
  <c r="J92" i="2"/>
  <c r="L59" i="2"/>
  <c r="L38" i="2"/>
  <c r="L71" i="2"/>
  <c r="K83" i="2"/>
  <c r="K51" i="2"/>
  <c r="J99" i="2"/>
  <c r="J67" i="2"/>
  <c r="L98" i="2"/>
  <c r="L66" i="2"/>
  <c r="K94" i="2"/>
  <c r="K62" i="2"/>
  <c r="K30" i="2"/>
  <c r="J70" i="2"/>
  <c r="L41" i="2"/>
  <c r="L85" i="2"/>
  <c r="K85" i="2"/>
  <c r="K53" i="2"/>
  <c r="L92" i="2"/>
  <c r="L60" i="2"/>
  <c r="L39" i="2"/>
  <c r="J73" i="2"/>
  <c r="L72" i="2"/>
  <c r="L35" i="2"/>
  <c r="L27" i="2"/>
  <c r="K76" i="2"/>
  <c r="K44" i="2"/>
  <c r="J88" i="2"/>
  <c r="L43" i="2"/>
  <c r="L63" i="2"/>
  <c r="L83" i="2"/>
  <c r="K95" i="2"/>
  <c r="K79" i="2"/>
  <c r="K47" i="2"/>
  <c r="J95" i="2"/>
  <c r="J63" i="2"/>
  <c r="G1" i="2" a="1"/>
  <c r="L90" i="2"/>
  <c r="L74" i="2"/>
  <c r="L58" i="2"/>
  <c r="L34" i="2"/>
  <c r="K86" i="2"/>
  <c r="K70" i="2"/>
  <c r="K54" i="2"/>
  <c r="K38" i="2"/>
  <c r="J98" i="2"/>
  <c r="J78" i="2"/>
  <c r="J58" i="2"/>
  <c r="L69" i="2"/>
  <c r="J90" i="2"/>
  <c r="L45" i="2"/>
  <c r="L93" i="2"/>
  <c r="L77" i="2"/>
  <c r="L49" i="2"/>
  <c r="K93" i="2"/>
  <c r="K77" i="2"/>
  <c r="K61" i="2"/>
  <c r="K45" i="2"/>
  <c r="K29" i="2"/>
  <c r="L76" i="2"/>
  <c r="L44" i="2"/>
  <c r="J97" i="2"/>
  <c r="J81" i="2"/>
  <c r="J65" i="2"/>
  <c r="J49" i="2"/>
  <c r="L88" i="2"/>
  <c r="L48" i="2"/>
  <c r="D40" i="2"/>
  <c r="D39" i="2"/>
  <c r="K84" i="2"/>
  <c r="K68" i="2"/>
  <c r="K52" i="2"/>
  <c r="K36" i="2"/>
  <c r="J96" i="2"/>
  <c r="J76" i="2"/>
  <c r="L26" i="2"/>
  <c r="J56" i="2"/>
  <c r="L91" i="2"/>
  <c r="L75" i="2"/>
  <c r="K87" i="2"/>
  <c r="K55" i="2"/>
  <c r="J71" i="2"/>
  <c r="L86" i="2"/>
  <c r="L54" i="2"/>
  <c r="K82" i="2"/>
  <c r="K50" i="2"/>
  <c r="J94" i="2"/>
  <c r="J50" i="2"/>
  <c r="J62" i="2"/>
  <c r="L33" i="2"/>
  <c r="L73" i="2"/>
  <c r="K89" i="2"/>
  <c r="K57" i="2"/>
  <c r="K25" i="2"/>
  <c r="L32" i="2"/>
  <c r="J93" i="2"/>
  <c r="J61" i="2"/>
  <c r="L40" i="2"/>
  <c r="L56" i="2"/>
  <c r="K96" i="2"/>
  <c r="K64" i="2"/>
  <c r="K32" i="2"/>
  <c r="J72" i="2"/>
  <c r="C38" i="2"/>
  <c r="L87" i="2"/>
  <c r="K99" i="2"/>
  <c r="K67" i="2"/>
  <c r="K35" i="2"/>
  <c r="J83" i="2"/>
  <c r="J51" i="2"/>
  <c r="L82" i="2"/>
  <c r="L50" i="2"/>
  <c r="K78" i="2"/>
  <c r="K46" i="2"/>
  <c r="J86" i="2"/>
  <c r="J42" i="2"/>
  <c r="J54" i="2"/>
  <c r="L30" i="2"/>
  <c r="L65" i="2"/>
  <c r="L25" i="2"/>
  <c r="K69" i="2"/>
  <c r="K37" i="2"/>
  <c r="L24" i="2"/>
  <c r="J89" i="2"/>
  <c r="J57" i="2"/>
  <c r="L28" i="2"/>
  <c r="L36" i="2"/>
  <c r="K92" i="2"/>
  <c r="K60" i="2"/>
  <c r="K28" i="2"/>
  <c r="J64" i="2"/>
  <c r="J80" i="2"/>
  <c r="L99" i="2"/>
  <c r="L47" i="2"/>
  <c r="K63" i="2"/>
  <c r="K31" i="2"/>
  <c r="J79" i="2"/>
  <c r="J47" i="2"/>
  <c r="C29" i="2" l="1"/>
  <c r="C31" i="2"/>
  <c r="C33" i="2"/>
  <c r="C35" i="2"/>
  <c r="D29" i="2"/>
  <c r="D31" i="2"/>
  <c r="D33" i="2"/>
  <c r="D35" i="2"/>
  <c r="C30" i="2"/>
  <c r="C32" i="2"/>
  <c r="C34" i="2"/>
  <c r="D30" i="2"/>
  <c r="D32" i="2"/>
  <c r="D34" i="2"/>
  <c r="G1" i="2"/>
  <c r="AC6" i="2"/>
  <c r="AD6" i="2" s="1"/>
  <c r="C13" i="2"/>
  <c r="AC3" i="2"/>
  <c r="AD3" i="2" s="1"/>
  <c r="C39" i="2"/>
  <c r="I25" i="2"/>
  <c r="C8" i="2"/>
  <c r="C12" i="2"/>
  <c r="C21" i="2" a="1"/>
  <c r="C25" i="2" l="1"/>
  <c r="D25" i="2"/>
  <c r="C26" i="2"/>
  <c r="D26" i="2"/>
  <c r="C21" i="2"/>
  <c r="C27" i="2"/>
  <c r="C22" i="2"/>
  <c r="D21" i="2"/>
  <c r="D27" i="2"/>
  <c r="D22" i="2"/>
  <c r="C23" i="2"/>
  <c r="D23" i="2"/>
  <c r="C24" i="2"/>
  <c r="D24" i="2"/>
  <c r="C40" i="2"/>
  <c r="M24" i="2" s="1"/>
  <c r="C42" i="2"/>
  <c r="N24" i="2"/>
  <c r="N23" i="2"/>
  <c r="N25" i="2"/>
  <c r="I26" i="2"/>
  <c r="C41" i="2" l="1"/>
  <c r="M23" i="2"/>
  <c r="M25" i="2"/>
  <c r="I27" i="2"/>
  <c r="N26" i="2"/>
  <c r="M26" i="2"/>
  <c r="I28" i="2" l="1"/>
  <c r="N27" i="2"/>
  <c r="M27" i="2"/>
  <c r="I29" i="2" l="1"/>
  <c r="N28" i="2"/>
  <c r="M28" i="2"/>
  <c r="I30" i="2" l="1"/>
  <c r="N29" i="2"/>
  <c r="M29" i="2"/>
  <c r="I31" i="2" l="1"/>
  <c r="N30" i="2"/>
  <c r="M30" i="2"/>
  <c r="I32" i="2" l="1"/>
  <c r="N31" i="2"/>
  <c r="M31" i="2"/>
  <c r="I33" i="2" l="1"/>
  <c r="N32" i="2"/>
  <c r="M32" i="2"/>
  <c r="I34" i="2" l="1"/>
  <c r="N33" i="2"/>
  <c r="M33" i="2"/>
  <c r="I35" i="2" l="1"/>
  <c r="N34" i="2"/>
  <c r="M34" i="2"/>
  <c r="I36" i="2" l="1"/>
  <c r="N35" i="2"/>
  <c r="M35" i="2"/>
  <c r="I37" i="2" l="1"/>
  <c r="N36" i="2"/>
  <c r="M36" i="2"/>
  <c r="I38" i="2" l="1"/>
  <c r="N37" i="2"/>
  <c r="M37" i="2"/>
  <c r="I39" i="2" l="1"/>
  <c r="N38" i="2"/>
  <c r="M38" i="2"/>
  <c r="N39" i="2" l="1"/>
  <c r="M39" i="2"/>
  <c r="I40" i="2"/>
  <c r="I41" i="2" l="1"/>
  <c r="M40" i="2"/>
  <c r="N40" i="2"/>
  <c r="M41" i="2" l="1"/>
  <c r="N41" i="2"/>
  <c r="I42" i="2"/>
  <c r="N42" i="2" l="1"/>
  <c r="M42" i="2"/>
  <c r="I43" i="2"/>
  <c r="I44" i="2" l="1"/>
  <c r="N43" i="2"/>
  <c r="M43" i="2"/>
  <c r="I45" i="2" l="1"/>
  <c r="N44" i="2"/>
  <c r="M44" i="2"/>
  <c r="I46" i="2" l="1"/>
  <c r="N45" i="2"/>
  <c r="M45" i="2"/>
  <c r="I47" i="2" l="1"/>
  <c r="N46" i="2"/>
  <c r="M46" i="2"/>
  <c r="I48" i="2" l="1"/>
  <c r="N47" i="2"/>
  <c r="M47" i="2"/>
  <c r="I49" i="2" l="1"/>
  <c r="N48" i="2"/>
  <c r="M48" i="2"/>
  <c r="I50" i="2" l="1"/>
  <c r="N49" i="2"/>
  <c r="M49" i="2"/>
  <c r="M50" i="2" l="1"/>
  <c r="I51" i="2"/>
  <c r="N50" i="2"/>
  <c r="M51" i="2" l="1"/>
  <c r="I52" i="2"/>
  <c r="N51" i="2"/>
  <c r="N52" i="2" l="1"/>
  <c r="M52" i="2"/>
  <c r="I53" i="2"/>
  <c r="I54" i="2" l="1"/>
  <c r="M53" i="2"/>
  <c r="N53" i="2"/>
  <c r="N54" i="2" l="1"/>
  <c r="M54" i="2"/>
  <c r="I55" i="2"/>
  <c r="I56" i="2" l="1"/>
  <c r="N55" i="2"/>
  <c r="M55" i="2"/>
  <c r="I57" i="2" l="1"/>
  <c r="N56" i="2"/>
  <c r="M56" i="2"/>
  <c r="I58" i="2" l="1"/>
  <c r="N57" i="2"/>
  <c r="M57" i="2"/>
  <c r="I59" i="2" l="1"/>
  <c r="N58" i="2"/>
  <c r="M58" i="2"/>
  <c r="I60" i="2" l="1"/>
  <c r="N59" i="2"/>
  <c r="M59" i="2"/>
  <c r="I61" i="2" l="1"/>
  <c r="N60" i="2"/>
  <c r="M60" i="2"/>
  <c r="I62" i="2" l="1"/>
  <c r="N61" i="2"/>
  <c r="M61" i="2"/>
  <c r="I63" i="2" l="1"/>
  <c r="N62" i="2"/>
  <c r="M62" i="2"/>
  <c r="M63" i="2" l="1"/>
  <c r="N63" i="2"/>
  <c r="I64" i="2"/>
  <c r="N64" i="2" l="1"/>
  <c r="I65" i="2"/>
  <c r="M64" i="2"/>
  <c r="I66" i="2" l="1"/>
  <c r="M65" i="2"/>
  <c r="N65" i="2"/>
  <c r="N66" i="2" l="1"/>
  <c r="M66" i="2"/>
  <c r="I67" i="2"/>
  <c r="I68" i="2" l="1"/>
  <c r="N67" i="2"/>
  <c r="M67" i="2"/>
  <c r="I69" i="2" l="1"/>
  <c r="N68" i="2"/>
  <c r="M68" i="2"/>
  <c r="I70" i="2" l="1"/>
  <c r="N69" i="2"/>
  <c r="M69" i="2"/>
  <c r="I71" i="2" l="1"/>
  <c r="N70" i="2"/>
  <c r="M70" i="2"/>
  <c r="I72" i="2" l="1"/>
  <c r="N71" i="2"/>
  <c r="M71" i="2"/>
  <c r="I73" i="2" l="1"/>
  <c r="N72" i="2"/>
  <c r="M72" i="2"/>
  <c r="I74" i="2" l="1"/>
  <c r="N73" i="2"/>
  <c r="M73" i="2"/>
  <c r="M74" i="2" l="1"/>
  <c r="I75" i="2"/>
  <c r="N74" i="2"/>
  <c r="M75" i="2" l="1"/>
  <c r="I76" i="2"/>
  <c r="N75" i="2"/>
  <c r="N76" i="2" l="1"/>
  <c r="M76" i="2"/>
  <c r="I77" i="2"/>
  <c r="I78" i="2" l="1"/>
  <c r="M77" i="2"/>
  <c r="N77" i="2"/>
  <c r="N78" i="2" l="1"/>
  <c r="I79" i="2"/>
  <c r="M78" i="2"/>
  <c r="I80" i="2" l="1"/>
  <c r="N79" i="2"/>
  <c r="M79" i="2"/>
  <c r="I81" i="2" l="1"/>
  <c r="N80" i="2"/>
  <c r="M80" i="2"/>
  <c r="I82" i="2" l="1"/>
  <c r="N81" i="2"/>
  <c r="M81" i="2"/>
  <c r="I83" i="2" l="1"/>
  <c r="N82" i="2"/>
  <c r="M82" i="2"/>
  <c r="I84" i="2" l="1"/>
  <c r="N83" i="2"/>
  <c r="M83" i="2"/>
  <c r="I85" i="2" l="1"/>
  <c r="N84" i="2"/>
  <c r="M84" i="2"/>
  <c r="I86" i="2" l="1"/>
  <c r="N85" i="2"/>
  <c r="M85" i="2"/>
  <c r="M86" i="2" l="1"/>
  <c r="I87" i="2"/>
  <c r="N86" i="2"/>
  <c r="M87" i="2" l="1"/>
  <c r="I88" i="2"/>
  <c r="N87" i="2"/>
  <c r="N88" i="2" l="1"/>
  <c r="M88" i="2"/>
  <c r="I89" i="2"/>
  <c r="I90" i="2" l="1"/>
  <c r="M89" i="2"/>
  <c r="N89" i="2"/>
  <c r="N90" i="2" l="1"/>
  <c r="M90" i="2"/>
  <c r="I91" i="2"/>
  <c r="I92" i="2" l="1"/>
  <c r="N91" i="2"/>
  <c r="M91" i="2"/>
  <c r="I93" i="2" l="1"/>
  <c r="N92" i="2"/>
  <c r="M92" i="2"/>
  <c r="I94" i="2" l="1"/>
  <c r="N93" i="2"/>
  <c r="M93" i="2"/>
  <c r="I95" i="2" l="1"/>
  <c r="N94" i="2"/>
  <c r="M94" i="2"/>
  <c r="I96" i="2" l="1"/>
  <c r="N95" i="2"/>
  <c r="M95" i="2"/>
  <c r="I97" i="2" l="1"/>
  <c r="N96" i="2"/>
  <c r="M96" i="2"/>
  <c r="I98" i="2" l="1"/>
  <c r="N97" i="2"/>
  <c r="M97" i="2"/>
  <c r="M98" i="2" l="1"/>
  <c r="I99" i="2"/>
  <c r="N98" i="2"/>
  <c r="M99" i="2" l="1"/>
  <c r="N9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<sst xmlns="http://schemas.openxmlformats.org/spreadsheetml/2006/main" count="63" uniqueCount="44">
  <si>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</si>
  <si>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</si>
  <si>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</si>
  <si>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</si>
  <si>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</si>
  <si>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</si>
  <si>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</si>
  <si>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</si>
  <si>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</si>
  <si>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</si>
  <si>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</si>
  <si>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</si>
  <si>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</si>
  <si>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</si>
  <si>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</si>
  <si>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</si>
  <si>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</si>
  <si>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</si>
  <si>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</si>
  <si>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</si>
  <si>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</si>
  <si>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</si>
  <si>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</si>
  <si>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</si>
  <si>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</si>
  <si>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</si>
  <si>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</si>
  <si>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</si>
  <si>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</si>
  <si>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</si>
  <si>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</si>
  <si>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</si>
  <si>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</si>
  <si>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</si>
  <si>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</si>
  <si>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</si>
  <si>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</si>
  <si>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</si>
  <si>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</si>
  <si>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</si>
  <si>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</si>
  <si>
    <t>Упражнения по работе с макросами Unifloc VBA</t>
  </si>
  <si>
    <t>версия</t>
  </si>
  <si>
    <t>Расчет параметров  газлифтных клапанов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</si>
</sst>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2" fontId="0" fillId="3" borderId="9" xfId="2" applyNumberFormat="1" applyFont="1" applyFill="1" applyBorder="1" applyAlignment="1" applyProtection="1">
      <alignment horizontal="left"/>
      <protection locked="0"/>
    </xf>
    <xf numFmtId="0" fontId="2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50.000325594155143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14325.967142632906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General</c:formatCode>
                <c:ptCount val="51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</c:numCache>
            </c:numRef>
          </c:xVal>
          <c:yVal>
            <c:numRef>
              <c:f>Клапана!$K$23:$K$73</c:f>
              <c:numCache>
                <c:formatCode>General</c:formatCode>
                <c:ptCount val="51"/>
                <c:pt idx="0">
                  <c:v>15132.29321842874</c:v>
                </c:pt>
                <c:pt idx="1">
                  <c:v>15132.293527067584</c:v>
                </c:pt>
                <c:pt idx="2">
                  <c:v>15132.293723711133</c:v>
                </c:pt>
                <c:pt idx="3">
                  <c:v>15132.293689852137</c:v>
                </c:pt>
                <c:pt idx="4">
                  <c:v>15132.293757570382</c:v>
                </c:pt>
                <c:pt idx="5">
                  <c:v>15132.293394886816</c:v>
                </c:pt>
                <c:pt idx="6">
                  <c:v>15132.29376277928</c:v>
                </c:pt>
                <c:pt idx="7">
                  <c:v>15132.293339540312</c:v>
                </c:pt>
                <c:pt idx="8">
                  <c:v>15132.293458698452</c:v>
                </c:pt>
                <c:pt idx="9">
                  <c:v>15132.293406607414</c:v>
                </c:pt>
                <c:pt idx="10">
                  <c:v>15132.293611715582</c:v>
                </c:pt>
                <c:pt idx="11">
                  <c:v>15132.293837008969</c:v>
                </c:pt>
                <c:pt idx="12">
                  <c:v>15132.293614319904</c:v>
                </c:pt>
                <c:pt idx="13">
                  <c:v>15132.293208010429</c:v>
                </c:pt>
                <c:pt idx="14">
                  <c:v>15132.293645574835</c:v>
                </c:pt>
                <c:pt idx="15">
                  <c:v>15132.293499720034</c:v>
                </c:pt>
                <c:pt idx="16">
                  <c:v>15132.293467814217</c:v>
                </c:pt>
                <c:pt idx="17">
                  <c:v>15132.293882588816</c:v>
                </c:pt>
                <c:pt idx="18">
                  <c:v>15132.293598692951</c:v>
                </c:pt>
                <c:pt idx="19">
                  <c:v>15132.293890402292</c:v>
                </c:pt>
                <c:pt idx="20">
                  <c:v>15132.293775802425</c:v>
                </c:pt>
                <c:pt idx="21">
                  <c:v>15132.293773197591</c:v>
                </c:pt>
                <c:pt idx="22">
                  <c:v>15132.293308285638</c:v>
                </c:pt>
                <c:pt idx="23">
                  <c:v>15132.293396840249</c:v>
                </c:pt>
                <c:pt idx="24">
                  <c:v>15132.293541392761</c:v>
                </c:pt>
                <c:pt idx="25">
                  <c:v>15132.293252287735</c:v>
                </c:pt>
                <c:pt idx="26">
                  <c:v>15132.293714595367</c:v>
                </c:pt>
                <c:pt idx="27">
                  <c:v>15132.29391644781</c:v>
                </c:pt>
                <c:pt idx="28">
                  <c:v>15123.567390728282</c:v>
                </c:pt>
                <c:pt idx="29">
                  <c:v>15087.810103088721</c:v>
                </c:pt>
                <c:pt idx="30">
                  <c:v>15024.040340821331</c:v>
                </c:pt>
                <c:pt idx="31">
                  <c:v>14931.698783899501</c:v>
                </c:pt>
                <c:pt idx="32">
                  <c:v>14810.07554969816</c:v>
                </c:pt>
                <c:pt idx="33">
                  <c:v>14658.28511717961</c:v>
                </c:pt>
                <c:pt idx="34">
                  <c:v>14475.242195036955</c:v>
                </c:pt>
                <c:pt idx="35">
                  <c:v>14259.626207372432</c:v>
                </c:pt>
                <c:pt idx="36">
                  <c:v>14009.829781204478</c:v>
                </c:pt>
                <c:pt idx="37">
                  <c:v>13723.900434714098</c:v>
                </c:pt>
                <c:pt idx="38">
                  <c:v>13399.451233769601</c:v>
                </c:pt>
                <c:pt idx="39">
                  <c:v>13033.546109785839</c:v>
                </c:pt>
                <c:pt idx="40">
                  <c:v>12622.531064812889</c:v>
                </c:pt>
                <c:pt idx="41">
                  <c:v>12161.797122579219</c:v>
                </c:pt>
                <c:pt idx="42">
                  <c:v>11645.419699120408</c:v>
                </c:pt>
                <c:pt idx="43">
                  <c:v>11065.595095987857</c:v>
                </c:pt>
                <c:pt idx="44">
                  <c:v>10411.724986497131</c:v>
                </c:pt>
                <c:pt idx="45">
                  <c:v>9668.8049835757247</c:v>
                </c:pt>
                <c:pt idx="46">
                  <c:v>8814.3645636878318</c:v>
                </c:pt>
                <c:pt idx="47">
                  <c:v>7811.9276946842756</c:v>
                </c:pt>
                <c:pt idx="48">
                  <c:v>6594.3921634374583</c:v>
                </c:pt>
                <c:pt idx="49">
                  <c:v>5007.3142166950001</c:v>
                </c:pt>
                <c:pt idx="50">
                  <c:v>2405.9714599975982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72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14325.967142632906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Клапана!$N$23:$N$99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12794.396624196695</c:v>
                </c:pt>
                <c:pt idx="48">
                  <c:v>13282.150153055929</c:v>
                </c:pt>
                <c:pt idx="49">
                  <c:v>13749.423910087005</c:v>
                </c:pt>
                <c:pt idx="50">
                  <c:v>14198.269666518319</c:v>
                </c:pt>
                <c:pt idx="51">
                  <c:v>14630.414688406485</c:v>
                </c:pt>
                <c:pt idx="52">
                  <c:v>15047.328305168016</c:v>
                </c:pt>
                <c:pt idx="53">
                  <c:v>15450.274923663121</c:v>
                </c:pt>
                <c:pt idx="54">
                  <c:v>15840.351571150621</c:v>
                </c:pt>
                <c:pt idx="55">
                  <c:v>16218.518742724227</c:v>
                </c:pt>
                <c:pt idx="56">
                  <c:v>16585.622292462373</c:v>
                </c:pt>
                <c:pt idx="57">
                  <c:v>16942.411442652079</c:v>
                </c:pt>
                <c:pt idx="58">
                  <c:v>17289.55520135515</c:v>
                </c:pt>
                <c:pt idx="59">
                  <c:v>17627.654061073394</c:v>
                </c:pt>
                <c:pt idx="60">
                  <c:v>17957.247774838354</c:v>
                </c:pt>
                <c:pt idx="61">
                  <c:v>18278.825823409399</c:v>
                </c:pt>
                <c:pt idx="62">
                  <c:v>18592.83192811739</c:v>
                </c:pt>
                <c:pt idx="63">
                  <c:v>18899.671325158339</c:v>
                </c:pt>
                <c:pt idx="64">
                  <c:v>19199.715657092231</c:v>
                </c:pt>
                <c:pt idx="65">
                  <c:v>19496.426925926004</c:v>
                </c:pt>
                <c:pt idx="66">
                  <c:v>19793.138845896636</c:v>
                </c:pt>
                <c:pt idx="67">
                  <c:v>20089.850497598603</c:v>
                </c:pt>
                <c:pt idx="68">
                  <c:v>20386.562100465428</c:v>
                </c:pt>
                <c:pt idx="69">
                  <c:v>20683.273903882506</c:v>
                </c:pt>
                <c:pt idx="70">
                  <c:v>20979.985094579846</c:v>
                </c:pt>
                <c:pt idx="71">
                  <c:v>21276.697456021215</c:v>
                </c:pt>
                <c:pt idx="72">
                  <c:v>21573.408411006203</c:v>
                </c:pt>
                <c:pt idx="73">
                  <c:v>21870.119931178731</c:v>
                </c:pt>
                <c:pt idx="74">
                  <c:v>22166.831814685807</c:v>
                </c:pt>
                <c:pt idx="75">
                  <c:v>22463.543672147567</c:v>
                </c:pt>
                <c:pt idx="76">
                  <c:v>22760.255329709704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Клапана!$M$23:$M$99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14630.414688406485</c:v>
                </c:pt>
                <c:pt idx="52">
                  <c:v>15047.328305168016</c:v>
                </c:pt>
                <c:pt idx="53">
                  <c:v>15450.274923663121</c:v>
                </c:pt>
                <c:pt idx="54">
                  <c:v>15840.351571150621</c:v>
                </c:pt>
                <c:pt idx="55">
                  <c:v>16218.518742724227</c:v>
                </c:pt>
                <c:pt idx="56">
                  <c:v>16585.622292462373</c:v>
                </c:pt>
                <c:pt idx="57">
                  <c:v>16942.411442652079</c:v>
                </c:pt>
                <c:pt idx="58">
                  <c:v>17289.55520135515</c:v>
                </c:pt>
                <c:pt idx="59">
                  <c:v>17627.654061073394</c:v>
                </c:pt>
                <c:pt idx="60">
                  <c:v>17957.247774838354</c:v>
                </c:pt>
                <c:pt idx="61">
                  <c:v>18278.825823409399</c:v>
                </c:pt>
                <c:pt idx="62">
                  <c:v>18592.83192811739</c:v>
                </c:pt>
                <c:pt idx="63">
                  <c:v>18899.671325158339</c:v>
                </c:pt>
                <c:pt idx="64">
                  <c:v>19199.715657092231</c:v>
                </c:pt>
                <c:pt idx="65">
                  <c:v>19496.426925926004</c:v>
                </c:pt>
                <c:pt idx="66">
                  <c:v>19793.138845896636</c:v>
                </c:pt>
                <c:pt idx="67">
                  <c:v>20089.850497598603</c:v>
                </c:pt>
                <c:pt idx="68">
                  <c:v>20386.562100465428</c:v>
                </c:pt>
                <c:pt idx="69">
                  <c:v>20683.273903882506</c:v>
                </c:pt>
                <c:pt idx="70">
                  <c:v>20979.985094579846</c:v>
                </c:pt>
                <c:pt idx="71">
                  <c:v>21276.697456021215</c:v>
                </c:pt>
                <c:pt idx="72">
                  <c:v>21573.408411006203</c:v>
                </c:pt>
                <c:pt idx="73">
                  <c:v>21870.119931178731</c:v>
                </c:pt>
                <c:pt idx="74">
                  <c:v>22166.831814685807</c:v>
                </c:pt>
                <c:pt idx="75">
                  <c:v>22463.543672147567</c:v>
                </c:pt>
                <c:pt idx="76">
                  <c:v>22760.255329709704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135242</xdr:colOff>
      <xdr:row>9</xdr:row>
      <xdr:rowOff>64498</xdr:rowOff>
    </xdr:from>
    <xdr:to>
      <xdr:col>25</xdr:col>
      <xdr:colOff>754742</xdr:colOff>
      <xdr:row>38</xdr:row>
      <xdr:rowOff>173131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120316</xdr:colOff>
      <xdr:row>39</xdr:row>
      <xdr:rowOff>141691</xdr:rowOff>
    </xdr:from>
    <xdr:to>
      <xdr:col>25</xdr:col>
      <xdr:colOff>752861</xdr:colOff>
      <xdr:row>71</xdr:row>
      <xdr:rowOff>5379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LV_IPO_p_close"/>
      <definedName name="GLV_IPO_p_open"/>
      <definedName name="GLV_p_close_atma"/>
      <definedName name="GLV_p_vkr_atma"/>
      <definedName name="GLV_q_gas_vkr_sm3da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Worksheet____5"/>
  <dimension ref="A1:AD99"/>
  <sheetViews>
    <sheetView tabSelected="1" zoomScale="55" zoomScaleNormal="55" workbookViewId="0">
      <selection activeCell="H7" sqref="H7"/>
    </sheetView>
  </sheetViews>
  <sheetFormatPr defaultColWidth="9.1328125" defaultRowHeight="12.75" x14ac:dyDescent="0.35"/>
  <cols>
    <col min="1" max="1" width="9.1328125" style="1"/>
    <col min="2" max="2" width="28" style="1" customWidth="1"/>
    <col min="3" max="3" width="9.73046875" style="1" bestFit="1" customWidth="1"/>
    <col min="4" max="4" width="11" style="1" customWidth="1"/>
    <col min="5" max="6" width="9.1328125" style="1"/>
    <col min="7" max="7" width="11.265625" style="1" customWidth="1"/>
    <col min="8" max="20" width="9.1328125" style="1"/>
    <col min="21" max="21" width="15" style="1" customWidth="1"/>
    <col min="22" max="22" width="9.1328125" style="1"/>
    <col min="23" max="23" width="12" style="1" customWidth="1"/>
    <col min="24" max="24" width="16.73046875" style="1" bestFit="1" customWidth="1"/>
    <col min="25" max="25" width="15.1328125" style="1" customWidth="1"/>
    <col min="26" max="26" width="12" style="1" customWidth="1"/>
    <col min="27" max="27" width="13.86328125" style="1" customWidth="1"/>
    <col min="28" max="29" width="9.1328125" style="1"/>
    <col min="30" max="30" width="9.59765625" style="1" bestFit="1" customWidth="1"/>
    <col min="31" max="16384" width="9.1328125" style="1"/>
  </cols>
  <sheetData>
    <row r="1" spans="1:30" ht="38.25" x14ac:dyDescent="0.45">
      <c r="A1" s="22" t="s">
        <v>41</v>
      </c>
      <c r="B1"/>
      <c r="C1"/>
      <c r="D1"/>
      <c r="E1"/>
      <c r="F1" t="s">
        <v>42</v>
      </c>
      <c r="G1" t="str" cm="1">
        <f t="array" ref="G1">[1]!unf_version()</f>
        <v>7.38</v>
      </c>
      <c r="H1"/>
      <c r="U1" s="1" t="s">
        <v>0</v>
      </c>
      <c r="V1" s="1" t="s">
        <v>1</v>
      </c>
      <c r="W1" s="1" t="s">
        <v>2</v>
      </c>
      <c r="X1" s="2" t="s">
        <v>3</v>
      </c>
      <c r="Y1" s="2" t="s">
        <v>4</v>
      </c>
      <c r="Z1" s="3" t="s">
        <v>5</v>
      </c>
      <c r="AA1" s="4" t="s">
        <v>6</v>
      </c>
      <c r="AB1" s="1" t="s">
        <v>7</v>
      </c>
      <c r="AC1" s="1" t="s">
        <v>8</v>
      </c>
      <c r="AD1" s="1" t="s">
        <v>9</v>
      </c>
    </row>
    <row r="2" spans="1:30" ht="14.25" x14ac:dyDescent="0.45">
      <c r="A2" t="s">
        <v>43</v>
      </c>
      <c r="B2"/>
      <c r="C2"/>
      <c r="D2"/>
      <c r="E2"/>
      <c r="F2"/>
      <c r="G2"/>
      <c r="H2"/>
      <c r="X2" s="2" t="s">
        <v>10</v>
      </c>
      <c r="Y2" s="2" t="s">
        <v>11</v>
      </c>
      <c r="Z2" s="3" t="s">
        <v>10</v>
      </c>
      <c r="AA2" s="3" t="s">
        <v>11</v>
      </c>
    </row>
    <row r="3" spans="1:30" ht="13.15" thickBot="1" x14ac:dyDescent="0.4">
      <c r="U3" s="1" t="s">
        <v>12</v>
      </c>
      <c r="V3" s="1" t="s">
        <v>13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1:30" ht="13.5" thickBot="1" x14ac:dyDescent="0.4">
      <c r="B4" s="23" t="s">
        <v>14</v>
      </c>
      <c r="C4" s="24"/>
      <c r="D4" s="24"/>
      <c r="E4" s="25"/>
      <c r="V4" s="1" t="s">
        <v>13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1:30" ht="14.25" x14ac:dyDescent="0.45">
      <c r="B5" s="6" t="s">
        <v>15</v>
      </c>
      <c r="C5" s="26" t="s">
        <v>16</v>
      </c>
      <c r="D5" s="27"/>
      <c r="E5" s="7"/>
      <c r="G5" s="8" t="s">
        <v>32</v>
      </c>
      <c r="H5" s="14">
        <v>0.8</v>
      </c>
      <c r="I5" s="15"/>
      <c r="J5" s="9"/>
      <c r="V5" s="1" t="s">
        <v>13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1:30" ht="14.25" x14ac:dyDescent="0.45">
      <c r="B6" s="8" t="s">
        <v>17</v>
      </c>
      <c r="C6" s="28" t="s">
        <v>18</v>
      </c>
      <c r="D6" s="28"/>
      <c r="E6" s="9"/>
      <c r="G6" s="8" t="s">
        <v>33</v>
      </c>
      <c r="H6" s="14">
        <v>23</v>
      </c>
      <c r="I6" s="15"/>
      <c r="J6" s="9" t="s">
        <v>34</v>
      </c>
      <c r="V6" s="1" t="s">
        <v>13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1:30" ht="14.25" x14ac:dyDescent="0.45">
      <c r="B7" s="8" t="s">
        <v>19</v>
      </c>
      <c r="C7" s="28" t="s">
        <v>13</v>
      </c>
      <c r="D7" s="28"/>
      <c r="E7" s="9"/>
      <c r="V7" s="1" t="s">
        <v>13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1:30" ht="14.25" x14ac:dyDescent="0.45">
      <c r="B8" s="8" t="s">
        <v>20</v>
      </c>
      <c r="C8" s="29">
        <f>VLOOKUP(C11,W3:AD7,2,0)</f>
        <v>25.4</v>
      </c>
      <c r="D8" s="29"/>
      <c r="E8" s="9" t="s">
        <v>10</v>
      </c>
      <c r="X8" s="2"/>
      <c r="Y8" s="2"/>
    </row>
    <row r="9" spans="1:30" x14ac:dyDescent="0.35">
      <c r="X9" s="2"/>
      <c r="Y9" s="2"/>
      <c r="Z9" s="3"/>
    </row>
    <row r="10" spans="1:30" x14ac:dyDescent="0.35">
      <c r="X10" s="2"/>
      <c r="Y10" s="2"/>
    </row>
    <row r="11" spans="1:30" ht="13.15" x14ac:dyDescent="0.35">
      <c r="B11" s="8" t="s">
        <v>5</v>
      </c>
      <c r="C11" s="32" t="s">
        <v>21</v>
      </c>
      <c r="D11" s="32"/>
      <c r="E11" s="9"/>
      <c r="X11" s="2"/>
      <c r="Y11" s="2"/>
    </row>
    <row r="12" spans="1:30" ht="13.15" x14ac:dyDescent="0.35">
      <c r="B12" s="10" t="s">
        <v>22</v>
      </c>
      <c r="C12" s="33">
        <f>VLOOKUP(C11,W3:AD7,4,0)</f>
        <v>7.94</v>
      </c>
      <c r="D12" s="33"/>
      <c r="E12" s="9" t="s">
        <v>10</v>
      </c>
      <c r="X12" s="2"/>
      <c r="Y12" s="2"/>
    </row>
    <row r="13" spans="1:30" ht="13.15" x14ac:dyDescent="0.35">
      <c r="B13" s="10" t="s">
        <v>23</v>
      </c>
      <c r="C13" s="33">
        <f>VLOOKUP(C11,W3:AD7,6,0)</f>
        <v>0.25805</v>
      </c>
      <c r="D13" s="33"/>
      <c r="E13" s="9"/>
      <c r="X13" s="2"/>
      <c r="Y13" s="2"/>
    </row>
    <row r="14" spans="1:30" ht="13.15" x14ac:dyDescent="0.35">
      <c r="B14" s="8" t="s">
        <v>24</v>
      </c>
      <c r="C14" s="11">
        <v>3</v>
      </c>
      <c r="D14" s="11">
        <v>3</v>
      </c>
      <c r="E14" s="9" t="s">
        <v>10</v>
      </c>
      <c r="I14" s="12"/>
      <c r="J14" s="12"/>
      <c r="X14" s="2"/>
      <c r="Y14" s="2"/>
    </row>
    <row r="15" spans="1:30" ht="13.15" x14ac:dyDescent="0.35">
      <c r="B15" s="8" t="s">
        <v>25</v>
      </c>
      <c r="C15" s="11"/>
      <c r="D15" s="11"/>
      <c r="E15" s="9" t="s">
        <v>10</v>
      </c>
      <c r="X15" s="2"/>
      <c r="Y15" s="2"/>
    </row>
    <row r="16" spans="1:30" ht="14.25" x14ac:dyDescent="0.45">
      <c r="B16" s="8" t="s">
        <v>26</v>
      </c>
      <c r="C16" s="34">
        <f>((C14^2+D14^2+C15^2+D15^2))^(0.5)</f>
        <v>4.2426406871192848</v>
      </c>
      <c r="D16" s="34"/>
      <c r="E16" s="9"/>
      <c r="X16" s="2"/>
      <c r="Y16" s="2"/>
    </row>
    <row r="17" spans="2:25" ht="14.25" x14ac:dyDescent="0.45">
      <c r="B17" s="8" t="s">
        <v>26</v>
      </c>
      <c r="C17" s="35">
        <f>C16</f>
        <v>4.2426406871192848</v>
      </c>
      <c r="D17" s="35"/>
      <c r="E17" s="9"/>
      <c r="X17" s="2"/>
      <c r="Y17" s="2"/>
    </row>
    <row r="18" spans="2:25" x14ac:dyDescent="0.35">
      <c r="G18" s="1" t="e" cm="1">
        <f t="array" ref="G18">GLV_p</f>
        <v>#NAME?</v>
      </c>
      <c r="X18" s="2"/>
      <c r="Y18" s="2"/>
    </row>
    <row r="19" spans="2:25" ht="14.25" x14ac:dyDescent="0.45">
      <c r="B19" s="8" t="s">
        <v>27</v>
      </c>
      <c r="C19" s="30">
        <v>72</v>
      </c>
      <c r="D19" s="30"/>
      <c r="E19" s="9" t="s">
        <v>28</v>
      </c>
    </row>
    <row r="20" spans="2:25" ht="14.25" x14ac:dyDescent="0.45">
      <c r="B20" s="8" t="s">
        <v>30</v>
      </c>
      <c r="C20" s="31">
        <v>50</v>
      </c>
      <c r="D20" s="31"/>
      <c r="E20" s="9" t="s">
        <v>28</v>
      </c>
    </row>
    <row r="21" spans="2:25" ht="13.15" x14ac:dyDescent="0.35">
      <c r="B21" s="8" t="s">
        <v>29</v>
      </c>
      <c r="C21" s="19">
        <f t="array" ref="C21:D27">TRANSPOSE([1]!GLV_p_vkr_atma(C12,C17,C19,C29,H5,H6,1))</f>
        <v>50.000325594155143</v>
      </c>
      <c r="D21" s="1" t="str">
        <v>p_atma</v>
      </c>
      <c r="E21" s="9"/>
      <c r="I21" s="1">
        <f>C19*1</f>
        <v>72</v>
      </c>
    </row>
    <row r="22" spans="2:25" x14ac:dyDescent="0.35">
      <c r="C22" s="19">
        <v>72</v>
      </c>
      <c r="D22" s="1" t="str">
        <v>p_in_atma</v>
      </c>
    </row>
    <row r="23" spans="2:25" x14ac:dyDescent="0.35">
      <c r="C23" s="19">
        <v>70.885775115731576</v>
      </c>
      <c r="D23" s="1" t="str">
        <v>p_v_atma</v>
      </c>
      <c r="I23" s="1">
        <v>1</v>
      </c>
      <c r="J23" s="1">
        <f>[1]!GLV_q_gas_vkr_sm3day($C$12,$C$17,$C$19,I23,$H$5,$H$6)/1000</f>
        <v>15.132293218428741</v>
      </c>
      <c r="K23" s="1">
        <f>[1]!GLV_q_gas_vkr_sm3day($C$12,$C$17,$C$19,I23,$H$5,$H$6)</f>
        <v>15132.29321842874</v>
      </c>
      <c r="L23" s="1">
        <f>[1]!GLV_q_gas_vkr_sm3day($C$12,$C$17,I23,$C$20,$H$5,$H$6)</f>
        <v>0</v>
      </c>
      <c r="M23" s="1">
        <f t="shared" ref="M23:M54" si="0">IF(I23&gt;$C$40,L23,0)</f>
        <v>0</v>
      </c>
      <c r="N23" s="1">
        <f t="shared" ref="N23:N54" si="1">IF(I23&gt;$C$39,L23,0)</f>
        <v>0</v>
      </c>
    </row>
    <row r="24" spans="2:25" x14ac:dyDescent="0.35">
      <c r="C24" s="20">
        <v>50.000325594155143</v>
      </c>
      <c r="D24" s="1" t="str">
        <v>p_out_atma</v>
      </c>
      <c r="I24" s="1">
        <f>I23+$I$21/51</f>
        <v>2.4117647058823533</v>
      </c>
      <c r="J24" s="1">
        <f>[1]!GLV_q_gas_vkr_sm3day($C$12,$C$17,$C$19,I24,$H$5,$H$6)/1000</f>
        <v>15.132293527067585</v>
      </c>
      <c r="K24" s="1">
        <f>[1]!GLV_q_gas_vkr_sm3day($C$12,$C$17,$C$19,I24,$H$5,$H$6)</f>
        <v>15132.293527067584</v>
      </c>
      <c r="L24" s="1">
        <f>[1]!GLV_q_gas_vkr_sm3day($C$12,$C$17,I24,$C$20,$H$5,$H$6)</f>
        <v>0</v>
      </c>
      <c r="M24" s="1">
        <f t="shared" si="0"/>
        <v>0</v>
      </c>
      <c r="N24" s="1">
        <f t="shared" si="1"/>
        <v>0</v>
      </c>
    </row>
    <row r="25" spans="2:25" x14ac:dyDescent="0.35">
      <c r="C25" s="18">
        <v>14325.967142632906</v>
      </c>
      <c r="D25" s="1" t="str">
        <v>q_gas_sm3day</v>
      </c>
      <c r="I25" s="1">
        <f t="shared" ref="I25:I88" si="2">I24+$I$21/51</f>
        <v>3.8235294117647065</v>
      </c>
      <c r="J25" s="1">
        <f>[1]!GLV_q_gas_vkr_sm3day($C$12,$C$17,$C$19,I25,$H$5,$H$6)/1000</f>
        <v>15.132293723711133</v>
      </c>
      <c r="K25" s="1">
        <f>[1]!GLV_q_gas_vkr_sm3day($C$12,$C$17,$C$19,I25,$H$5,$H$6)</f>
        <v>15132.293723711133</v>
      </c>
      <c r="L25" s="1">
        <f>[1]!GLV_q_gas_vkr_sm3day($C$12,$C$17,I25,$C$20,$H$5,$H$6)</f>
        <v>0</v>
      </c>
      <c r="M25" s="1">
        <f t="shared" si="0"/>
        <v>0</v>
      </c>
      <c r="N25" s="1">
        <f t="shared" si="1"/>
        <v>0</v>
      </c>
    </row>
    <row r="26" spans="2:25" x14ac:dyDescent="0.35">
      <c r="C26" s="1" t="b">
        <v>0</v>
      </c>
      <c r="D26" s="1" t="str">
        <v>port critical flow</v>
      </c>
      <c r="I26" s="1">
        <f t="shared" si="2"/>
        <v>5.2352941176470598</v>
      </c>
      <c r="J26" s="1">
        <f>[1]!GLV_q_gas_vkr_sm3day($C$12,$C$17,$C$19,I26,$H$5,$H$6)/1000</f>
        <v>15.132293689852137</v>
      </c>
      <c r="K26" s="1">
        <f>[1]!GLV_q_gas_vkr_sm3day($C$12,$C$17,$C$19,I26,$H$5,$H$6)</f>
        <v>15132.293689852137</v>
      </c>
      <c r="L26" s="1">
        <f>[1]!GLV_q_gas_vkr_sm3day($C$12,$C$17,I26,$C$20,$H$5,$H$6)</f>
        <v>0</v>
      </c>
      <c r="M26" s="1">
        <f t="shared" si="0"/>
        <v>0</v>
      </c>
      <c r="N26" s="1">
        <f t="shared" si="1"/>
        <v>0</v>
      </c>
    </row>
    <row r="27" spans="2:25" x14ac:dyDescent="0.35">
      <c r="C27" s="1" t="b">
        <v>0</v>
      </c>
      <c r="D27" s="1" t="str">
        <v>vkrutka critical flow</v>
      </c>
      <c r="I27" s="1">
        <f t="shared" si="2"/>
        <v>6.647058823529413</v>
      </c>
      <c r="J27" s="1">
        <f>[1]!GLV_q_gas_vkr_sm3day($C$12,$C$17,$C$19,I27,$H$5,$H$6)/1000</f>
        <v>15.132293757570382</v>
      </c>
      <c r="K27" s="1">
        <f>[1]!GLV_q_gas_vkr_sm3day($C$12,$C$17,$C$19,I27,$H$5,$H$6)</f>
        <v>15132.293757570382</v>
      </c>
      <c r="L27" s="1">
        <f>[1]!GLV_q_gas_vkr_sm3day($C$12,$C$17,I27,$C$20,$H$5,$H$6)</f>
        <v>0</v>
      </c>
      <c r="M27" s="1">
        <f t="shared" si="0"/>
        <v>0</v>
      </c>
      <c r="N27" s="1">
        <f t="shared" si="1"/>
        <v>0</v>
      </c>
    </row>
    <row r="28" spans="2:25" x14ac:dyDescent="0.35">
      <c r="I28" s="1">
        <f t="shared" si="2"/>
        <v>8.0588235294117663</v>
      </c>
      <c r="J28" s="1">
        <f>[1]!GLV_q_gas_vkr_sm3day($C$12,$C$17,$C$19,I28,$H$5,$H$6)/1000</f>
        <v>15.132293394886815</v>
      </c>
      <c r="K28" s="1">
        <f>[1]!GLV_q_gas_vkr_sm3day($C$12,$C$17,$C$19,I28,$H$5,$H$6)</f>
        <v>15132.293394886816</v>
      </c>
      <c r="L28" s="1">
        <f>[1]!GLV_q_gas_vkr_sm3day($C$12,$C$17,I28,$C$20,$H$5,$H$6)</f>
        <v>0</v>
      </c>
      <c r="M28" s="1">
        <f t="shared" si="0"/>
        <v>0</v>
      </c>
      <c r="N28" s="1">
        <f t="shared" si="1"/>
        <v>0</v>
      </c>
    </row>
    <row r="29" spans="2:25" ht="13.15" x14ac:dyDescent="0.35">
      <c r="B29" s="8" t="s">
        <v>31</v>
      </c>
      <c r="C29" s="18">
        <f t="array" ref="C29:D35">TRANSPOSE([1]!GLV_q_gas_vkr_sm3day(C12,C17,C19,C20,H5,H6))</f>
        <v>14325.967142632906</v>
      </c>
      <c r="D29" s="1" t="str">
        <v>q_gas_sm3day</v>
      </c>
      <c r="I29" s="1">
        <f t="shared" si="2"/>
        <v>9.4705882352941195</v>
      </c>
      <c r="J29" s="1">
        <f>[1]!GLV_q_gas_vkr_sm3day($C$12,$C$17,$C$19,I29,$H$5,$H$6)/1000</f>
        <v>15.13229376277928</v>
      </c>
      <c r="K29" s="1">
        <f>[1]!GLV_q_gas_vkr_sm3day($C$12,$C$17,$C$19,I29,$H$5,$H$6)</f>
        <v>15132.29376277928</v>
      </c>
      <c r="L29" s="1">
        <f>[1]!GLV_q_gas_vkr_sm3day($C$12,$C$17,I29,$C$20,$H$5,$H$6)</f>
        <v>0</v>
      </c>
      <c r="M29" s="1">
        <f t="shared" si="0"/>
        <v>0</v>
      </c>
      <c r="N29" s="1">
        <f t="shared" si="1"/>
        <v>0</v>
      </c>
    </row>
    <row r="30" spans="2:25" x14ac:dyDescent="0.35">
      <c r="C30" s="19">
        <v>72</v>
      </c>
      <c r="D30" s="1" t="str">
        <v>p_in_atma</v>
      </c>
      <c r="I30" s="1">
        <f t="shared" si="2"/>
        <v>10.882352941176473</v>
      </c>
      <c r="J30" s="1">
        <f>[1]!GLV_q_gas_vkr_sm3day($C$12,$C$17,$C$19,I30,$H$5,$H$6)/1000</f>
        <v>15.132293339540313</v>
      </c>
      <c r="K30" s="1">
        <f>[1]!GLV_q_gas_vkr_sm3day($C$12,$C$17,$C$19,I30,$H$5,$H$6)</f>
        <v>15132.293339540312</v>
      </c>
      <c r="L30" s="1">
        <f>[1]!GLV_q_gas_vkr_sm3day($C$12,$C$17,I30,$C$20,$H$5,$H$6)</f>
        <v>0</v>
      </c>
      <c r="M30" s="1">
        <f t="shared" si="0"/>
        <v>0</v>
      </c>
      <c r="N30" s="1">
        <f t="shared" si="1"/>
        <v>0</v>
      </c>
    </row>
    <row r="31" spans="2:25" x14ac:dyDescent="0.35">
      <c r="C31" s="19">
        <v>70.885765224695206</v>
      </c>
      <c r="D31" s="1" t="str">
        <v>pv_atma</v>
      </c>
      <c r="I31" s="1">
        <f t="shared" si="2"/>
        <v>12.294117647058826</v>
      </c>
      <c r="J31" s="1">
        <f>[1]!GLV_q_gas_vkr_sm3day($C$12,$C$17,$C$19,I31,$H$5,$H$6)/1000</f>
        <v>15.132293458698452</v>
      </c>
      <c r="K31" s="1">
        <f>[1]!GLV_q_gas_vkr_sm3day($C$12,$C$17,$C$19,I31,$H$5,$H$6)</f>
        <v>15132.293458698452</v>
      </c>
      <c r="L31" s="1">
        <f>[1]!GLV_q_gas_vkr_sm3day($C$12,$C$17,I31,$C$20,$H$5,$H$6)</f>
        <v>0</v>
      </c>
      <c r="M31" s="1">
        <f t="shared" si="0"/>
        <v>0</v>
      </c>
      <c r="N31" s="1">
        <f t="shared" si="1"/>
        <v>0</v>
      </c>
    </row>
    <row r="32" spans="2:25" x14ac:dyDescent="0.35">
      <c r="C32" s="19">
        <v>50</v>
      </c>
      <c r="D32" s="1" t="str">
        <v>p_out_atma</v>
      </c>
      <c r="I32" s="1">
        <f t="shared" si="2"/>
        <v>13.705882352941179</v>
      </c>
      <c r="J32" s="1">
        <f>[1]!GLV_q_gas_vkr_sm3day($C$12,$C$17,$C$19,I32,$H$5,$H$6)/1000</f>
        <v>15.132293406607413</v>
      </c>
      <c r="K32" s="1">
        <f>[1]!GLV_q_gas_vkr_sm3day($C$12,$C$17,$C$19,I32,$H$5,$H$6)</f>
        <v>15132.293406607414</v>
      </c>
      <c r="L32" s="1">
        <f>[1]!GLV_q_gas_vkr_sm3day($C$12,$C$17,I32,$C$20,$H$5,$H$6)</f>
        <v>0</v>
      </c>
      <c r="M32" s="1">
        <f t="shared" si="0"/>
        <v>0</v>
      </c>
      <c r="N32" s="1">
        <f t="shared" si="1"/>
        <v>0</v>
      </c>
    </row>
    <row r="33" spans="2:14" x14ac:dyDescent="0.35">
      <c r="C33" s="18">
        <v>14325.967142632906</v>
      </c>
      <c r="D33" s="1" t="str">
        <v>q_gas_sm3day</v>
      </c>
      <c r="I33" s="1">
        <f t="shared" si="2"/>
        <v>15.117647058823533</v>
      </c>
      <c r="J33" s="1">
        <f>[1]!GLV_q_gas_vkr_sm3day($C$12,$C$17,$C$19,I33,$H$5,$H$6)/1000</f>
        <v>15.132293611715582</v>
      </c>
      <c r="K33" s="1">
        <f>[1]!GLV_q_gas_vkr_sm3day($C$12,$C$17,$C$19,I33,$H$5,$H$6)</f>
        <v>15132.293611715582</v>
      </c>
      <c r="L33" s="1">
        <f>[1]!GLV_q_gas_vkr_sm3day($C$12,$C$17,I33,$C$20,$H$5,$H$6)</f>
        <v>0</v>
      </c>
      <c r="M33" s="1">
        <f t="shared" si="0"/>
        <v>0</v>
      </c>
      <c r="N33" s="1">
        <f t="shared" si="1"/>
        <v>0</v>
      </c>
    </row>
    <row r="34" spans="2:14" x14ac:dyDescent="0.35">
      <c r="C34" s="18" t="b">
        <v>0</v>
      </c>
      <c r="D34" s="1" t="str">
        <v>crit1</v>
      </c>
      <c r="I34" s="1">
        <f t="shared" si="2"/>
        <v>16.529411764705884</v>
      </c>
      <c r="J34" s="1">
        <f>[1]!GLV_q_gas_vkr_sm3day($C$12,$C$17,$C$19,I34,$H$5,$H$6)/1000</f>
        <v>15.132293837008969</v>
      </c>
      <c r="K34" s="1">
        <f>[1]!GLV_q_gas_vkr_sm3day($C$12,$C$17,$C$19,I34,$H$5,$H$6)</f>
        <v>15132.293837008969</v>
      </c>
      <c r="L34" s="1">
        <f>[1]!GLV_q_gas_vkr_sm3day($C$12,$C$17,I34,$C$20,$H$5,$H$6)</f>
        <v>0</v>
      </c>
      <c r="M34" s="1">
        <f t="shared" si="0"/>
        <v>0</v>
      </c>
      <c r="N34" s="1">
        <f t="shared" si="1"/>
        <v>0</v>
      </c>
    </row>
    <row r="35" spans="2:14" x14ac:dyDescent="0.35">
      <c r="C35" s="1" t="b">
        <v>0</v>
      </c>
      <c r="D35" s="1" t="str">
        <v>crit2</v>
      </c>
      <c r="I35" s="1">
        <f t="shared" si="2"/>
        <v>17.941176470588236</v>
      </c>
      <c r="J35" s="1">
        <f>[1]!GLV_q_gas_vkr_sm3day($C$12,$C$17,$C$19,I35,$H$5,$H$6)/1000</f>
        <v>15.132293614319904</v>
      </c>
      <c r="K35" s="1">
        <f>[1]!GLV_q_gas_vkr_sm3day($C$12,$C$17,$C$19,I35,$H$5,$H$6)</f>
        <v>15132.293614319904</v>
      </c>
      <c r="L35" s="1">
        <f>[1]!GLV_q_gas_vkr_sm3day($C$12,$C$17,I35,$C$20,$H$5,$H$6)</f>
        <v>0</v>
      </c>
      <c r="M35" s="1">
        <f t="shared" si="0"/>
        <v>0</v>
      </c>
      <c r="N35" s="1">
        <f t="shared" si="1"/>
        <v>0</v>
      </c>
    </row>
    <row r="36" spans="2:14" x14ac:dyDescent="0.35">
      <c r="I36" s="1">
        <f t="shared" si="2"/>
        <v>19.352941176470587</v>
      </c>
      <c r="J36" s="1">
        <f>[1]!GLV_q_gas_vkr_sm3day($C$12,$C$17,$C$19,I36,$H$5,$H$6)/1000</f>
        <v>15.132293208010429</v>
      </c>
      <c r="K36" s="1">
        <f>[1]!GLV_q_gas_vkr_sm3day($C$12,$C$17,$C$19,I36,$H$5,$H$6)</f>
        <v>15132.293208010429</v>
      </c>
      <c r="L36" s="1">
        <f>[1]!GLV_q_gas_vkr_sm3day($C$12,$C$17,I36,$C$20,$H$5,$H$6)</f>
        <v>0</v>
      </c>
      <c r="M36" s="1">
        <f t="shared" si="0"/>
        <v>0</v>
      </c>
      <c r="N36" s="1">
        <f t="shared" si="1"/>
        <v>0</v>
      </c>
    </row>
    <row r="37" spans="2:14" ht="14.25" x14ac:dyDescent="0.45">
      <c r="B37" s="8" t="s">
        <v>35</v>
      </c>
      <c r="C37" s="13">
        <v>65</v>
      </c>
      <c r="D37" s="13"/>
      <c r="E37" s="9" t="s">
        <v>28</v>
      </c>
      <c r="I37" s="1">
        <f t="shared" si="2"/>
        <v>20.764705882352938</v>
      </c>
      <c r="J37" s="1">
        <f>[1]!GLV_q_gas_vkr_sm3day($C$12,$C$17,$C$19,I37,$H$5,$H$6)/1000</f>
        <v>15.132293645574835</v>
      </c>
      <c r="K37" s="1">
        <f>[1]!GLV_q_gas_vkr_sm3day($C$12,$C$17,$C$19,I37,$H$5,$H$6)</f>
        <v>15132.293645574835</v>
      </c>
      <c r="L37" s="1">
        <f>[1]!GLV_q_gas_vkr_sm3day($C$12,$C$17,I37,$C$20,$H$5,$H$6)</f>
        <v>0</v>
      </c>
      <c r="M37" s="1">
        <f t="shared" si="0"/>
        <v>0</v>
      </c>
      <c r="N37" s="1">
        <f t="shared" si="1"/>
        <v>0</v>
      </c>
    </row>
    <row r="38" spans="2:14" ht="14.25" x14ac:dyDescent="0.45">
      <c r="B38" s="8" t="s">
        <v>36</v>
      </c>
      <c r="C38" s="16">
        <f>[1]!GLV_p_close_atma(C37,H6)</f>
        <v>66.936550391027751</v>
      </c>
      <c r="D38" s="16"/>
      <c r="E38" s="9" t="s">
        <v>28</v>
      </c>
      <c r="I38" s="1">
        <f t="shared" si="2"/>
        <v>22.17647058823529</v>
      </c>
      <c r="J38" s="1">
        <f>[1]!GLV_q_gas_vkr_sm3day($C$12,$C$17,$C$19,I38,$H$5,$H$6)/1000</f>
        <v>15.132293499720033</v>
      </c>
      <c r="K38" s="1">
        <f>[1]!GLV_q_gas_vkr_sm3day($C$12,$C$17,$C$19,I38,$H$5,$H$6)</f>
        <v>15132.293499720034</v>
      </c>
      <c r="L38" s="1">
        <f>[1]!GLV_q_gas_vkr_sm3day($C$12,$C$17,I38,$C$20,$H$5,$H$6)</f>
        <v>0</v>
      </c>
      <c r="M38" s="1">
        <f t="shared" si="0"/>
        <v>0</v>
      </c>
      <c r="N38" s="1">
        <f t="shared" si="1"/>
        <v>0</v>
      </c>
    </row>
    <row r="39" spans="2:14" ht="14.25" x14ac:dyDescent="0.45">
      <c r="B39" s="8" t="s">
        <v>37</v>
      </c>
      <c r="C39" s="16">
        <f>C38</f>
        <v>66.936550391027751</v>
      </c>
      <c r="D39" s="16">
        <f>[1]!GLV_IPO_p_close(C37,C20,H6,,C12,C14,D14,C15,D15)</f>
        <v>91.043272008427977</v>
      </c>
      <c r="E39" s="9" t="s">
        <v>28</v>
      </c>
      <c r="I39" s="1">
        <f t="shared" si="2"/>
        <v>23.588235294117641</v>
      </c>
      <c r="J39" s="1">
        <f>[1]!GLV_q_gas_vkr_sm3day($C$12,$C$17,$C$19,I39,$H$5,$H$6)/1000</f>
        <v>15.132293467814218</v>
      </c>
      <c r="K39" s="1">
        <f>[1]!GLV_q_gas_vkr_sm3day($C$12,$C$17,$C$19,I39,$H$5,$H$6)</f>
        <v>15132.293467814217</v>
      </c>
      <c r="L39" s="1">
        <f>[1]!GLV_q_gas_vkr_sm3day($C$12,$C$17,I39,$C$20,$H$5,$H$6)</f>
        <v>0</v>
      </c>
      <c r="M39" s="1">
        <f t="shared" si="0"/>
        <v>0</v>
      </c>
      <c r="N39" s="1">
        <f t="shared" si="1"/>
        <v>0</v>
      </c>
    </row>
    <row r="40" spans="2:14" ht="14.25" x14ac:dyDescent="0.45">
      <c r="B40" s="8" t="s">
        <v>38</v>
      </c>
      <c r="C40" s="16">
        <f>C39/(1-C13)-C20*C13/(1-C13)</f>
        <v>72.827077823340872</v>
      </c>
      <c r="D40" s="16">
        <f>[1]!GLV_IPO_p_open(C37,C20,H6,,C12,C14,D14,C15,D15)</f>
        <v>73.036128320432127</v>
      </c>
      <c r="E40" s="9" t="s">
        <v>28</v>
      </c>
      <c r="I40" s="1">
        <f t="shared" si="2"/>
        <v>24.999999999999993</v>
      </c>
      <c r="J40" s="1">
        <f>[1]!GLV_q_gas_vkr_sm3day($C$12,$C$17,$C$19,I40,$H$5,$H$6)/1000</f>
        <v>15.132293882588815</v>
      </c>
      <c r="K40" s="1">
        <f>[1]!GLV_q_gas_vkr_sm3day($C$12,$C$17,$C$19,I40,$H$5,$H$6)</f>
        <v>15132.293882588816</v>
      </c>
      <c r="L40" s="1">
        <f>[1]!GLV_q_gas_vkr_sm3day($C$12,$C$17,I40,$C$20,$H$5,$H$6)</f>
        <v>0</v>
      </c>
      <c r="M40" s="1">
        <f t="shared" si="0"/>
        <v>0</v>
      </c>
      <c r="N40" s="1">
        <f t="shared" si="1"/>
        <v>0</v>
      </c>
    </row>
    <row r="41" spans="2:14" ht="14.25" x14ac:dyDescent="0.45">
      <c r="B41" s="8" t="s">
        <v>39</v>
      </c>
      <c r="C41" s="21" t="str">
        <f>IF(C19&gt;C40,"открыт",IF(C19&gt;C39,"открыт условно","закрыт"))</f>
        <v>открыт условно</v>
      </c>
      <c r="D41" s="16"/>
      <c r="E41" s="9"/>
      <c r="I41" s="1">
        <f t="shared" si="2"/>
        <v>26.411764705882344</v>
      </c>
      <c r="J41" s="1">
        <f>[1]!GLV_q_gas_vkr_sm3day($C$12,$C$17,$C$19,I41,$H$5,$H$6)/1000</f>
        <v>15.132293598692952</v>
      </c>
      <c r="K41" s="1">
        <f>[1]!GLV_q_gas_vkr_sm3day($C$12,$C$17,$C$19,I41,$H$5,$H$6)</f>
        <v>15132.293598692951</v>
      </c>
      <c r="L41" s="1">
        <f>[1]!GLV_q_gas_vkr_sm3day($C$12,$C$17,I41,$C$20,$H$5,$H$6)</f>
        <v>0</v>
      </c>
      <c r="M41" s="1">
        <f t="shared" si="0"/>
        <v>0</v>
      </c>
      <c r="N41" s="1">
        <f t="shared" si="1"/>
        <v>0</v>
      </c>
    </row>
    <row r="42" spans="2:14" ht="26.25" x14ac:dyDescent="0.45">
      <c r="B42" s="17" t="s">
        <v>40</v>
      </c>
      <c r="C42" s="16">
        <f>C39/(1-C13)-1*C13/(1-C13)</f>
        <v>89.869263954481781</v>
      </c>
      <c r="D42" s="16"/>
      <c r="E42" s="9" t="s">
        <v>28</v>
      </c>
      <c r="I42" s="1">
        <f t="shared" si="2"/>
        <v>27.823529411764696</v>
      </c>
      <c r="J42" s="1">
        <f>[1]!GLV_q_gas_vkr_sm3day($C$12,$C$17,$C$19,I42,$H$5,$H$6)/1000</f>
        <v>15.132293890402293</v>
      </c>
      <c r="K42" s="1">
        <f>[1]!GLV_q_gas_vkr_sm3day($C$12,$C$17,$C$19,I42,$H$5,$H$6)</f>
        <v>15132.293890402292</v>
      </c>
      <c r="L42" s="1">
        <f>[1]!GLV_q_gas_vkr_sm3day($C$12,$C$17,I42,$C$20,$H$5,$H$6)</f>
        <v>0</v>
      </c>
      <c r="M42" s="1">
        <f t="shared" si="0"/>
        <v>0</v>
      </c>
      <c r="N42" s="1">
        <f t="shared" si="1"/>
        <v>0</v>
      </c>
    </row>
    <row r="43" spans="2:14" ht="14.25" x14ac:dyDescent="0.45">
      <c r="B43" s="8"/>
      <c r="C43" s="13"/>
      <c r="D43" s="13"/>
      <c r="E43" s="9"/>
      <c r="I43" s="1">
        <f t="shared" si="2"/>
        <v>29.235294117647047</v>
      </c>
      <c r="J43" s="1">
        <f>[1]!GLV_q_gas_vkr_sm3day($C$12,$C$17,$C$19,I43,$H$5,$H$6)/1000</f>
        <v>15.132293775802426</v>
      </c>
      <c r="K43" s="1">
        <f>[1]!GLV_q_gas_vkr_sm3day($C$12,$C$17,$C$19,I43,$H$5,$H$6)</f>
        <v>15132.293775802425</v>
      </c>
      <c r="L43" s="1">
        <f>[1]!GLV_q_gas_vkr_sm3day($C$12,$C$17,I43,$C$20,$H$5,$H$6)</f>
        <v>0</v>
      </c>
      <c r="M43" s="1">
        <f t="shared" si="0"/>
        <v>0</v>
      </c>
      <c r="N43" s="1">
        <f t="shared" si="1"/>
        <v>0</v>
      </c>
    </row>
    <row r="44" spans="2:14" ht="14.25" x14ac:dyDescent="0.45">
      <c r="B44" s="8"/>
      <c r="C44" s="13"/>
      <c r="D44" s="13"/>
      <c r="E44" s="9"/>
      <c r="I44" s="1">
        <f t="shared" si="2"/>
        <v>30.647058823529399</v>
      </c>
      <c r="J44" s="1">
        <f>[1]!GLV_q_gas_vkr_sm3day($C$12,$C$17,$C$19,I44,$H$5,$H$6)/1000</f>
        <v>15.13229377319759</v>
      </c>
      <c r="K44" s="1">
        <f>[1]!GLV_q_gas_vkr_sm3day($C$12,$C$17,$C$19,I44,$H$5,$H$6)</f>
        <v>15132.293773197591</v>
      </c>
      <c r="L44" s="1">
        <f>[1]!GLV_q_gas_vkr_sm3day($C$12,$C$17,I44,$C$20,$H$5,$H$6)</f>
        <v>0</v>
      </c>
      <c r="M44" s="1">
        <f t="shared" si="0"/>
        <v>0</v>
      </c>
      <c r="N44" s="1">
        <f t="shared" si="1"/>
        <v>0</v>
      </c>
    </row>
    <row r="45" spans="2:14" x14ac:dyDescent="0.35">
      <c r="I45" s="1">
        <f t="shared" si="2"/>
        <v>32.058823529411754</v>
      </c>
      <c r="J45" s="1">
        <f>[1]!GLV_q_gas_vkr_sm3day($C$12,$C$17,$C$19,I45,$H$5,$H$6)/1000</f>
        <v>15.132293308285638</v>
      </c>
      <c r="K45" s="1">
        <f>[1]!GLV_q_gas_vkr_sm3day($C$12,$C$17,$C$19,I45,$H$5,$H$6)</f>
        <v>15132.293308285638</v>
      </c>
      <c r="L45" s="1">
        <f>[1]!GLV_q_gas_vkr_sm3day($C$12,$C$17,I45,$C$20,$H$5,$H$6)</f>
        <v>0</v>
      </c>
      <c r="M45" s="1">
        <f t="shared" si="0"/>
        <v>0</v>
      </c>
      <c r="N45" s="1">
        <f t="shared" si="1"/>
        <v>0</v>
      </c>
    </row>
    <row r="46" spans="2:14" x14ac:dyDescent="0.35">
      <c r="I46" s="1">
        <f t="shared" si="2"/>
        <v>33.470588235294109</v>
      </c>
      <c r="J46" s="1">
        <f>[1]!GLV_q_gas_vkr_sm3day($C$12,$C$17,$C$19,I46,$H$5,$H$6)/1000</f>
        <v>15.132293396840248</v>
      </c>
      <c r="K46" s="1">
        <f>[1]!GLV_q_gas_vkr_sm3day($C$12,$C$17,$C$19,I46,$H$5,$H$6)</f>
        <v>15132.293396840249</v>
      </c>
      <c r="L46" s="1">
        <f>[1]!GLV_q_gas_vkr_sm3day($C$12,$C$17,I46,$C$20,$H$5,$H$6)</f>
        <v>0</v>
      </c>
      <c r="M46" s="1">
        <f t="shared" si="0"/>
        <v>0</v>
      </c>
      <c r="N46" s="1">
        <f t="shared" si="1"/>
        <v>0</v>
      </c>
    </row>
    <row r="47" spans="2:14" x14ac:dyDescent="0.35">
      <c r="I47" s="1">
        <f t="shared" si="2"/>
        <v>34.882352941176464</v>
      </c>
      <c r="J47" s="1">
        <f>[1]!GLV_q_gas_vkr_sm3day($C$12,$C$17,$C$19,I47,$H$5,$H$6)/1000</f>
        <v>15.132293541392761</v>
      </c>
      <c r="K47" s="1">
        <f>[1]!GLV_q_gas_vkr_sm3day($C$12,$C$17,$C$19,I47,$H$5,$H$6)</f>
        <v>15132.293541392761</v>
      </c>
      <c r="L47" s="1">
        <f>[1]!GLV_q_gas_vkr_sm3day($C$12,$C$17,I47,$C$20,$H$5,$H$6)</f>
        <v>0</v>
      </c>
      <c r="M47" s="1">
        <f t="shared" si="0"/>
        <v>0</v>
      </c>
      <c r="N47" s="1">
        <f t="shared" si="1"/>
        <v>0</v>
      </c>
    </row>
    <row r="48" spans="2:14" x14ac:dyDescent="0.35">
      <c r="I48" s="1">
        <f t="shared" si="2"/>
        <v>36.294117647058819</v>
      </c>
      <c r="J48" s="1">
        <f>[1]!GLV_q_gas_vkr_sm3day($C$12,$C$17,$C$19,I48,$H$5,$H$6)/1000</f>
        <v>15.132293252287734</v>
      </c>
      <c r="K48" s="1">
        <f>[1]!GLV_q_gas_vkr_sm3day($C$12,$C$17,$C$19,I48,$H$5,$H$6)</f>
        <v>15132.293252287735</v>
      </c>
      <c r="L48" s="1">
        <f>[1]!GLV_q_gas_vkr_sm3day($C$12,$C$17,I48,$C$20,$H$5,$H$6)</f>
        <v>0</v>
      </c>
      <c r="M48" s="1">
        <f t="shared" si="0"/>
        <v>0</v>
      </c>
      <c r="N48" s="1">
        <f t="shared" si="1"/>
        <v>0</v>
      </c>
    </row>
    <row r="49" spans="9:14" x14ac:dyDescent="0.35">
      <c r="I49" s="1">
        <f t="shared" si="2"/>
        <v>37.705882352941174</v>
      </c>
      <c r="J49" s="1">
        <f>[1]!GLV_q_gas_vkr_sm3day($C$12,$C$17,$C$19,I49,$H$5,$H$6)/1000</f>
        <v>15.132293714595367</v>
      </c>
      <c r="K49" s="1">
        <f>[1]!GLV_q_gas_vkr_sm3day($C$12,$C$17,$C$19,I49,$H$5,$H$6)</f>
        <v>15132.293714595367</v>
      </c>
      <c r="L49" s="1">
        <f>[1]!GLV_q_gas_vkr_sm3day($C$12,$C$17,I49,$C$20,$H$5,$H$6)</f>
        <v>0</v>
      </c>
      <c r="M49" s="1">
        <f t="shared" si="0"/>
        <v>0</v>
      </c>
      <c r="N49" s="1">
        <f t="shared" si="1"/>
        <v>0</v>
      </c>
    </row>
    <row r="50" spans="9:14" x14ac:dyDescent="0.35">
      <c r="I50" s="1">
        <f t="shared" si="2"/>
        <v>39.117647058823529</v>
      </c>
      <c r="J50" s="1">
        <f>[1]!GLV_q_gas_vkr_sm3day($C$12,$C$17,$C$19,I50,$H$5,$H$6)/1000</f>
        <v>15.132293916447811</v>
      </c>
      <c r="K50" s="1">
        <f>[1]!GLV_q_gas_vkr_sm3day($C$12,$C$17,$C$19,I50,$H$5,$H$6)</f>
        <v>15132.29391644781</v>
      </c>
      <c r="L50" s="1">
        <f>[1]!GLV_q_gas_vkr_sm3day($C$12,$C$17,I50,$C$20,$H$5,$H$6)</f>
        <v>0</v>
      </c>
      <c r="M50" s="1">
        <f t="shared" si="0"/>
        <v>0</v>
      </c>
      <c r="N50" s="1">
        <f t="shared" si="1"/>
        <v>0</v>
      </c>
    </row>
    <row r="51" spans="9:14" x14ac:dyDescent="0.35">
      <c r="I51" s="1">
        <f t="shared" si="2"/>
        <v>40.529411764705884</v>
      </c>
      <c r="J51" s="1">
        <f>[1]!GLV_q_gas_vkr_sm3day($C$12,$C$17,$C$19,I51,$H$5,$H$6)/1000</f>
        <v>15.123567390728281</v>
      </c>
      <c r="K51" s="1">
        <f>[1]!GLV_q_gas_vkr_sm3day($C$12,$C$17,$C$19,I51,$H$5,$H$6)</f>
        <v>15123.567390728282</v>
      </c>
      <c r="L51" s="1">
        <f>[1]!GLV_q_gas_vkr_sm3day($C$12,$C$17,I51,$C$20,$H$5,$H$6)</f>
        <v>0</v>
      </c>
      <c r="M51" s="1">
        <f t="shared" si="0"/>
        <v>0</v>
      </c>
      <c r="N51" s="1">
        <f t="shared" si="1"/>
        <v>0</v>
      </c>
    </row>
    <row r="52" spans="9:14" x14ac:dyDescent="0.35">
      <c r="I52" s="1">
        <f t="shared" si="2"/>
        <v>41.941176470588239</v>
      </c>
      <c r="J52" s="1">
        <f>[1]!GLV_q_gas_vkr_sm3day($C$12,$C$17,$C$19,I52,$H$5,$H$6)/1000</f>
        <v>15.087810103088721</v>
      </c>
      <c r="K52" s="1">
        <f>[1]!GLV_q_gas_vkr_sm3day($C$12,$C$17,$C$19,I52,$H$5,$H$6)</f>
        <v>15087.810103088721</v>
      </c>
      <c r="L52" s="1">
        <f>[1]!GLV_q_gas_vkr_sm3day($C$12,$C$17,I52,$C$20,$H$5,$H$6)</f>
        <v>0</v>
      </c>
      <c r="M52" s="1">
        <f t="shared" si="0"/>
        <v>0</v>
      </c>
      <c r="N52" s="1">
        <f t="shared" si="1"/>
        <v>0</v>
      </c>
    </row>
    <row r="53" spans="9:14" x14ac:dyDescent="0.35">
      <c r="I53" s="1">
        <f t="shared" si="2"/>
        <v>43.352941176470594</v>
      </c>
      <c r="J53" s="1">
        <f>[1]!GLV_q_gas_vkr_sm3day($C$12,$C$17,$C$19,I53,$H$5,$H$6)/1000</f>
        <v>15.024040340821331</v>
      </c>
      <c r="K53" s="1">
        <f>[1]!GLV_q_gas_vkr_sm3day($C$12,$C$17,$C$19,I53,$H$5,$H$6)</f>
        <v>15024.040340821331</v>
      </c>
      <c r="L53" s="1">
        <f>[1]!GLV_q_gas_vkr_sm3day($C$12,$C$17,I53,$C$20,$H$5,$H$6)</f>
        <v>0</v>
      </c>
      <c r="M53" s="1">
        <f t="shared" si="0"/>
        <v>0</v>
      </c>
      <c r="N53" s="1">
        <f t="shared" si="1"/>
        <v>0</v>
      </c>
    </row>
    <row r="54" spans="9:14" x14ac:dyDescent="0.35">
      <c r="I54" s="1">
        <f t="shared" si="2"/>
        <v>44.764705882352949</v>
      </c>
      <c r="J54" s="1">
        <f>[1]!GLV_q_gas_vkr_sm3day($C$12,$C$17,$C$19,I54,$H$5,$H$6)/1000</f>
        <v>14.931698783899501</v>
      </c>
      <c r="K54" s="1">
        <f>[1]!GLV_q_gas_vkr_sm3day($C$12,$C$17,$C$19,I54,$H$5,$H$6)</f>
        <v>14931.698783899501</v>
      </c>
      <c r="L54" s="1">
        <f>[1]!GLV_q_gas_vkr_sm3day($C$12,$C$17,I54,$C$20,$H$5,$H$6)</f>
        <v>0</v>
      </c>
      <c r="M54" s="1">
        <f t="shared" si="0"/>
        <v>0</v>
      </c>
      <c r="N54" s="1">
        <f t="shared" si="1"/>
        <v>0</v>
      </c>
    </row>
    <row r="55" spans="9:14" x14ac:dyDescent="0.35">
      <c r="I55" s="1">
        <f t="shared" si="2"/>
        <v>46.176470588235304</v>
      </c>
      <c r="J55" s="1">
        <f>[1]!GLV_q_gas_vkr_sm3day($C$12,$C$17,$C$19,I55,$H$5,$H$6)/1000</f>
        <v>14.81007554969816</v>
      </c>
      <c r="K55" s="1">
        <f>[1]!GLV_q_gas_vkr_sm3day($C$12,$C$17,$C$19,I55,$H$5,$H$6)</f>
        <v>14810.07554969816</v>
      </c>
      <c r="L55" s="1">
        <f>[1]!GLV_q_gas_vkr_sm3day($C$12,$C$17,I55,$C$20,$H$5,$H$6)</f>
        <v>0</v>
      </c>
      <c r="M55" s="1">
        <f t="shared" ref="M55:M86" si="3">IF(I55&gt;$C$40,L55,0)</f>
        <v>0</v>
      </c>
      <c r="N55" s="1">
        <f t="shared" ref="N55:N86" si="4">IF(I55&gt;$C$39,L55,0)</f>
        <v>0</v>
      </c>
    </row>
    <row r="56" spans="9:14" x14ac:dyDescent="0.35">
      <c r="I56" s="1">
        <f t="shared" si="2"/>
        <v>47.588235294117659</v>
      </c>
      <c r="J56" s="1">
        <f>[1]!GLV_q_gas_vkr_sm3day($C$12,$C$17,$C$19,I56,$H$5,$H$6)/1000</f>
        <v>14.658285117179609</v>
      </c>
      <c r="K56" s="1">
        <f>[1]!GLV_q_gas_vkr_sm3day($C$12,$C$17,$C$19,I56,$H$5,$H$6)</f>
        <v>14658.28511717961</v>
      </c>
      <c r="L56" s="1">
        <f>[1]!GLV_q_gas_vkr_sm3day($C$12,$C$17,I56,$C$20,$H$5,$H$6)</f>
        <v>0</v>
      </c>
      <c r="M56" s="1">
        <f t="shared" si="3"/>
        <v>0</v>
      </c>
      <c r="N56" s="1">
        <f t="shared" si="4"/>
        <v>0</v>
      </c>
    </row>
    <row r="57" spans="9:14" x14ac:dyDescent="0.35">
      <c r="I57" s="1">
        <f t="shared" si="2"/>
        <v>49.000000000000014</v>
      </c>
      <c r="J57" s="1">
        <f>[1]!GLV_q_gas_vkr_sm3day($C$12,$C$17,$C$19,I57,$H$5,$H$6)/1000</f>
        <v>14.475242195036955</v>
      </c>
      <c r="K57" s="1">
        <f>[1]!GLV_q_gas_vkr_sm3day($C$12,$C$17,$C$19,I57,$H$5,$H$6)</f>
        <v>14475.242195036955</v>
      </c>
      <c r="L57" s="1">
        <f>[1]!GLV_q_gas_vkr_sm3day($C$12,$C$17,I57,$C$20,$H$5,$H$6)</f>
        <v>0</v>
      </c>
      <c r="M57" s="1">
        <f t="shared" si="3"/>
        <v>0</v>
      </c>
      <c r="N57" s="1">
        <f t="shared" si="4"/>
        <v>0</v>
      </c>
    </row>
    <row r="58" spans="9:14" x14ac:dyDescent="0.35">
      <c r="I58" s="1">
        <f t="shared" si="2"/>
        <v>50.411764705882369</v>
      </c>
      <c r="J58" s="1">
        <f>[1]!GLV_q_gas_vkr_sm3day($C$12,$C$17,$C$19,I58,$H$5,$H$6)/1000</f>
        <v>14.259626207372431</v>
      </c>
      <c r="K58" s="1">
        <f>[1]!GLV_q_gas_vkr_sm3day($C$12,$C$17,$C$19,I58,$H$5,$H$6)</f>
        <v>14259.626207372432</v>
      </c>
      <c r="L58" s="1">
        <f>[1]!GLV_q_gas_vkr_sm3day($C$12,$C$17,I58,$C$20,$H$5,$H$6)</f>
        <v>2010.4554333110036</v>
      </c>
      <c r="M58" s="1">
        <f t="shared" si="3"/>
        <v>0</v>
      </c>
      <c r="N58" s="1">
        <f t="shared" si="4"/>
        <v>0</v>
      </c>
    </row>
    <row r="59" spans="9:14" x14ac:dyDescent="0.35">
      <c r="I59" s="1">
        <f t="shared" si="2"/>
        <v>51.823529411764724</v>
      </c>
      <c r="J59" s="1">
        <f>[1]!GLV_q_gas_vkr_sm3day($C$12,$C$17,$C$19,I59,$H$5,$H$6)/1000</f>
        <v>14.009829781204479</v>
      </c>
      <c r="K59" s="1">
        <f>[1]!GLV_q_gas_vkr_sm3day($C$12,$C$17,$C$19,I59,$H$5,$H$6)</f>
        <v>14009.829781204478</v>
      </c>
      <c r="L59" s="1">
        <f>[1]!GLV_q_gas_vkr_sm3day($C$12,$C$17,I59,$C$20,$H$5,$H$6)</f>
        <v>4224.127282929594</v>
      </c>
      <c r="M59" s="1">
        <f t="shared" si="3"/>
        <v>0</v>
      </c>
      <c r="N59" s="1">
        <f t="shared" si="4"/>
        <v>0</v>
      </c>
    </row>
    <row r="60" spans="9:14" x14ac:dyDescent="0.35">
      <c r="I60" s="1">
        <f t="shared" si="2"/>
        <v>53.235294117647079</v>
      </c>
      <c r="J60" s="1">
        <f>[1]!GLV_q_gas_vkr_sm3day($C$12,$C$17,$C$19,I60,$H$5,$H$6)/1000</f>
        <v>13.723900434714098</v>
      </c>
      <c r="K60" s="1">
        <f>[1]!GLV_q_gas_vkr_sm3day($C$12,$C$17,$C$19,I60,$H$5,$H$6)</f>
        <v>13723.900434714098</v>
      </c>
      <c r="L60" s="1">
        <f>[1]!GLV_q_gas_vkr_sm3day($C$12,$C$17,I60,$C$20,$H$5,$H$6)</f>
        <v>5617.4531638038306</v>
      </c>
      <c r="M60" s="1">
        <f t="shared" si="3"/>
        <v>0</v>
      </c>
      <c r="N60" s="1">
        <f t="shared" si="4"/>
        <v>0</v>
      </c>
    </row>
    <row r="61" spans="9:14" x14ac:dyDescent="0.35">
      <c r="I61" s="1">
        <f t="shared" si="2"/>
        <v>54.647058823529434</v>
      </c>
      <c r="J61" s="1">
        <f>[1]!GLV_q_gas_vkr_sm3day($C$12,$C$17,$C$19,I61,$H$5,$H$6)/1000</f>
        <v>13.399451233769602</v>
      </c>
      <c r="K61" s="1">
        <f>[1]!GLV_q_gas_vkr_sm3day($C$12,$C$17,$C$19,I61,$H$5,$H$6)</f>
        <v>13399.451233769601</v>
      </c>
      <c r="L61" s="1">
        <f>[1]!GLV_q_gas_vkr_sm3day($C$12,$C$17,I61,$C$20,$H$5,$H$6)</f>
        <v>6721.4968695038351</v>
      </c>
      <c r="M61" s="1">
        <f t="shared" si="3"/>
        <v>0</v>
      </c>
      <c r="N61" s="1">
        <f t="shared" si="4"/>
        <v>0</v>
      </c>
    </row>
    <row r="62" spans="9:14" x14ac:dyDescent="0.35">
      <c r="I62" s="1">
        <f t="shared" si="2"/>
        <v>56.058823529411789</v>
      </c>
      <c r="J62" s="1">
        <f>[1]!GLV_q_gas_vkr_sm3day($C$12,$C$17,$C$19,I62,$H$5,$H$6)/1000</f>
        <v>13.033546109785838</v>
      </c>
      <c r="K62" s="1">
        <f>[1]!GLV_q_gas_vkr_sm3day($C$12,$C$17,$C$19,I62,$H$5,$H$6)</f>
        <v>13033.546109785839</v>
      </c>
      <c r="L62" s="1">
        <f>[1]!GLV_q_gas_vkr_sm3day($C$12,$C$17,I62,$C$20,$H$5,$H$6)</f>
        <v>7662.2948100973299</v>
      </c>
      <c r="M62" s="1">
        <f t="shared" si="3"/>
        <v>0</v>
      </c>
      <c r="N62" s="1">
        <f t="shared" si="4"/>
        <v>0</v>
      </c>
    </row>
    <row r="63" spans="9:14" x14ac:dyDescent="0.35">
      <c r="I63" s="1">
        <f t="shared" si="2"/>
        <v>57.470588235294144</v>
      </c>
      <c r="J63" s="1">
        <f>[1]!GLV_q_gas_vkr_sm3day($C$12,$C$17,$C$19,I63,$H$5,$H$6)/1000</f>
        <v>12.62253106481289</v>
      </c>
      <c r="K63" s="1">
        <f>[1]!GLV_q_gas_vkr_sm3day($C$12,$C$17,$C$19,I63,$H$5,$H$6)</f>
        <v>12622.531064812889</v>
      </c>
      <c r="L63" s="1">
        <f>[1]!GLV_q_gas_vkr_sm3day($C$12,$C$17,I63,$C$20,$H$5,$H$6)</f>
        <v>8494.2367807027476</v>
      </c>
      <c r="M63" s="1">
        <f t="shared" si="3"/>
        <v>0</v>
      </c>
      <c r="N63" s="1">
        <f t="shared" si="4"/>
        <v>0</v>
      </c>
    </row>
    <row r="64" spans="9:14" x14ac:dyDescent="0.35">
      <c r="I64" s="1">
        <f t="shared" si="2"/>
        <v>58.882352941176499</v>
      </c>
      <c r="J64" s="1">
        <f>[1]!GLV_q_gas_vkr_sm3day($C$12,$C$17,$C$19,I64,$H$5,$H$6)/1000</f>
        <v>12.16179712257922</v>
      </c>
      <c r="K64" s="1">
        <f>[1]!GLV_q_gas_vkr_sm3day($C$12,$C$17,$C$19,I64,$H$5,$H$6)</f>
        <v>12161.797122579219</v>
      </c>
      <c r="L64" s="1">
        <f>[1]!GLV_q_gas_vkr_sm3day($C$12,$C$17,I64,$C$20,$H$5,$H$6)</f>
        <v>9246.7388977730516</v>
      </c>
      <c r="M64" s="1">
        <f t="shared" si="3"/>
        <v>0</v>
      </c>
      <c r="N64" s="1">
        <f t="shared" si="4"/>
        <v>0</v>
      </c>
    </row>
    <row r="65" spans="9:14" x14ac:dyDescent="0.35">
      <c r="I65" s="1">
        <f t="shared" si="2"/>
        <v>60.294117647058854</v>
      </c>
      <c r="J65" s="1">
        <f>[1]!GLV_q_gas_vkr_sm3day($C$12,$C$17,$C$19,I65,$H$5,$H$6)/1000</f>
        <v>11.645419699120408</v>
      </c>
      <c r="K65" s="1">
        <f>[1]!GLV_q_gas_vkr_sm3day($C$12,$C$17,$C$19,I65,$H$5,$H$6)</f>
        <v>11645.419699120408</v>
      </c>
      <c r="L65" s="1">
        <f>[1]!GLV_q_gas_vkr_sm3day($C$12,$C$17,I65,$C$20,$H$5,$H$6)</f>
        <v>9937.8601081679808</v>
      </c>
      <c r="M65" s="1">
        <f t="shared" si="3"/>
        <v>0</v>
      </c>
      <c r="N65" s="1">
        <f t="shared" si="4"/>
        <v>0</v>
      </c>
    </row>
    <row r="66" spans="9:14" x14ac:dyDescent="0.35">
      <c r="I66" s="1">
        <f t="shared" si="2"/>
        <v>61.705882352941209</v>
      </c>
      <c r="J66" s="1">
        <f>[1]!GLV_q_gas_vkr_sm3day($C$12,$C$17,$C$19,I66,$H$5,$H$6)/1000</f>
        <v>11.065595095987858</v>
      </c>
      <c r="K66" s="1">
        <f>[1]!GLV_q_gas_vkr_sm3day($C$12,$C$17,$C$19,I66,$H$5,$H$6)</f>
        <v>11065.595095987857</v>
      </c>
      <c r="L66" s="1">
        <f>[1]!GLV_q_gas_vkr_sm3day($C$12,$C$17,I66,$C$20,$H$5,$H$6)</f>
        <v>10579.643235636535</v>
      </c>
      <c r="M66" s="1">
        <f t="shared" si="3"/>
        <v>0</v>
      </c>
      <c r="N66" s="1">
        <f t="shared" si="4"/>
        <v>0</v>
      </c>
    </row>
    <row r="67" spans="9:14" x14ac:dyDescent="0.35">
      <c r="I67" s="1">
        <f t="shared" si="2"/>
        <v>63.117647058823565</v>
      </c>
      <c r="J67" s="1">
        <f>[1]!GLV_q_gas_vkr_sm3day($C$12,$C$17,$C$19,I67,$H$5,$H$6)/1000</f>
        <v>10.411724986497131</v>
      </c>
      <c r="K67" s="1">
        <f>[1]!GLV_q_gas_vkr_sm3day($C$12,$C$17,$C$19,I67,$H$5,$H$6)</f>
        <v>10411.724986497131</v>
      </c>
      <c r="L67" s="1">
        <f>[1]!GLV_q_gas_vkr_sm3day($C$12,$C$17,I67,$C$20,$H$5,$H$6)</f>
        <v>11180.600817008482</v>
      </c>
      <c r="M67" s="1">
        <f t="shared" si="3"/>
        <v>0</v>
      </c>
      <c r="N67" s="1">
        <f t="shared" si="4"/>
        <v>0</v>
      </c>
    </row>
    <row r="68" spans="9:14" x14ac:dyDescent="0.35">
      <c r="I68" s="1">
        <f t="shared" si="2"/>
        <v>64.529411764705912</v>
      </c>
      <c r="J68" s="1">
        <f>[1]!GLV_q_gas_vkr_sm3day($C$12,$C$17,$C$19,I68,$H$5,$H$6)/1000</f>
        <v>9.6688049835757255</v>
      </c>
      <c r="K68" s="1">
        <f>[1]!GLV_q_gas_vkr_sm3day($C$12,$C$17,$C$19,I68,$H$5,$H$6)</f>
        <v>9668.8049835757247</v>
      </c>
      <c r="L68" s="1">
        <f>[1]!GLV_q_gas_vkr_sm3day($C$12,$C$17,I68,$C$20,$H$5,$H$6)</f>
        <v>11747.01748739508</v>
      </c>
      <c r="M68" s="1">
        <f t="shared" si="3"/>
        <v>0</v>
      </c>
      <c r="N68" s="1">
        <f t="shared" si="4"/>
        <v>0</v>
      </c>
    </row>
    <row r="69" spans="9:14" x14ac:dyDescent="0.35">
      <c r="I69" s="1">
        <f t="shared" si="2"/>
        <v>65.94117647058826</v>
      </c>
      <c r="J69" s="1">
        <f>[1]!GLV_q_gas_vkr_sm3day($C$12,$C$17,$C$19,I69,$H$5,$H$6)/1000</f>
        <v>8.8143645636878318</v>
      </c>
      <c r="K69" s="1">
        <f>[1]!GLV_q_gas_vkr_sm3day($C$12,$C$17,$C$19,I69,$H$5,$H$6)</f>
        <v>8814.3645636878318</v>
      </c>
      <c r="L69" s="1">
        <f>[1]!GLV_q_gas_vkr_sm3day($C$12,$C$17,I69,$C$20,$H$5,$H$6)</f>
        <v>12283.694167692429</v>
      </c>
      <c r="M69" s="1">
        <f t="shared" si="3"/>
        <v>0</v>
      </c>
      <c r="N69" s="1">
        <f t="shared" si="4"/>
        <v>0</v>
      </c>
    </row>
    <row r="70" spans="9:14" x14ac:dyDescent="0.35">
      <c r="I70" s="1">
        <f t="shared" si="2"/>
        <v>67.352941176470608</v>
      </c>
      <c r="J70" s="1">
        <f>[1]!GLV_q_gas_vkr_sm3day($C$12,$C$17,$C$19,I70,$H$5,$H$6)/1000</f>
        <v>7.8119276946842753</v>
      </c>
      <c r="K70" s="1">
        <f>[1]!GLV_q_gas_vkr_sm3day($C$12,$C$17,$C$19,I70,$H$5,$H$6)</f>
        <v>7811.9276946842756</v>
      </c>
      <c r="L70" s="1">
        <f>[1]!GLV_q_gas_vkr_sm3day($C$12,$C$17,I70,$C$20,$H$5,$H$6)</f>
        <v>12794.396624196695</v>
      </c>
      <c r="M70" s="1">
        <f t="shared" si="3"/>
        <v>0</v>
      </c>
      <c r="N70" s="1">
        <f t="shared" si="4"/>
        <v>12794.396624196695</v>
      </c>
    </row>
    <row r="71" spans="9:14" x14ac:dyDescent="0.35">
      <c r="I71" s="1">
        <f t="shared" si="2"/>
        <v>68.764705882352956</v>
      </c>
      <c r="J71" s="1">
        <f>[1]!GLV_q_gas_vkr_sm3day($C$12,$C$17,$C$19,I71,$H$5,$H$6)/1000</f>
        <v>6.5943921634374583</v>
      </c>
      <c r="K71" s="1">
        <f>[1]!GLV_q_gas_vkr_sm3day($C$12,$C$17,$C$19,I71,$H$5,$H$6)</f>
        <v>6594.3921634374583</v>
      </c>
      <c r="L71" s="1">
        <f>[1]!GLV_q_gas_vkr_sm3day($C$12,$C$17,I71,$C$20,$H$5,$H$6)</f>
        <v>13282.150153055929</v>
      </c>
      <c r="M71" s="1">
        <f t="shared" si="3"/>
        <v>0</v>
      </c>
      <c r="N71" s="1">
        <f t="shared" si="4"/>
        <v>13282.150153055929</v>
      </c>
    </row>
    <row r="72" spans="9:14" x14ac:dyDescent="0.35">
      <c r="I72" s="1">
        <f t="shared" si="2"/>
        <v>70.176470588235304</v>
      </c>
      <c r="J72" s="1">
        <f>[1]!GLV_q_gas_vkr_sm3day($C$12,$C$17,$C$19,I72,$H$5,$H$6)/1000</f>
        <v>5.0073142166949998</v>
      </c>
      <c r="K72" s="1">
        <f>[1]!GLV_q_gas_vkr_sm3day($C$12,$C$17,$C$19,I72,$H$5,$H$6)</f>
        <v>5007.3142166950001</v>
      </c>
      <c r="L72" s="1">
        <f>[1]!GLV_q_gas_vkr_sm3day($C$12,$C$17,I72,$C$20,$H$5,$H$6)</f>
        <v>13749.423910087005</v>
      </c>
      <c r="M72" s="1">
        <f t="shared" si="3"/>
        <v>0</v>
      </c>
      <c r="N72" s="1">
        <f t="shared" si="4"/>
        <v>13749.423910087005</v>
      </c>
    </row>
    <row r="73" spans="9:14" x14ac:dyDescent="0.35">
      <c r="I73" s="1">
        <f t="shared" si="2"/>
        <v>71.588235294117652</v>
      </c>
      <c r="J73" s="1">
        <f>[1]!GLV_q_gas_vkr_sm3day($C$12,$C$17,$C$19,I73,$H$5,$H$6)/1000</f>
        <v>2.4059714599975983</v>
      </c>
      <c r="K73" s="1">
        <f>[1]!GLV_q_gas_vkr_sm3day($C$12,$C$17,$C$19,I73,$H$5,$H$6)</f>
        <v>2405.9714599975982</v>
      </c>
      <c r="L73" s="1">
        <f>[1]!GLV_q_gas_vkr_sm3day($C$12,$C$17,I73,$C$20,$H$5,$H$6)</f>
        <v>14198.269666518319</v>
      </c>
      <c r="M73" s="1">
        <f t="shared" si="3"/>
        <v>0</v>
      </c>
      <c r="N73" s="1">
        <f t="shared" si="4"/>
        <v>14198.269666518319</v>
      </c>
    </row>
    <row r="74" spans="9:14" x14ac:dyDescent="0.35">
      <c r="I74" s="1">
        <f t="shared" si="2"/>
        <v>73</v>
      </c>
      <c r="J74" s="1">
        <f>[1]!GLV_q_gas_vkr_sm3day($C$12,$C$17,$C$19,I74,$H$5,$H$6)/1000</f>
        <v>0</v>
      </c>
      <c r="K74" s="1">
        <f>[1]!GLV_q_gas_vkr_sm3day($C$12,$C$17,$C$19,I74,$H$5,$H$6)</f>
        <v>0</v>
      </c>
      <c r="L74" s="1">
        <f>[1]!GLV_q_gas_vkr_sm3day($C$12,$C$17,I74,$C$20,$H$5,$H$6)</f>
        <v>14630.414688406485</v>
      </c>
      <c r="M74" s="1">
        <f t="shared" si="3"/>
        <v>14630.414688406485</v>
      </c>
      <c r="N74" s="1">
        <f t="shared" si="4"/>
        <v>14630.414688406485</v>
      </c>
    </row>
    <row r="75" spans="9:14" x14ac:dyDescent="0.35">
      <c r="I75" s="1">
        <f t="shared" si="2"/>
        <v>74.411764705882348</v>
      </c>
      <c r="J75" s="1">
        <f>[1]!GLV_q_gas_vkr_sm3day($C$12,$C$17,$C$19,I75,$H$5,$H$6)/1000</f>
        <v>0</v>
      </c>
      <c r="K75" s="1">
        <f>[1]!GLV_q_gas_vkr_sm3day($C$12,$C$17,$C$19,I75,$H$5,$H$6)</f>
        <v>0</v>
      </c>
      <c r="L75" s="1">
        <f>[1]!GLV_q_gas_vkr_sm3day($C$12,$C$17,I75,$C$20,$H$5,$H$6)</f>
        <v>15047.328305168016</v>
      </c>
      <c r="M75" s="1">
        <f t="shared" si="3"/>
        <v>15047.328305168016</v>
      </c>
      <c r="N75" s="1">
        <f t="shared" si="4"/>
        <v>15047.328305168016</v>
      </c>
    </row>
    <row r="76" spans="9:14" x14ac:dyDescent="0.35">
      <c r="I76" s="1">
        <f t="shared" si="2"/>
        <v>75.823529411764696</v>
      </c>
      <c r="J76" s="1">
        <f>[1]!GLV_q_gas_vkr_sm3day($C$12,$C$17,$C$19,I76,$H$5,$H$6)/1000</f>
        <v>0</v>
      </c>
      <c r="K76" s="1">
        <f>[1]!GLV_q_gas_vkr_sm3day($C$12,$C$17,$C$19,I76,$H$5,$H$6)</f>
        <v>0</v>
      </c>
      <c r="L76" s="1">
        <f>[1]!GLV_q_gas_vkr_sm3day($C$12,$C$17,I76,$C$20,$H$5,$H$6)</f>
        <v>15450.274923663121</v>
      </c>
      <c r="M76" s="1">
        <f t="shared" si="3"/>
        <v>15450.274923663121</v>
      </c>
      <c r="N76" s="1">
        <f t="shared" si="4"/>
        <v>15450.274923663121</v>
      </c>
    </row>
    <row r="77" spans="9:14" x14ac:dyDescent="0.35">
      <c r="I77" s="1">
        <f t="shared" si="2"/>
        <v>77.235294117647044</v>
      </c>
      <c r="J77" s="1">
        <f>[1]!GLV_q_gas_vkr_sm3day($C$12,$C$17,$C$19,I77,$H$5,$H$6)/1000</f>
        <v>0</v>
      </c>
      <c r="K77" s="1">
        <f>[1]!GLV_q_gas_vkr_sm3day($C$12,$C$17,$C$19,I77,$H$5,$H$6)</f>
        <v>0</v>
      </c>
      <c r="L77" s="1">
        <f>[1]!GLV_q_gas_vkr_sm3day($C$12,$C$17,I77,$C$20,$H$5,$H$6)</f>
        <v>15840.351571150621</v>
      </c>
      <c r="M77" s="1">
        <f t="shared" si="3"/>
        <v>15840.351571150621</v>
      </c>
      <c r="N77" s="1">
        <f t="shared" si="4"/>
        <v>15840.351571150621</v>
      </c>
    </row>
    <row r="78" spans="9:14" x14ac:dyDescent="0.35">
      <c r="I78" s="1">
        <f t="shared" si="2"/>
        <v>78.647058823529392</v>
      </c>
      <c r="J78" s="1">
        <f>[1]!GLV_q_gas_vkr_sm3day($C$12,$C$17,$C$19,I78,$H$5,$H$6)/1000</f>
        <v>0</v>
      </c>
      <c r="K78" s="1">
        <f>[1]!GLV_q_gas_vkr_sm3day($C$12,$C$17,$C$19,I78,$H$5,$H$6)</f>
        <v>0</v>
      </c>
      <c r="L78" s="1">
        <f>[1]!GLV_q_gas_vkr_sm3day($C$12,$C$17,I78,$C$20,$H$5,$H$6)</f>
        <v>16218.518742724227</v>
      </c>
      <c r="M78" s="1">
        <f t="shared" si="3"/>
        <v>16218.518742724227</v>
      </c>
      <c r="N78" s="1">
        <f t="shared" si="4"/>
        <v>16218.518742724227</v>
      </c>
    </row>
    <row r="79" spans="9:14" x14ac:dyDescent="0.35">
      <c r="I79" s="1">
        <f t="shared" si="2"/>
        <v>80.05882352941174</v>
      </c>
      <c r="J79" s="1">
        <f>[1]!GLV_q_gas_vkr_sm3day($C$12,$C$17,$C$19,I79,$H$5,$H$6)/1000</f>
        <v>0</v>
      </c>
      <c r="K79" s="1">
        <f>[1]!GLV_q_gas_vkr_sm3day($C$12,$C$17,$C$19,I79,$H$5,$H$6)</f>
        <v>0</v>
      </c>
      <c r="L79" s="1">
        <f>[1]!GLV_q_gas_vkr_sm3day($C$12,$C$17,I79,$C$20,$H$5,$H$6)</f>
        <v>16585.622292462373</v>
      </c>
      <c r="M79" s="1">
        <f t="shared" si="3"/>
        <v>16585.622292462373</v>
      </c>
      <c r="N79" s="1">
        <f t="shared" si="4"/>
        <v>16585.622292462373</v>
      </c>
    </row>
    <row r="80" spans="9:14" x14ac:dyDescent="0.35">
      <c r="I80" s="1">
        <f t="shared" si="2"/>
        <v>81.470588235294088</v>
      </c>
      <c r="J80" s="1">
        <f>[1]!GLV_q_gas_vkr_sm3day($C$12,$C$17,$C$19,I80,$H$5,$H$6)/1000</f>
        <v>0</v>
      </c>
      <c r="K80" s="1">
        <f>[1]!GLV_q_gas_vkr_sm3day($C$12,$C$17,$C$19,I80,$H$5,$H$6)</f>
        <v>0</v>
      </c>
      <c r="L80" s="1">
        <f>[1]!GLV_q_gas_vkr_sm3day($C$12,$C$17,I80,$C$20,$H$5,$H$6)</f>
        <v>16942.411442652079</v>
      </c>
      <c r="M80" s="1">
        <f t="shared" si="3"/>
        <v>16942.411442652079</v>
      </c>
      <c r="N80" s="1">
        <f t="shared" si="4"/>
        <v>16942.411442652079</v>
      </c>
    </row>
    <row r="81" spans="9:14" x14ac:dyDescent="0.35">
      <c r="I81" s="1">
        <f t="shared" si="2"/>
        <v>82.882352941176435</v>
      </c>
      <c r="J81" s="1">
        <f>[1]!GLV_q_gas_vkr_sm3day($C$12,$C$17,$C$19,I81,$H$5,$H$6)/1000</f>
        <v>0</v>
      </c>
      <c r="K81" s="1">
        <f>[1]!GLV_q_gas_vkr_sm3day($C$12,$C$17,$C$19,I81,$H$5,$H$6)</f>
        <v>0</v>
      </c>
      <c r="L81" s="1">
        <f>[1]!GLV_q_gas_vkr_sm3day($C$12,$C$17,I81,$C$20,$H$5,$H$6)</f>
        <v>17289.55520135515</v>
      </c>
      <c r="M81" s="1">
        <f t="shared" si="3"/>
        <v>17289.55520135515</v>
      </c>
      <c r="N81" s="1">
        <f t="shared" si="4"/>
        <v>17289.55520135515</v>
      </c>
    </row>
    <row r="82" spans="9:14" x14ac:dyDescent="0.35">
      <c r="I82" s="1">
        <f t="shared" si="2"/>
        <v>84.294117647058783</v>
      </c>
      <c r="J82" s="1">
        <f>[1]!GLV_q_gas_vkr_sm3day($C$12,$C$17,$C$19,I82,$H$5,$H$6)/1000</f>
        <v>0</v>
      </c>
      <c r="K82" s="1">
        <f>[1]!GLV_q_gas_vkr_sm3day($C$12,$C$17,$C$19,I82,$H$5,$H$6)</f>
        <v>0</v>
      </c>
      <c r="L82" s="1">
        <f>[1]!GLV_q_gas_vkr_sm3day($C$12,$C$17,I82,$C$20,$H$5,$H$6)</f>
        <v>17627.654061073394</v>
      </c>
      <c r="M82" s="1">
        <f t="shared" si="3"/>
        <v>17627.654061073394</v>
      </c>
      <c r="N82" s="1">
        <f t="shared" si="4"/>
        <v>17627.654061073394</v>
      </c>
    </row>
    <row r="83" spans="9:14" x14ac:dyDescent="0.35">
      <c r="I83" s="1">
        <f t="shared" si="2"/>
        <v>85.705882352941131</v>
      </c>
      <c r="J83" s="1">
        <f>[1]!GLV_q_gas_vkr_sm3day($C$12,$C$17,$C$19,I83,$H$5,$H$6)/1000</f>
        <v>0</v>
      </c>
      <c r="K83" s="1">
        <f>[1]!GLV_q_gas_vkr_sm3day($C$12,$C$17,$C$19,I83,$H$5,$H$6)</f>
        <v>0</v>
      </c>
      <c r="L83" s="1">
        <f>[1]!GLV_q_gas_vkr_sm3day($C$12,$C$17,I83,$C$20,$H$5,$H$6)</f>
        <v>17957.247774838354</v>
      </c>
      <c r="M83" s="1">
        <f t="shared" si="3"/>
        <v>17957.247774838354</v>
      </c>
      <c r="N83" s="1">
        <f t="shared" si="4"/>
        <v>17957.247774838354</v>
      </c>
    </row>
    <row r="84" spans="9:14" x14ac:dyDescent="0.35">
      <c r="I84" s="1">
        <f t="shared" si="2"/>
        <v>87.117647058823479</v>
      </c>
      <c r="J84" s="1">
        <f>[1]!GLV_q_gas_vkr_sm3day($C$12,$C$17,$C$19,I84,$H$5,$H$6)/1000</f>
        <v>0</v>
      </c>
      <c r="K84" s="1">
        <f>[1]!GLV_q_gas_vkr_sm3day($C$12,$C$17,$C$19,I84,$H$5,$H$6)</f>
        <v>0</v>
      </c>
      <c r="L84" s="1">
        <f>[1]!GLV_q_gas_vkr_sm3day($C$12,$C$17,I84,$C$20,$H$5,$H$6)</f>
        <v>18278.825823409399</v>
      </c>
      <c r="M84" s="1">
        <f t="shared" si="3"/>
        <v>18278.825823409399</v>
      </c>
      <c r="N84" s="1">
        <f t="shared" si="4"/>
        <v>18278.825823409399</v>
      </c>
    </row>
    <row r="85" spans="9:14" x14ac:dyDescent="0.35">
      <c r="I85" s="1">
        <f t="shared" si="2"/>
        <v>88.529411764705827</v>
      </c>
      <c r="J85" s="1">
        <f>[1]!GLV_q_gas_vkr_sm3day($C$12,$C$17,$C$19,I85,$H$5,$H$6)/1000</f>
        <v>0</v>
      </c>
      <c r="K85" s="1">
        <f>[1]!GLV_q_gas_vkr_sm3day($C$12,$C$17,$C$19,I85,$H$5,$H$6)</f>
        <v>0</v>
      </c>
      <c r="L85" s="1">
        <f>[1]!GLV_q_gas_vkr_sm3day($C$12,$C$17,I85,$C$20,$H$5,$H$6)</f>
        <v>18592.83192811739</v>
      </c>
      <c r="M85" s="1">
        <f t="shared" si="3"/>
        <v>18592.83192811739</v>
      </c>
      <c r="N85" s="1">
        <f t="shared" si="4"/>
        <v>18592.83192811739</v>
      </c>
    </row>
    <row r="86" spans="9:14" x14ac:dyDescent="0.35">
      <c r="I86" s="1">
        <f t="shared" si="2"/>
        <v>89.941176470588175</v>
      </c>
      <c r="J86" s="1">
        <f>[1]!GLV_q_gas_vkr_sm3day($C$12,$C$17,$C$19,I86,$H$5,$H$6)/1000</f>
        <v>0</v>
      </c>
      <c r="K86" s="1">
        <f>[1]!GLV_q_gas_vkr_sm3day($C$12,$C$17,$C$19,I86,$H$5,$H$6)</f>
        <v>0</v>
      </c>
      <c r="L86" s="1">
        <f>[1]!GLV_q_gas_vkr_sm3day($C$12,$C$17,I86,$C$20,$H$5,$H$6)</f>
        <v>18899.671325158339</v>
      </c>
      <c r="M86" s="1">
        <f t="shared" si="3"/>
        <v>18899.671325158339</v>
      </c>
      <c r="N86" s="1">
        <f t="shared" si="4"/>
        <v>18899.671325158339</v>
      </c>
    </row>
    <row r="87" spans="9:14" x14ac:dyDescent="0.35">
      <c r="I87" s="1">
        <f t="shared" si="2"/>
        <v>91.352941176470523</v>
      </c>
      <c r="J87" s="1">
        <f>[1]!GLV_q_gas_vkr_sm3day($C$12,$C$17,$C$19,I87,$H$5,$H$6)/1000</f>
        <v>0</v>
      </c>
      <c r="K87" s="1">
        <f>[1]!GLV_q_gas_vkr_sm3day($C$12,$C$17,$C$19,I87,$H$5,$H$6)</f>
        <v>0</v>
      </c>
      <c r="L87" s="1">
        <f>[1]!GLV_q_gas_vkr_sm3day($C$12,$C$17,I87,$C$20,$H$5,$H$6)</f>
        <v>19199.715657092231</v>
      </c>
      <c r="M87" s="1">
        <f t="shared" ref="M87:M99" si="5">IF(I87&gt;$C$40,L87,0)</f>
        <v>19199.715657092231</v>
      </c>
      <c r="N87" s="1">
        <f t="shared" ref="N87:N99" si="6">IF(I87&gt;$C$39,L87,0)</f>
        <v>19199.715657092231</v>
      </c>
    </row>
    <row r="88" spans="9:14" x14ac:dyDescent="0.35">
      <c r="I88" s="1">
        <f t="shared" si="2"/>
        <v>92.764705882352871</v>
      </c>
      <c r="J88" s="1">
        <f>[1]!GLV_q_gas_vkr_sm3day($C$12,$C$17,$C$19,I88,$H$5,$H$6)/1000</f>
        <v>0</v>
      </c>
      <c r="K88" s="1">
        <f>[1]!GLV_q_gas_vkr_sm3day($C$12,$C$17,$C$19,I88,$H$5,$H$6)</f>
        <v>0</v>
      </c>
      <c r="L88" s="1">
        <f>[1]!GLV_q_gas_vkr_sm3day($C$12,$C$17,I88,$C$20,$H$5,$H$6)</f>
        <v>19496.426925926004</v>
      </c>
      <c r="M88" s="1">
        <f t="shared" si="5"/>
        <v>19496.426925926004</v>
      </c>
      <c r="N88" s="1">
        <f t="shared" si="6"/>
        <v>19496.426925926004</v>
      </c>
    </row>
    <row r="89" spans="9:14" x14ac:dyDescent="0.35">
      <c r="I89" s="1">
        <f t="shared" ref="I89:I99" si="7">I88+$I$21/51</f>
        <v>94.176470588235219</v>
      </c>
      <c r="J89" s="1">
        <f>[1]!GLV_q_gas_vkr_sm3day($C$12,$C$17,$C$19,I89,$H$5,$H$6)/1000</f>
        <v>0</v>
      </c>
      <c r="K89" s="1">
        <f>[1]!GLV_q_gas_vkr_sm3day($C$12,$C$17,$C$19,I89,$H$5,$H$6)</f>
        <v>0</v>
      </c>
      <c r="L89" s="1">
        <f>[1]!GLV_q_gas_vkr_sm3day($C$12,$C$17,I89,$C$20,$H$5,$H$6)</f>
        <v>19793.138845896636</v>
      </c>
      <c r="M89" s="1">
        <f t="shared" si="5"/>
        <v>19793.138845896636</v>
      </c>
      <c r="N89" s="1">
        <f t="shared" si="6"/>
        <v>19793.138845896636</v>
      </c>
    </row>
    <row r="90" spans="9:14" x14ac:dyDescent="0.35">
      <c r="I90" s="1">
        <f t="shared" si="7"/>
        <v>95.588235294117567</v>
      </c>
      <c r="J90" s="1">
        <f>[1]!GLV_q_gas_vkr_sm3day($C$12,$C$17,$C$19,I90,$H$5,$H$6)/1000</f>
        <v>0</v>
      </c>
      <c r="K90" s="1">
        <f>[1]!GLV_q_gas_vkr_sm3day($C$12,$C$17,$C$19,I90,$H$5,$H$6)</f>
        <v>0</v>
      </c>
      <c r="L90" s="1">
        <f>[1]!GLV_q_gas_vkr_sm3day($C$12,$C$17,I90,$C$20,$H$5,$H$6)</f>
        <v>20089.850497598603</v>
      </c>
      <c r="M90" s="1">
        <f t="shared" si="5"/>
        <v>20089.850497598603</v>
      </c>
      <c r="N90" s="1">
        <f t="shared" si="6"/>
        <v>20089.850497598603</v>
      </c>
    </row>
    <row r="91" spans="9:14" x14ac:dyDescent="0.35">
      <c r="I91" s="1">
        <f t="shared" si="7"/>
        <v>96.999999999999915</v>
      </c>
      <c r="J91" s="1">
        <f>[1]!GLV_q_gas_vkr_sm3day($C$12,$C$17,$C$19,I91,$H$5,$H$6)/1000</f>
        <v>0</v>
      </c>
      <c r="K91" s="1">
        <f>[1]!GLV_q_gas_vkr_sm3day($C$12,$C$17,$C$19,I91,$H$5,$H$6)</f>
        <v>0</v>
      </c>
      <c r="L91" s="1">
        <f>[1]!GLV_q_gas_vkr_sm3day($C$12,$C$17,I91,$C$20,$H$5,$H$6)</f>
        <v>20386.562100465428</v>
      </c>
      <c r="M91" s="1">
        <f t="shared" si="5"/>
        <v>20386.562100465428</v>
      </c>
      <c r="N91" s="1">
        <f t="shared" si="6"/>
        <v>20386.562100465428</v>
      </c>
    </row>
    <row r="92" spans="9:14" x14ac:dyDescent="0.35">
      <c r="I92" s="1">
        <f t="shared" si="7"/>
        <v>98.411764705882263</v>
      </c>
      <c r="J92" s="1">
        <f>[1]!GLV_q_gas_vkr_sm3day($C$12,$C$17,$C$19,I92,$H$5,$H$6)/1000</f>
        <v>0</v>
      </c>
      <c r="K92" s="1">
        <f>[1]!GLV_q_gas_vkr_sm3day($C$12,$C$17,$C$19,I92,$H$5,$H$6)</f>
        <v>0</v>
      </c>
      <c r="L92" s="1">
        <f>[1]!GLV_q_gas_vkr_sm3day($C$12,$C$17,I92,$C$20,$H$5,$H$6)</f>
        <v>20683.273903882506</v>
      </c>
      <c r="M92" s="1">
        <f t="shared" si="5"/>
        <v>20683.273903882506</v>
      </c>
      <c r="N92" s="1">
        <f t="shared" si="6"/>
        <v>20683.273903882506</v>
      </c>
    </row>
    <row r="93" spans="9:14" x14ac:dyDescent="0.35">
      <c r="I93" s="1">
        <f t="shared" si="7"/>
        <v>99.823529411764611</v>
      </c>
      <c r="J93" s="1">
        <f>[1]!GLV_q_gas_vkr_sm3day($C$12,$C$17,$C$19,I93,$H$5,$H$6)/1000</f>
        <v>0</v>
      </c>
      <c r="K93" s="1">
        <f>[1]!GLV_q_gas_vkr_sm3day($C$12,$C$17,$C$19,I93,$H$5,$H$6)</f>
        <v>0</v>
      </c>
      <c r="L93" s="1">
        <f>[1]!GLV_q_gas_vkr_sm3day($C$12,$C$17,I93,$C$20,$H$5,$H$6)</f>
        <v>20979.985094579846</v>
      </c>
      <c r="M93" s="1">
        <f t="shared" si="5"/>
        <v>20979.985094579846</v>
      </c>
      <c r="N93" s="1">
        <f t="shared" si="6"/>
        <v>20979.985094579846</v>
      </c>
    </row>
    <row r="94" spans="9:14" x14ac:dyDescent="0.35">
      <c r="I94" s="1">
        <f t="shared" si="7"/>
        <v>101.23529411764696</v>
      </c>
      <c r="J94" s="1">
        <f>[1]!GLV_q_gas_vkr_sm3day($C$12,$C$17,$C$19,I94,$H$5,$H$6)/1000</f>
        <v>0</v>
      </c>
      <c r="K94" s="1">
        <f>[1]!GLV_q_gas_vkr_sm3day($C$12,$C$17,$C$19,I94,$H$5,$H$6)</f>
        <v>0</v>
      </c>
      <c r="L94" s="1">
        <f>[1]!GLV_q_gas_vkr_sm3day($C$12,$C$17,I94,$C$20,$H$5,$H$6)</f>
        <v>21276.697456021215</v>
      </c>
      <c r="M94" s="1">
        <f t="shared" si="5"/>
        <v>21276.697456021215</v>
      </c>
      <c r="N94" s="1">
        <f t="shared" si="6"/>
        <v>21276.697456021215</v>
      </c>
    </row>
    <row r="95" spans="9:14" x14ac:dyDescent="0.35">
      <c r="I95" s="1">
        <f t="shared" si="7"/>
        <v>102.64705882352931</v>
      </c>
      <c r="J95" s="1">
        <f>[1]!GLV_q_gas_vkr_sm3day($C$12,$C$17,$C$19,I95,$H$5,$H$6)/1000</f>
        <v>0</v>
      </c>
      <c r="K95" s="1">
        <f>[1]!GLV_q_gas_vkr_sm3day($C$12,$C$17,$C$19,I95,$H$5,$H$6)</f>
        <v>0</v>
      </c>
      <c r="L95" s="1">
        <f>[1]!GLV_q_gas_vkr_sm3day($C$12,$C$17,I95,$C$20,$H$5,$H$6)</f>
        <v>21573.408411006203</v>
      </c>
      <c r="M95" s="1">
        <f t="shared" si="5"/>
        <v>21573.408411006203</v>
      </c>
      <c r="N95" s="1">
        <f t="shared" si="6"/>
        <v>21573.408411006203</v>
      </c>
    </row>
    <row r="96" spans="9:14" x14ac:dyDescent="0.35">
      <c r="I96" s="1">
        <f t="shared" si="7"/>
        <v>104.05882352941165</v>
      </c>
      <c r="J96" s="1">
        <f>[1]!GLV_q_gas_vkr_sm3day($C$12,$C$17,$C$19,I96,$H$5,$H$6)/1000</f>
        <v>0</v>
      </c>
      <c r="K96" s="1">
        <f>[1]!GLV_q_gas_vkr_sm3day($C$12,$C$17,$C$19,I96,$H$5,$H$6)</f>
        <v>0</v>
      </c>
      <c r="L96" s="1">
        <f>[1]!GLV_q_gas_vkr_sm3day($C$12,$C$17,I96,$C$20,$H$5,$H$6)</f>
        <v>21870.119931178731</v>
      </c>
      <c r="M96" s="1">
        <f t="shared" si="5"/>
        <v>21870.119931178731</v>
      </c>
      <c r="N96" s="1">
        <f t="shared" si="6"/>
        <v>21870.119931178731</v>
      </c>
    </row>
    <row r="97" spans="9:14" x14ac:dyDescent="0.35">
      <c r="I97" s="1">
        <f t="shared" si="7"/>
        <v>105.470588235294</v>
      </c>
      <c r="J97" s="1">
        <f>[1]!GLV_q_gas_vkr_sm3day($C$12,$C$17,$C$19,I97,$H$5,$H$6)/1000</f>
        <v>0</v>
      </c>
      <c r="K97" s="1">
        <f>[1]!GLV_q_gas_vkr_sm3day($C$12,$C$17,$C$19,I97,$H$5,$H$6)</f>
        <v>0</v>
      </c>
      <c r="L97" s="1">
        <f>[1]!GLV_q_gas_vkr_sm3day($C$12,$C$17,I97,$C$20,$H$5,$H$6)</f>
        <v>22166.831814685807</v>
      </c>
      <c r="M97" s="1">
        <f t="shared" si="5"/>
        <v>22166.831814685807</v>
      </c>
      <c r="N97" s="1">
        <f t="shared" si="6"/>
        <v>22166.831814685807</v>
      </c>
    </row>
    <row r="98" spans="9:14" x14ac:dyDescent="0.35">
      <c r="I98" s="1">
        <f t="shared" si="7"/>
        <v>106.88235294117635</v>
      </c>
      <c r="J98" s="1">
        <f>[1]!GLV_q_gas_vkr_sm3day($C$12,$C$17,$C$19,I98,$H$5,$H$6)/1000</f>
        <v>0</v>
      </c>
      <c r="K98" s="1">
        <f>[1]!GLV_q_gas_vkr_sm3day($C$12,$C$17,$C$19,I98,$H$5,$H$6)</f>
        <v>0</v>
      </c>
      <c r="L98" s="1">
        <f>[1]!GLV_q_gas_vkr_sm3day($C$12,$C$17,I98,$C$20,$H$5,$H$6)</f>
        <v>22463.543672147567</v>
      </c>
      <c r="M98" s="1">
        <f t="shared" si="5"/>
        <v>22463.543672147567</v>
      </c>
      <c r="N98" s="1">
        <f t="shared" si="6"/>
        <v>22463.543672147567</v>
      </c>
    </row>
    <row r="99" spans="9:14" x14ac:dyDescent="0.35">
      <c r="I99" s="1">
        <f t="shared" si="7"/>
        <v>108.2941176470587</v>
      </c>
      <c r="J99" s="1">
        <f>[1]!GLV_q_gas_vkr_sm3day($C$12,$C$17,$C$19,I99,$H$5,$H$6)/1000</f>
        <v>0</v>
      </c>
      <c r="K99" s="1">
        <f>[1]!GLV_q_gas_vkr_sm3day($C$12,$C$17,$C$19,I99,$H$5,$H$6)</f>
        <v>0</v>
      </c>
      <c r="L99" s="1">
        <f>[1]!GLV_q_gas_vkr_sm3day($C$12,$C$17,I99,$C$20,$H$5,$H$6)</f>
        <v>22760.255329709704</v>
      </c>
      <c r="M99" s="1">
        <f t="shared" si="5"/>
        <v>22760.255329709704</v>
      </c>
      <c r="N99" s="1">
        <f t="shared" si="6"/>
        <v>22760.255329709704</v>
      </c>
    </row>
  </sheetData>
  <mergeCells count="12">
    <mergeCell ref="C19:D19"/>
    <mergeCell ref="C20:D20"/>
    <mergeCell ref="C11:D11"/>
    <mergeCell ref="C12:D12"/>
    <mergeCell ref="C13:D13"/>
    <mergeCell ref="C16:D16"/>
    <mergeCell ref="C17:D17"/>
    <mergeCell ref="B4:E4"/>
    <mergeCell ref="C5:D5"/>
    <mergeCell ref="C6:D6"/>
    <mergeCell ref="C7:D7"/>
    <mergeCell ref="C8:D8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Клапана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rienm</cp:lastModifiedBy>
  <dcterms:created xsi:type="dcterms:W3CDTF">2019-08-04T05:21:01Z</dcterms:created>
  <dcterms:modified xsi:type="dcterms:W3CDTF">2022-05-25T08:06:38Z</dcterms:modified>
</cp:coreProperties>
</file>