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190E39EB-407E-4B3A-BE19-39DBCBA67862}" xr6:coauthVersionLast="47" xr6:coauthVersionMax="47" xr10:uidLastSave="{00000000-0000-0000-0000-000000000000}"/>
  <bookViews>
    <workbookView xWindow="-120" yWindow="-120" windowWidth="38640" windowHeight="21240" xr2:uid="{98CE4D92-F1C2-4FA3-9F94-FDA5AF01A5FF}"/>
  </bookViews>
  <sheets>
    <sheet name="расчет pout - жидкость" sheetId="1" r:id="rId1"/>
    <sheet name="расчет pout - газ" sheetId="5" r:id="rId2"/>
    <sheet name="расчет pin" sheetId="4" r:id="rId3"/>
    <sheet name="корректировка модели Вербицкого" sheetId="2" r:id="rId4"/>
    <sheet name="характеристика сопла" sheetId="3" r:id="rId5"/>
  </sheets>
  <externalReferences>
    <externalReference r:id="rId6"/>
  </externalReferences>
  <definedNames>
    <definedName name="d_nozzle" localSheetId="2">'расчет pin'!$I$8</definedName>
    <definedName name="d_nozzle" localSheetId="1">'расчет pout - газ'!$I$8</definedName>
    <definedName name="d_nozzle">'расчет pout - жидкость'!$I$8</definedName>
    <definedName name="d_throat" localSheetId="2">'расчет pin'!$I$9</definedName>
    <definedName name="d_throat" localSheetId="1">'расчет pout - газ'!$I$9</definedName>
    <definedName name="d_throat">'расчет pout - жидкость'!$I$9</definedName>
    <definedName name="feed_json" localSheetId="2">'расчет pin'!$C$22</definedName>
    <definedName name="feed_json" localSheetId="1">'расчет pout - газ'!$C$22</definedName>
    <definedName name="feed_json">'расчет pout - жидкость'!$C$22</definedName>
    <definedName name="feed_json_1" localSheetId="2">'расчет pin'!$F$22</definedName>
    <definedName name="feed_json_1" localSheetId="1">'расчет pout - газ'!$F$22</definedName>
    <definedName name="feed_json_1">'расчет pout - жидкость'!$F$22</definedName>
    <definedName name="feed_json_2">'характеристика сопла'!$D$19</definedName>
    <definedName name="kchoke" localSheetId="2">'расчет pin'!$I$18</definedName>
    <definedName name="kchoke" localSheetId="1">'расчет pout - газ'!$I$18</definedName>
    <definedName name="kchoke">'расчет pout - жидкость'!$I$18</definedName>
    <definedName name="kn" localSheetId="2">'расчет pin'!$I$16</definedName>
    <definedName name="kn" localSheetId="1">'расчет pout - газ'!$I$16</definedName>
    <definedName name="kn">'расчет pout - жидкость'!$I$16</definedName>
    <definedName name="ktd" localSheetId="2">'расчет pin'!$I$17</definedName>
    <definedName name="ktd" localSheetId="1">'расчет pout - газ'!$I$17</definedName>
    <definedName name="ktd">'расчет pout - жидкость'!$I$17</definedName>
    <definedName name="pact" localSheetId="2">'расчет pin'!$I$10</definedName>
    <definedName name="pact" localSheetId="1">'расчет pout - газ'!$I$10</definedName>
    <definedName name="pact">'расчет pout - жидкость'!$I$10</definedName>
    <definedName name="pout" localSheetId="2">'расчет pin'!$I$11</definedName>
    <definedName name="pout" localSheetId="1">'расчет pout - газ'!$I$11</definedName>
    <definedName name="pout">'расчет pout - жидкость'!$I$11</definedName>
    <definedName name="psuct" localSheetId="2">'расчет pin'!$I$12</definedName>
    <definedName name="psuct" localSheetId="1">'расчет pout - газ'!$I$12</definedName>
    <definedName name="psuct">'расчет pout - жидкость'!$I$12</definedName>
    <definedName name="PVT_json" localSheetId="2">'расчет pin'!$C$17</definedName>
    <definedName name="PVT_json" localSheetId="1">'расчет pout - газ'!$C$17</definedName>
    <definedName name="PVT_json">'расчет pout - жидкость'!$C$17</definedName>
    <definedName name="PVT_json_1" localSheetId="2">'расчет pin'!$F$17</definedName>
    <definedName name="PVT_json_1" localSheetId="1">'расчет pout - газ'!$F$17</definedName>
    <definedName name="PVT_json_1">'расчет pout - жидкость'!$F$17</definedName>
    <definedName name="PVT_json_2">'характеристика сопла'!$D$14</definedName>
    <definedName name="qtype" localSheetId="2">'расчет pin'!$I$14</definedName>
    <definedName name="qtype" localSheetId="1">'расчет pout - газ'!$I$14</definedName>
    <definedName name="qtype">'расчет pout - жидкость'!$I$14</definedName>
    <definedName name="t" localSheetId="2">'расчет pin'!$I$13</definedName>
    <definedName name="t" localSheetId="1">'расчет pout - газ'!$I$13</definedName>
    <definedName name="t">'расчет pout - жидкость'!$I$13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I9" i="5"/>
  <c r="I9" i="4"/>
  <c r="W2" i="4"/>
  <c r="I9" i="1"/>
  <c r="H5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9" i="2"/>
  <c r="K11" i="5" a="1"/>
  <c r="F17" i="5"/>
  <c r="F17" i="4"/>
  <c r="C17" i="5"/>
  <c r="K11" i="4" a="1"/>
  <c r="C17" i="4"/>
  <c r="K11" i="1" a="1"/>
  <c r="C17" i="1"/>
  <c r="F17" i="1"/>
  <c r="C29" i="1" a="1"/>
  <c r="C23" i="3" a="1"/>
  <c r="C22" i="3" a="1"/>
  <c r="D14" i="3"/>
  <c r="F22" i="4"/>
  <c r="C22" i="4"/>
  <c r="F22" i="5"/>
  <c r="C31" i="5" a="1"/>
  <c r="C23" i="3" l="1"/>
  <c r="C22" i="3"/>
  <c r="K11" i="5"/>
  <c r="C31" i="5"/>
  <c r="K11" i="4"/>
  <c r="G21" i="2"/>
  <c r="G19" i="2"/>
  <c r="G20" i="2"/>
  <c r="G10" i="2"/>
  <c r="G26" i="2"/>
  <c r="G25" i="2"/>
  <c r="G14" i="2"/>
  <c r="G13" i="2"/>
  <c r="G29" i="2"/>
  <c r="G17" i="2"/>
  <c r="G42" i="2"/>
  <c r="G18" i="2"/>
  <c r="G28" i="2"/>
  <c r="G16" i="2"/>
  <c r="G27" i="2"/>
  <c r="G15" i="2"/>
  <c r="G12" i="2"/>
  <c r="H6" i="2"/>
  <c r="G40" i="2" s="1"/>
  <c r="G23" i="2"/>
  <c r="G11" i="2"/>
  <c r="G24" i="2"/>
  <c r="G9" i="2"/>
  <c r="G22" i="2"/>
  <c r="K11" i="1"/>
  <c r="C29" i="1"/>
  <c r="D19" i="3"/>
  <c r="B32" i="1" a="1"/>
  <c r="C51" i="1"/>
  <c r="C22" i="5"/>
  <c r="C45" i="1"/>
  <c r="C46" i="1"/>
  <c r="C43" i="1"/>
  <c r="C48" i="1"/>
  <c r="C36" i="1"/>
  <c r="C44" i="1"/>
  <c r="C42" i="1"/>
  <c r="B34" i="5" a="1"/>
  <c r="C47" i="1"/>
  <c r="C52" i="1"/>
  <c r="C47" i="5"/>
  <c r="C48" i="5"/>
  <c r="C50" i="1"/>
  <c r="C35" i="5"/>
  <c r="C41" i="5"/>
  <c r="D69" i="5" a="1"/>
  <c r="D48" i="5" a="1"/>
  <c r="D41" i="5" a="1"/>
  <c r="C37" i="5"/>
  <c r="N69" i="5" a="1"/>
  <c r="C36" i="5"/>
  <c r="D36" i="5" s="1" a="1"/>
  <c r="C34" i="1"/>
  <c r="C40" i="1"/>
  <c r="C54" i="5"/>
  <c r="C53" i="5"/>
  <c r="D47" i="5" a="1"/>
  <c r="N47" i="5" s="1" a="1"/>
  <c r="D58" i="5" a="1"/>
  <c r="D70" i="5" a="1"/>
  <c r="N70" i="5" s="1" a="1"/>
  <c r="N48" i="5" a="1"/>
  <c r="C39" i="1"/>
  <c r="D75" i="5" a="1"/>
  <c r="N75" i="5" s="1" a="1"/>
  <c r="C41" i="1"/>
  <c r="C42" i="5"/>
  <c r="D64" i="5" s="1" a="1"/>
  <c r="N64" i="5" s="1" a="1"/>
  <c r="D57" i="5" a="1"/>
  <c r="D54" i="5" a="1"/>
  <c r="N54" i="5" s="1" a="1"/>
  <c r="H27" i="3" a="1"/>
  <c r="C33" i="1"/>
  <c r="F22" i="1"/>
  <c r="C49" i="5"/>
  <c r="D35" i="5" a="1"/>
  <c r="N35" i="5" s="1" a="1"/>
  <c r="D63" i="5" a="1"/>
  <c r="N63" i="5" s="1" a="1"/>
  <c r="I52" i="3" a="1"/>
  <c r="N36" i="5" a="1"/>
  <c r="I43" i="3" a="1"/>
  <c r="C27" i="3" a="1"/>
  <c r="C35" i="1"/>
  <c r="C49" i="1"/>
  <c r="D53" i="5" a="1"/>
  <c r="N53" i="5" s="1" a="1"/>
  <c r="J28" i="3" a="1"/>
  <c r="C38" i="1"/>
  <c r="N58" i="5" a="1"/>
  <c r="C22" i="1"/>
  <c r="D60" i="1" a="1"/>
  <c r="C37" i="1"/>
  <c r="D63" i="1" a="1"/>
  <c r="D61" i="1" a="1"/>
  <c r="C50" i="5"/>
  <c r="C44" i="5"/>
  <c r="D42" i="5" a="1"/>
  <c r="N42" i="5" s="1" a="1"/>
  <c r="N57" i="5" a="1"/>
  <c r="N41" i="5" a="1"/>
  <c r="J31" i="3" a="1"/>
  <c r="J40" i="3" a="1"/>
  <c r="I41" i="3" a="1"/>
  <c r="I45" i="3" a="1"/>
  <c r="J49" i="3" a="1"/>
  <c r="I32" i="3" a="1"/>
  <c r="D76" i="5" a="1"/>
  <c r="N76" i="5" s="1" a="1"/>
  <c r="I29" i="3" a="1"/>
  <c r="D43" i="1" a="1"/>
  <c r="C43" i="5"/>
  <c r="C40" i="5"/>
  <c r="C46" i="5"/>
  <c r="C52" i="5"/>
  <c r="C45" i="5"/>
  <c r="C39" i="5"/>
  <c r="C51" i="5"/>
  <c r="C38" i="5"/>
  <c r="D37" i="5" a="1"/>
  <c r="N37" i="5" s="1" a="1"/>
  <c r="D59" i="5" a="1"/>
  <c r="N59" i="5" s="1" a="1"/>
  <c r="D41" i="1" a="1"/>
  <c r="D65" i="1" a="1"/>
  <c r="J51" i="3" a="1"/>
  <c r="I46" i="3" a="1"/>
  <c r="I35" i="3" a="1"/>
  <c r="I31" i="3" a="1"/>
  <c r="I51" i="3" a="1"/>
  <c r="J45" i="3" a="1"/>
  <c r="I50" i="3" a="1"/>
  <c r="I40" i="3" a="1"/>
  <c r="J39" i="3" a="1"/>
  <c r="J48" i="3" a="1"/>
  <c r="J44" i="3" a="1"/>
  <c r="J32" i="3" a="1"/>
  <c r="J43" i="3" a="1"/>
  <c r="I37" i="3" a="1"/>
  <c r="I34" i="3" a="1"/>
  <c r="J33" i="3" a="1"/>
  <c r="J42" i="3" a="1"/>
  <c r="I33" i="3" a="1"/>
  <c r="I28" i="3" a="1"/>
  <c r="J41" i="3" a="1"/>
  <c r="J36" i="3" a="1"/>
  <c r="J34" i="3" a="1"/>
  <c r="J35" i="3" a="1"/>
  <c r="I48" i="3" a="1"/>
  <c r="I39" i="3" a="1"/>
  <c r="I42" i="3" a="1"/>
  <c r="J47" i="3" a="1"/>
  <c r="J50" i="3" a="1"/>
  <c r="J30" i="3" a="1"/>
  <c r="I44" i="3" a="1"/>
  <c r="I30" i="3" a="1"/>
  <c r="J29" i="3" a="1"/>
  <c r="J38" i="3" a="1"/>
  <c r="I49" i="3" a="1"/>
  <c r="I36" i="3" a="1"/>
  <c r="J52" i="3" a="1"/>
  <c r="I38" i="3" a="1"/>
  <c r="I47" i="3" a="1"/>
  <c r="J46" i="3" a="1"/>
  <c r="J37" i="3" a="1"/>
  <c r="D33" i="1" a="1"/>
  <c r="D49" i="5" a="1"/>
  <c r="N49" i="5" s="1" a="1"/>
  <c r="D71" i="5" a="1"/>
  <c r="N71" i="5" s="1" a="1"/>
  <c r="D49" i="1" a="1"/>
  <c r="D73" i="1" a="1"/>
  <c r="D62" i="1" a="1"/>
  <c r="D38" i="1" a="1"/>
  <c r="D40" i="1" a="1"/>
  <c r="D59" i="1" a="1"/>
  <c r="D35" i="1" a="1"/>
  <c r="D64" i="1" a="1"/>
  <c r="D50" i="1" a="1"/>
  <c r="D71" i="1" a="1"/>
  <c r="D74" i="1" a="1"/>
  <c r="D47" i="1" a="1"/>
  <c r="D58" i="1" a="1"/>
  <c r="D39" i="1" a="1"/>
  <c r="D52" i="1" a="1"/>
  <c r="D34" i="1" a="1"/>
  <c r="D76" i="1" a="1"/>
  <c r="D36" i="1" a="1"/>
  <c r="N36" i="1" s="1" a="1"/>
  <c r="D66" i="1" a="1"/>
  <c r="D46" i="1" a="1"/>
  <c r="D44" i="1" a="1"/>
  <c r="D42" i="1" a="1"/>
  <c r="D70" i="1" a="1"/>
  <c r="D72" i="1" a="1"/>
  <c r="D51" i="1" a="1"/>
  <c r="D48" i="1" a="1"/>
  <c r="D45" i="1" a="1"/>
  <c r="D75" i="1" a="1"/>
  <c r="D50" i="5" a="1"/>
  <c r="N50" i="5" s="1" a="1"/>
  <c r="D72" i="5" a="1"/>
  <c r="N72" i="5" s="1" a="1"/>
  <c r="D44" i="5" a="1"/>
  <c r="N44" i="5" s="1" a="1"/>
  <c r="D66" i="5" a="1"/>
  <c r="N66" i="5" s="1" a="1"/>
  <c r="D65" i="5" a="1"/>
  <c r="N65" i="5" s="1" a="1"/>
  <c r="D43" i="5" a="1"/>
  <c r="N43" i="5" s="1" a="1"/>
  <c r="D40" i="5" a="1"/>
  <c r="N40" i="5" s="1" a="1"/>
  <c r="D62" i="5" a="1"/>
  <c r="N62" i="5" s="1" a="1"/>
  <c r="D46" i="5" a="1"/>
  <c r="N46" i="5" s="1" a="1"/>
  <c r="D68" i="5" a="1"/>
  <c r="N68" i="5" s="1" a="1"/>
  <c r="D52" i="5" a="1"/>
  <c r="N52" i="5" s="1" a="1"/>
  <c r="D74" i="5" a="1"/>
  <c r="N74" i="5" s="1" a="1"/>
  <c r="D67" i="5" a="1"/>
  <c r="N67" i="5" s="1" a="1"/>
  <c r="D45" i="5" a="1"/>
  <c r="N45" i="5" s="1" a="1"/>
  <c r="D39" i="5" a="1"/>
  <c r="N39" i="5" s="1" a="1"/>
  <c r="D61" i="5" a="1"/>
  <c r="N61" i="5" s="1" a="1"/>
  <c r="D51" i="5" a="1"/>
  <c r="N51" i="5" s="1" a="1"/>
  <c r="D73" i="5" a="1"/>
  <c r="N73" i="5" s="1" a="1"/>
  <c r="D60" i="5" a="1"/>
  <c r="N60" i="5" s="1" a="1"/>
  <c r="D38" i="5" a="1"/>
  <c r="N38" i="5" s="1" a="1"/>
  <c r="D85" i="1" a="1"/>
  <c r="D96" i="1" a="1"/>
  <c r="D82" i="1" a="1"/>
  <c r="D80" i="1" a="1"/>
  <c r="D88" i="1" a="1"/>
  <c r="D86" i="1" a="1"/>
  <c r="D87" i="1" a="1"/>
  <c r="D81" i="1" a="1"/>
  <c r="D97" i="1" a="1"/>
  <c r="D99" i="1" a="1"/>
  <c r="D94" i="1" a="1"/>
  <c r="D89" i="1" a="1"/>
  <c r="D91" i="1" a="1"/>
  <c r="D83" i="1" a="1"/>
  <c r="D95" i="1" a="1"/>
  <c r="D90" i="1" a="1"/>
  <c r="D93" i="1" a="1"/>
  <c r="D92" i="1" a="1"/>
  <c r="D98" i="1" a="1"/>
  <c r="D84" i="1" a="1"/>
  <c r="D37" i="1" a="1"/>
  <c r="D84" i="1" l="1"/>
  <c r="D98" i="1"/>
  <c r="D92" i="1"/>
  <c r="D93" i="1"/>
  <c r="D90" i="1"/>
  <c r="D95" i="1"/>
  <c r="D83" i="1"/>
  <c r="D91" i="1"/>
  <c r="D89" i="1"/>
  <c r="D94" i="1"/>
  <c r="D99" i="1"/>
  <c r="D97" i="1"/>
  <c r="D81" i="1"/>
  <c r="D87" i="1"/>
  <c r="D86" i="1"/>
  <c r="D88" i="1"/>
  <c r="D80" i="1"/>
  <c r="D82" i="1"/>
  <c r="D96" i="1"/>
  <c r="D85" i="1"/>
  <c r="I33" i="3"/>
  <c r="I39" i="3"/>
  <c r="I44" i="3"/>
  <c r="I32" i="3"/>
  <c r="I38" i="3"/>
  <c r="I45" i="3"/>
  <c r="I49" i="3"/>
  <c r="I43" i="3"/>
  <c r="I31" i="3"/>
  <c r="I51" i="3"/>
  <c r="I50" i="3"/>
  <c r="I37" i="3"/>
  <c r="I48" i="3"/>
  <c r="I42" i="3"/>
  <c r="I30" i="3"/>
  <c r="I36" i="3"/>
  <c r="I47" i="3"/>
  <c r="I41" i="3"/>
  <c r="I29" i="3"/>
  <c r="I35" i="3"/>
  <c r="I52" i="3"/>
  <c r="I46" i="3"/>
  <c r="I40" i="3"/>
  <c r="I34" i="3"/>
  <c r="I28" i="3"/>
  <c r="J47" i="3"/>
  <c r="J29" i="3"/>
  <c r="J52" i="3"/>
  <c r="J46" i="3"/>
  <c r="J40" i="3"/>
  <c r="J34" i="3"/>
  <c r="J28" i="3"/>
  <c r="J51" i="3"/>
  <c r="J45" i="3"/>
  <c r="J39" i="3"/>
  <c r="J33" i="3"/>
  <c r="J41" i="3"/>
  <c r="J50" i="3"/>
  <c r="J38" i="3"/>
  <c r="J49" i="3"/>
  <c r="J37" i="3"/>
  <c r="J31" i="3"/>
  <c r="J35" i="3"/>
  <c r="J44" i="3"/>
  <c r="J32" i="3"/>
  <c r="J43" i="3"/>
  <c r="J48" i="3"/>
  <c r="J42" i="3"/>
  <c r="J36" i="3"/>
  <c r="J30" i="3"/>
  <c r="H27" i="3"/>
  <c r="C51" i="3"/>
  <c r="C46" i="3"/>
  <c r="C39" i="3"/>
  <c r="C41" i="3"/>
  <c r="C35" i="3"/>
  <c r="C38" i="3"/>
  <c r="C42" i="3"/>
  <c r="C48" i="3"/>
  <c r="C50" i="3"/>
  <c r="C31" i="3"/>
  <c r="C49" i="3"/>
  <c r="C28" i="3"/>
  <c r="C43" i="3"/>
  <c r="C36" i="3"/>
  <c r="C32" i="3"/>
  <c r="C37" i="3"/>
  <c r="C27" i="3"/>
  <c r="C45" i="3"/>
  <c r="C40" i="3"/>
  <c r="C34" i="3"/>
  <c r="C52" i="3"/>
  <c r="C47" i="3"/>
  <c r="C29" i="3"/>
  <c r="C33" i="3"/>
  <c r="C44" i="3"/>
  <c r="C30" i="3"/>
  <c r="N75" i="5"/>
  <c r="N53" i="5"/>
  <c r="N63" i="5"/>
  <c r="N41" i="5"/>
  <c r="N70" i="5"/>
  <c r="N48" i="5"/>
  <c r="N65" i="5"/>
  <c r="N43" i="5"/>
  <c r="N46" i="5"/>
  <c r="N68" i="5"/>
  <c r="N61" i="5"/>
  <c r="N39" i="5"/>
  <c r="N73" i="5"/>
  <c r="N51" i="5"/>
  <c r="N44" i="5"/>
  <c r="N66" i="5"/>
  <c r="N58" i="5"/>
  <c r="N36" i="5"/>
  <c r="N37" i="5"/>
  <c r="N59" i="5"/>
  <c r="N49" i="5"/>
  <c r="N71" i="5"/>
  <c r="N64" i="5"/>
  <c r="N42" i="5"/>
  <c r="N76" i="5"/>
  <c r="N54" i="5"/>
  <c r="N35" i="5"/>
  <c r="N57" i="5"/>
  <c r="N47" i="5"/>
  <c r="N69" i="5"/>
  <c r="N40" i="5"/>
  <c r="N62" i="5"/>
  <c r="N52" i="5"/>
  <c r="N74" i="5"/>
  <c r="N45" i="5"/>
  <c r="N67" i="5"/>
  <c r="N38" i="5"/>
  <c r="N60" i="5"/>
  <c r="N50" i="5"/>
  <c r="N72" i="5"/>
  <c r="D75" i="5"/>
  <c r="D53" i="5"/>
  <c r="D63" i="5"/>
  <c r="D41" i="5"/>
  <c r="D70" i="5"/>
  <c r="D48" i="5"/>
  <c r="D65" i="5"/>
  <c r="D43" i="5"/>
  <c r="D46" i="5"/>
  <c r="D68" i="5"/>
  <c r="D61" i="5"/>
  <c r="D39" i="5"/>
  <c r="D73" i="5"/>
  <c r="D51" i="5"/>
  <c r="D44" i="5"/>
  <c r="D66" i="5"/>
  <c r="D58" i="5"/>
  <c r="D36" i="5"/>
  <c r="D37" i="5"/>
  <c r="D59" i="5"/>
  <c r="D49" i="5"/>
  <c r="D71" i="5"/>
  <c r="D64" i="5"/>
  <c r="D42" i="5"/>
  <c r="D76" i="5"/>
  <c r="D54" i="5"/>
  <c r="D35" i="5"/>
  <c r="D57" i="5"/>
  <c r="D47" i="5"/>
  <c r="D69" i="5"/>
  <c r="D40" i="5"/>
  <c r="D62" i="5"/>
  <c r="D52" i="5"/>
  <c r="D74" i="5"/>
  <c r="D45" i="5"/>
  <c r="D67" i="5"/>
  <c r="D38" i="5"/>
  <c r="D60" i="5"/>
  <c r="D50" i="5"/>
  <c r="D72" i="5"/>
  <c r="B34" i="5"/>
  <c r="D74" i="1"/>
  <c r="D50" i="1"/>
  <c r="D66" i="1"/>
  <c r="D42" i="1"/>
  <c r="D58" i="1"/>
  <c r="D34" i="1"/>
  <c r="D61" i="1"/>
  <c r="D37" i="1"/>
  <c r="D70" i="1"/>
  <c r="D46" i="1"/>
  <c r="D75" i="1"/>
  <c r="D51" i="1"/>
  <c r="D63" i="1"/>
  <c r="D39" i="1"/>
  <c r="D71" i="1"/>
  <c r="D47" i="1"/>
  <c r="D43" i="1"/>
  <c r="D44" i="1"/>
  <c r="D60" i="1"/>
  <c r="D36" i="1"/>
  <c r="D59" i="1"/>
  <c r="D35" i="1"/>
  <c r="D62" i="1"/>
  <c r="D38" i="1"/>
  <c r="D45" i="1"/>
  <c r="D72" i="1"/>
  <c r="D48" i="1"/>
  <c r="D64" i="1"/>
  <c r="D40" i="1"/>
  <c r="D76" i="1"/>
  <c r="D52" i="1"/>
  <c r="D73" i="1"/>
  <c r="D49" i="1"/>
  <c r="D65" i="1"/>
  <c r="D41" i="1"/>
  <c r="D33" i="1"/>
  <c r="N36" i="1"/>
  <c r="H42" i="2"/>
  <c r="I42" i="2" s="1"/>
  <c r="H24" i="2"/>
  <c r="I24" i="2" s="1"/>
  <c r="H11" i="2"/>
  <c r="I11" i="2" s="1"/>
  <c r="H14" i="2"/>
  <c r="I14" i="2" s="1"/>
  <c r="H20" i="2"/>
  <c r="I20" i="2" s="1"/>
  <c r="H13" i="2"/>
  <c r="I13" i="2" s="1"/>
  <c r="H23" i="2"/>
  <c r="I23" i="2" s="1"/>
  <c r="H16" i="2"/>
  <c r="I16" i="2" s="1"/>
  <c r="H18" i="2"/>
  <c r="I18" i="2" s="1"/>
  <c r="H22" i="2"/>
  <c r="I22" i="2" s="1"/>
  <c r="H9" i="2"/>
  <c r="I9" i="2" s="1"/>
  <c r="H17" i="2"/>
  <c r="I17" i="2" s="1"/>
  <c r="H29" i="2"/>
  <c r="I29" i="2" s="1"/>
  <c r="H40" i="2"/>
  <c r="I40" i="2" s="1"/>
  <c r="H25" i="2"/>
  <c r="I25" i="2" s="1"/>
  <c r="H12" i="2"/>
  <c r="I12" i="2" s="1"/>
  <c r="H26" i="2"/>
  <c r="I26" i="2" s="1"/>
  <c r="H15" i="2"/>
  <c r="I15" i="2" s="1"/>
  <c r="H10" i="2"/>
  <c r="I10" i="2" s="1"/>
  <c r="H27" i="2"/>
  <c r="I27" i="2" s="1"/>
  <c r="H19" i="2"/>
  <c r="I19" i="2" s="1"/>
  <c r="H28" i="2"/>
  <c r="I28" i="2" s="1"/>
  <c r="H21" i="2"/>
  <c r="I21" i="2" s="1"/>
  <c r="G36" i="2"/>
  <c r="G30" i="2"/>
  <c r="G35" i="2"/>
  <c r="G45" i="2"/>
  <c r="G39" i="2"/>
  <c r="G33" i="2"/>
  <c r="G34" i="2"/>
  <c r="G37" i="2"/>
  <c r="G38" i="2"/>
  <c r="G31" i="2"/>
  <c r="G43" i="2"/>
  <c r="G32" i="2"/>
  <c r="G44" i="2"/>
  <c r="G41" i="2"/>
  <c r="B32" i="1"/>
  <c r="N75" i="1" a="1"/>
  <c r="N52" i="1" a="1"/>
  <c r="N62" i="1" a="1"/>
  <c r="D68" i="1" a="1"/>
  <c r="E39" i="3" a="1"/>
  <c r="E34" i="3" a="1"/>
  <c r="D46" i="3" a="1"/>
  <c r="D52" i="3" a="1"/>
  <c r="C42" i="4"/>
  <c r="C38" i="4"/>
  <c r="C32" i="1"/>
  <c r="D79" i="1" s="1" a="1"/>
  <c r="D38" i="4" a="1"/>
  <c r="C34" i="5"/>
  <c r="E33" i="3" a="1"/>
  <c r="N45" i="1" a="1"/>
  <c r="N39" i="1" a="1"/>
  <c r="N73" i="1" a="1"/>
  <c r="D67" i="1" a="1"/>
  <c r="E32" i="3" a="1"/>
  <c r="E49" i="3" a="1"/>
  <c r="D36" i="3" a="1"/>
  <c r="D29" i="3" a="1"/>
  <c r="D47" i="3" a="1"/>
  <c r="N59" i="1" a="1"/>
  <c r="E46" i="3" a="1"/>
  <c r="N48" i="1" a="1"/>
  <c r="N58" i="1" a="1"/>
  <c r="N49" i="1" a="1"/>
  <c r="D69" i="1" a="1"/>
  <c r="E41" i="3" a="1"/>
  <c r="E50" i="3" a="1"/>
  <c r="D30" i="3" a="1"/>
  <c r="D28" i="3" a="1"/>
  <c r="C44" i="4"/>
  <c r="D44" i="4" s="1" a="1"/>
  <c r="D32" i="1" a="1"/>
  <c r="E52" i="3" a="1"/>
  <c r="D56" i="1" a="1"/>
  <c r="D34" i="5" a="1"/>
  <c r="N34" i="5" s="1" a="1"/>
  <c r="N51" i="1" a="1"/>
  <c r="N47" i="1" a="1"/>
  <c r="N33" i="1" a="1"/>
  <c r="J27" i="3" a="1"/>
  <c r="E37" i="3" a="1"/>
  <c r="D48" i="3" a="1"/>
  <c r="D42" i="3" a="1"/>
  <c r="C40" i="4"/>
  <c r="D58" i="4" s="1" a="1"/>
  <c r="D40" i="4" a="1"/>
  <c r="C35" i="4"/>
  <c r="N66" i="1" a="1"/>
  <c r="E40" i="3" a="1"/>
  <c r="C33" i="4"/>
  <c r="N72" i="1" a="1"/>
  <c r="N74" i="1" a="1"/>
  <c r="N65" i="1" a="1"/>
  <c r="I27" i="3" a="1"/>
  <c r="E35" i="3" a="1"/>
  <c r="E31" i="3" a="1"/>
  <c r="D39" i="3" a="1"/>
  <c r="D40" i="3" a="1"/>
  <c r="C43" i="4"/>
  <c r="D33" i="4" a="1"/>
  <c r="D43" i="4" a="1"/>
  <c r="N37" i="1" a="1"/>
  <c r="D33" i="3" a="1"/>
  <c r="N70" i="1" a="1"/>
  <c r="N71" i="1" a="1"/>
  <c r="N41" i="1" a="1"/>
  <c r="D27" i="3" a="1"/>
  <c r="E27" i="3" a="1"/>
  <c r="E47" i="3" a="1"/>
  <c r="D32" i="3" a="1"/>
  <c r="D49" i="3" a="1"/>
  <c r="C36" i="4"/>
  <c r="D51" i="4" a="1"/>
  <c r="D61" i="4" a="1"/>
  <c r="D60" i="4" a="1"/>
  <c r="D56" i="4" a="1"/>
  <c r="N42" i="1" a="1"/>
  <c r="N50" i="1" a="1"/>
  <c r="N43" i="1" a="1"/>
  <c r="E51" i="3" a="1"/>
  <c r="E38" i="3" a="1"/>
  <c r="E29" i="3" a="1"/>
  <c r="D38" i="3" a="1"/>
  <c r="D50" i="3" a="1"/>
  <c r="C39" i="4"/>
  <c r="D54" i="4" a="1"/>
  <c r="D37" i="3" a="1"/>
  <c r="D45" i="3" a="1"/>
  <c r="N76" i="1" a="1"/>
  <c r="E36" i="3" a="1"/>
  <c r="N44" i="1" a="1"/>
  <c r="N64" i="1" a="1"/>
  <c r="N61" i="1" a="1"/>
  <c r="E43" i="3" a="1"/>
  <c r="E45" i="3" a="1"/>
  <c r="E28" i="3" a="1"/>
  <c r="D41" i="3" a="1"/>
  <c r="D31" i="3" a="1"/>
  <c r="C32" i="4"/>
  <c r="D32" i="4" s="1" a="1"/>
  <c r="E44" i="3" a="1"/>
  <c r="D43" i="3" a="1"/>
  <c r="N40" i="1" a="1"/>
  <c r="D44" i="3" a="1"/>
  <c r="N46" i="1" a="1"/>
  <c r="N35" i="1" a="1"/>
  <c r="N63" i="1" a="1"/>
  <c r="D51" i="3" a="1"/>
  <c r="C45" i="4"/>
  <c r="N60" i="1" a="1"/>
  <c r="D50" i="4" a="1"/>
  <c r="N34" i="1" a="1"/>
  <c r="N38" i="1" a="1"/>
  <c r="D57" i="1" a="1"/>
  <c r="E30" i="3" a="1"/>
  <c r="E48" i="3" a="1"/>
  <c r="D34" i="3" a="1"/>
  <c r="D35" i="3" a="1"/>
  <c r="C46" i="4"/>
  <c r="C37" i="4"/>
  <c r="M32" i="4" a="1"/>
  <c r="D56" i="5" a="1"/>
  <c r="N56" i="5" s="1" a="1"/>
  <c r="D35" i="4" a="1"/>
  <c r="C34" i="4"/>
  <c r="D53" i="4" a="1"/>
  <c r="E42" i="3" a="1"/>
  <c r="D42" i="4" a="1"/>
  <c r="C41" i="4"/>
  <c r="D62" i="4" a="1"/>
  <c r="D57" i="4" a="1"/>
  <c r="D39" i="4" a="1"/>
  <c r="D63" i="4" a="1"/>
  <c r="D45" i="4" a="1"/>
  <c r="D46" i="4" a="1"/>
  <c r="D64" i="4" a="1"/>
  <c r="D55" i="4" a="1"/>
  <c r="D37" i="4" a="1"/>
  <c r="D52" i="4" a="1"/>
  <c r="D34" i="4" a="1"/>
  <c r="D59" i="4" a="1"/>
  <c r="D41" i="4" a="1"/>
  <c r="D79" i="1" l="1"/>
  <c r="D44" i="4"/>
  <c r="D32" i="4"/>
  <c r="D57" i="1"/>
  <c r="N38" i="1"/>
  <c r="N34" i="1"/>
  <c r="N60" i="1"/>
  <c r="N63" i="1"/>
  <c r="N35" i="1"/>
  <c r="N46" i="1"/>
  <c r="N40" i="1"/>
  <c r="N61" i="1"/>
  <c r="N64" i="1"/>
  <c r="N44" i="1"/>
  <c r="N76" i="1"/>
  <c r="N43" i="1"/>
  <c r="N50" i="1"/>
  <c r="N42" i="1"/>
  <c r="N41" i="1"/>
  <c r="N71" i="1"/>
  <c r="N70" i="1"/>
  <c r="N37" i="1"/>
  <c r="N65" i="1"/>
  <c r="N74" i="1"/>
  <c r="N72" i="1"/>
  <c r="N66" i="1"/>
  <c r="N33" i="1"/>
  <c r="N47" i="1"/>
  <c r="N51" i="1"/>
  <c r="D69" i="1"/>
  <c r="N49" i="1"/>
  <c r="N58" i="1"/>
  <c r="N48" i="1"/>
  <c r="N59" i="1"/>
  <c r="D67" i="1"/>
  <c r="N73" i="1"/>
  <c r="N39" i="1"/>
  <c r="N45" i="1"/>
  <c r="D68" i="1"/>
  <c r="N62" i="1"/>
  <c r="N52" i="1"/>
  <c r="N75" i="1"/>
  <c r="E75" i="4"/>
  <c r="E74" i="4"/>
  <c r="M32" i="4"/>
  <c r="I27" i="3"/>
  <c r="J27" i="3"/>
  <c r="D27" i="3"/>
  <c r="E28" i="3"/>
  <c r="E29" i="3"/>
  <c r="E47" i="3"/>
  <c r="E31" i="3"/>
  <c r="E52" i="3"/>
  <c r="E50" i="3"/>
  <c r="E49" i="3"/>
  <c r="E34" i="3"/>
  <c r="E48" i="3"/>
  <c r="E33" i="3"/>
  <c r="E40" i="3"/>
  <c r="E42" i="3"/>
  <c r="E45" i="3"/>
  <c r="E38" i="3"/>
  <c r="E27" i="3"/>
  <c r="E35" i="3"/>
  <c r="E37" i="3"/>
  <c r="E41" i="3"/>
  <c r="E32" i="3"/>
  <c r="E39" i="3"/>
  <c r="E30" i="3"/>
  <c r="E36" i="3"/>
  <c r="E46" i="3"/>
  <c r="E44" i="3"/>
  <c r="E43" i="3"/>
  <c r="E51" i="3"/>
  <c r="D47" i="3"/>
  <c r="D31" i="3"/>
  <c r="D50" i="3"/>
  <c r="D49" i="3"/>
  <c r="D40" i="3"/>
  <c r="D42" i="3"/>
  <c r="D28" i="3"/>
  <c r="D29" i="3"/>
  <c r="D52" i="3"/>
  <c r="D35" i="3"/>
  <c r="D33" i="3"/>
  <c r="D45" i="3"/>
  <c r="D37" i="3"/>
  <c r="D41" i="3"/>
  <c r="D38" i="3"/>
  <c r="D32" i="3"/>
  <c r="D39" i="3"/>
  <c r="D48" i="3"/>
  <c r="D30" i="3"/>
  <c r="D36" i="3"/>
  <c r="D46" i="3"/>
  <c r="D34" i="3"/>
  <c r="D44" i="3"/>
  <c r="D43" i="3"/>
  <c r="D51" i="3"/>
  <c r="N56" i="5"/>
  <c r="N34" i="5"/>
  <c r="D56" i="5"/>
  <c r="D34" i="5"/>
  <c r="D56" i="4"/>
  <c r="D38" i="4"/>
  <c r="D55" i="4"/>
  <c r="D37" i="4"/>
  <c r="D59" i="4"/>
  <c r="D41" i="4"/>
  <c r="D63" i="4"/>
  <c r="D45" i="4"/>
  <c r="D53" i="4"/>
  <c r="D35" i="4"/>
  <c r="D50" i="4"/>
  <c r="D57" i="4"/>
  <c r="D39" i="4"/>
  <c r="D54" i="4"/>
  <c r="D61" i="4"/>
  <c r="D43" i="4"/>
  <c r="D40" i="4"/>
  <c r="D58" i="4"/>
  <c r="D62" i="4"/>
  <c r="D52" i="4"/>
  <c r="D34" i="4"/>
  <c r="D42" i="4"/>
  <c r="D60" i="4"/>
  <c r="D46" i="4"/>
  <c r="D64" i="4"/>
  <c r="D51" i="4"/>
  <c r="D33" i="4"/>
  <c r="D56" i="1"/>
  <c r="D32" i="1"/>
  <c r="H43" i="2"/>
  <c r="I43" i="2" s="1"/>
  <c r="H41" i="2"/>
  <c r="I41" i="2" s="1"/>
  <c r="H44" i="2"/>
  <c r="I44" i="2" s="1"/>
  <c r="H31" i="2"/>
  <c r="I31" i="2" s="1"/>
  <c r="H38" i="2"/>
  <c r="I38" i="2" s="1"/>
  <c r="H34" i="2"/>
  <c r="I34" i="2" s="1"/>
  <c r="H32" i="2"/>
  <c r="I32" i="2" s="1"/>
  <c r="H33" i="2"/>
  <c r="I33" i="2" s="1"/>
  <c r="H45" i="2"/>
  <c r="I45" i="2" s="1"/>
  <c r="H30" i="2"/>
  <c r="I30" i="2" s="1"/>
  <c r="H36" i="2"/>
  <c r="I36" i="2" s="1"/>
  <c r="H37" i="2"/>
  <c r="I37" i="2" s="1"/>
  <c r="H39" i="2"/>
  <c r="I39" i="2" s="1"/>
  <c r="H35" i="2"/>
  <c r="I35" i="2" s="1"/>
  <c r="M41" i="4" a="1"/>
  <c r="M62" i="4" a="1"/>
  <c r="M60" i="4" a="1"/>
  <c r="M59" i="4" a="1"/>
  <c r="M44" i="4" a="1"/>
  <c r="M61" i="4" a="1"/>
  <c r="N67" i="1" a="1"/>
  <c r="M34" i="4" a="1"/>
  <c r="M42" i="4" a="1"/>
  <c r="M51" i="4" a="1"/>
  <c r="M40" i="4" a="1"/>
  <c r="M52" i="4" a="1"/>
  <c r="M53" i="4" a="1"/>
  <c r="D36" i="4" a="1"/>
  <c r="M58" i="4" a="1"/>
  <c r="N32" i="1" a="1"/>
  <c r="M37" i="4" a="1"/>
  <c r="M35" i="4" a="1"/>
  <c r="N56" i="1" a="1"/>
  <c r="M55" i="4" a="1"/>
  <c r="N57" i="1" a="1"/>
  <c r="M64" i="4" a="1"/>
  <c r="M38" i="4" a="1"/>
  <c r="M46" i="4" a="1"/>
  <c r="M54" i="4" a="1"/>
  <c r="N69" i="1" a="1"/>
  <c r="N68" i="1" a="1"/>
  <c r="M45" i="4" a="1"/>
  <c r="M43" i="4" a="1"/>
  <c r="M63" i="4" a="1"/>
  <c r="M50" i="4" a="1"/>
  <c r="M33" i="4" a="1"/>
  <c r="M39" i="4" a="1"/>
  <c r="M57" i="4" a="1"/>
  <c r="M56" i="4" a="1"/>
  <c r="M36" i="4" a="1"/>
  <c r="M36" i="4" l="1"/>
  <c r="M56" i="4"/>
  <c r="M57" i="4"/>
  <c r="M39" i="4"/>
  <c r="M33" i="4"/>
  <c r="M50" i="4"/>
  <c r="M63" i="4"/>
  <c r="M43" i="4"/>
  <c r="M45" i="4"/>
  <c r="N68" i="1"/>
  <c r="N69" i="1"/>
  <c r="M54" i="4"/>
  <c r="M46" i="4"/>
  <c r="M38" i="4"/>
  <c r="M64" i="4"/>
  <c r="N57" i="1"/>
  <c r="M55" i="4"/>
  <c r="M35" i="4"/>
  <c r="M37" i="4"/>
  <c r="M58" i="4"/>
  <c r="D36" i="4"/>
  <c r="M53" i="4"/>
  <c r="M52" i="4"/>
  <c r="M40" i="4"/>
  <c r="M51" i="4"/>
  <c r="M42" i="4"/>
  <c r="M34" i="4"/>
  <c r="N67" i="1"/>
  <c r="M61" i="4"/>
  <c r="M44" i="4"/>
  <c r="M59" i="4"/>
  <c r="M60" i="4"/>
  <c r="M62" i="4"/>
  <c r="M41" i="4"/>
  <c r="N56" i="1"/>
  <c r="N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C18" authorId="0" shapeId="0" xr:uid="{90C6B637-1818-4F4C-8F44-6791485D8302}">
      <text>
        <r>
          <rPr>
            <b/>
            <sz val="9"/>
            <color indexed="81"/>
            <rFont val="Tahoma"/>
            <charset val="1"/>
          </rPr>
          <t>rnt:</t>
        </r>
        <r>
          <rPr>
            <sz val="9"/>
            <color indexed="81"/>
            <rFont val="Tahoma"/>
            <charset val="1"/>
          </rPr>
          <t xml:space="preserve">
не влияет на этом листе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H5" authorId="0" shapeId="0" xr:uid="{394F0D32-F31F-4D60-AF25-2D8613C09227}">
      <text>
        <r>
          <rPr>
            <b/>
            <sz val="9"/>
            <color indexed="81"/>
            <rFont val="Tahoma"/>
            <charset val="1"/>
          </rPr>
          <t>rnt:</t>
        </r>
        <r>
          <rPr>
            <sz val="9"/>
            <color indexed="81"/>
            <rFont val="Tahoma"/>
            <charset val="1"/>
          </rPr>
          <t xml:space="preserve">
значение при котором достигается мин рассчитано как ноль производной в вольфрам альфа
расчет производной
https://www.wolframalpha.com/input?i=%28-0.354+*+x+%2B+1.0562%29+%2B+%280.5089+*x+%5E+3+-+2.3377+*x%5E+2+%2B+3.5781+*+x+-+2.644%29+*+a
расчет минимума
https://www.wolframalpha.com/input?i=-0.354+%2B+a+%283.5781+-+4.6754+x+%2B+1.5267+x%5E2%29&amp;assumption=%22ClashPrefs%22+-%3E+%7B%22Math%22%7D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<sst xmlns="http://schemas.openxmlformats.org/spreadsheetml/2006/main" count="270" uniqueCount="71">
  <si>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</si>
  <si>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</si>
  <si>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</si>
  <si>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</si>
  <si>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</si>
  <si>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</si>
  <si>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</si>
  <si>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</si>
  <si>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</si>
  <si>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</si>
  <si>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</si>
  <si>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</si>
  <si>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</si>
  <si>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</si>
  <si>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</si>
  <si>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</si>
  <si>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</si>
  <si>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</si>
  <si>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</si>
  <si>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</si>
  <si>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</si>
  <si>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show_array</t>
  </si>
  <si>
    <t>p_in</t>
  </si>
  <si>
    <t>Пример работы с макросами Unifloc VBA</t>
  </si>
  <si>
    <t xml:space="preserve">Расчет параметров работы струйного аппарата </t>
  </si>
  <si>
    <t>Физико - химические свойства флюида   PVT</t>
  </si>
  <si>
    <t>Параметры активного потока</t>
  </si>
  <si>
    <t xml:space="preserve"> </t>
  </si>
  <si>
    <t>Параметры перекачиваемого потока</t>
  </si>
  <si>
    <t>Параметры струйного аппарата</t>
  </si>
  <si>
    <t>q list</t>
  </si>
  <si>
    <t>qliq</t>
  </si>
  <si>
    <t>1. Расчет давления на выкиде для фиксированных параметров активного потока</t>
  </si>
  <si>
    <t>Qmax in</t>
  </si>
  <si>
    <t>feed in</t>
  </si>
  <si>
    <t>feed out</t>
  </si>
  <si>
    <t>dpd</t>
  </si>
  <si>
    <t>dpd_cav</t>
  </si>
  <si>
    <t>dpd max</t>
  </si>
  <si>
    <t>p вх.отн.</t>
  </si>
  <si>
    <t>d</t>
  </si>
  <si>
    <t>dpd =</t>
  </si>
  <si>
    <t>dpd_corr</t>
  </si>
  <si>
    <t>min d</t>
  </si>
  <si>
    <t>dpd min</t>
  </si>
  <si>
    <t>dpd min corr</t>
  </si>
  <si>
    <t>dpd_1</t>
  </si>
  <si>
    <t>dpd_2</t>
  </si>
  <si>
    <t>qtype</t>
  </si>
  <si>
    <t>.p_act_atma, .p_in_atma, .p_out_atma, .u_d, .dpd_out, .rd_out, .efficiency</t>
  </si>
  <si>
    <t>p_act</t>
  </si>
  <si>
    <t>p_out</t>
  </si>
  <si>
    <t>u_d</t>
  </si>
  <si>
    <t>rd</t>
  </si>
  <si>
    <t>eff</t>
  </si>
  <si>
    <t>qliq act</t>
  </si>
  <si>
    <t>model pipesim</t>
  </si>
  <si>
    <t>model Verbitsky</t>
  </si>
  <si>
    <t>qgas max</t>
  </si>
  <si>
    <t>u_d_av</t>
  </si>
  <si>
    <t>kn</t>
  </si>
  <si>
    <t>ktd</t>
  </si>
  <si>
    <t>kchoke</t>
  </si>
  <si>
    <t>q liq act</t>
  </si>
  <si>
    <t>Поток через сопло</t>
  </si>
  <si>
    <t>pin</t>
  </si>
  <si>
    <t>pin list</t>
  </si>
  <si>
    <t>pact list</t>
  </si>
  <si>
    <t>qact liq</t>
  </si>
  <si>
    <t>qact Perkins</t>
  </si>
  <si>
    <t>model Sokolov 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</si>
</sst>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2" fillId="2" borderId="0" xfId="0" applyFont="1" applyFill="1"/>
    <xf numFmtId="0" fontId="0" fillId="4" borderId="0" xfId="0" applyFill="1"/>
    <xf numFmtId="0" fontId="0" fillId="0" borderId="2" xfId="0" applyFill="1" applyBorder="1"/>
    <xf numFmtId="2" fontId="0" fillId="0" borderId="0" xfId="0" applyNumberFormat="1" applyAlignment="1">
      <alignment horizontal="center"/>
    </xf>
    <xf numFmtId="164" fontId="0" fillId="0" borderId="8" xfId="0" applyNumberFormat="1" applyBorder="1"/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18.373353284422265</c:v>
                </c:pt>
                <c:pt idx="1">
                  <c:v>18.270551630792131</c:v>
                </c:pt>
                <c:pt idx="2">
                  <c:v>18.166613060096164</c:v>
                </c:pt>
                <c:pt idx="3">
                  <c:v>18.061537572334377</c:v>
                </c:pt>
                <c:pt idx="4">
                  <c:v>17.955325167506761</c:v>
                </c:pt>
                <c:pt idx="5">
                  <c:v>17.847975845613316</c:v>
                </c:pt>
                <c:pt idx="6">
                  <c:v>17.739489606654043</c:v>
                </c:pt>
                <c:pt idx="7">
                  <c:v>17.629866450628949</c:v>
                </c:pt>
                <c:pt idx="8">
                  <c:v>17.519106377538023</c:v>
                </c:pt>
                <c:pt idx="9">
                  <c:v>17.407209387381272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2-4E86-90AB-90C8E483CF02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17.755241049607918</c:v>
                </c:pt>
                <c:pt idx="1">
                  <c:v>17.220240894764629</c:v>
                </c:pt>
                <c:pt idx="2">
                  <c:v>16.685240739921344</c:v>
                </c:pt>
                <c:pt idx="3">
                  <c:v>16.150240585078055</c:v>
                </c:pt>
                <c:pt idx="4">
                  <c:v>15.615240430234765</c:v>
                </c:pt>
                <c:pt idx="5">
                  <c:v>15.080240275391478</c:v>
                </c:pt>
                <c:pt idx="6">
                  <c:v>14.545240120548192</c:v>
                </c:pt>
                <c:pt idx="7">
                  <c:v>14.010239965704901</c:v>
                </c:pt>
                <c:pt idx="8">
                  <c:v>13.475239810861614</c:v>
                </c:pt>
                <c:pt idx="9">
                  <c:v>12.940239656018326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7B8-992C-929C6928B20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жидкость'!$D$79:$D$99</c:f>
              <c:numCache>
                <c:formatCode>General</c:formatCode>
                <c:ptCount val="21"/>
                <c:pt idx="0">
                  <c:v>16.042205744571032</c:v>
                </c:pt>
                <c:pt idx="1">
                  <c:v>15.706499337094648</c:v>
                </c:pt>
                <c:pt idx="2">
                  <c:v>15.351025193000709</c:v>
                </c:pt>
                <c:pt idx="3">
                  <c:v>14.972006099731324</c:v>
                </c:pt>
                <c:pt idx="4">
                  <c:v>14.565116290960944</c:v>
                </c:pt>
                <c:pt idx="5">
                  <c:v>14.125378783634583</c:v>
                </c:pt>
                <c:pt idx="6">
                  <c:v>13.647038706427592</c:v>
                </c:pt>
                <c:pt idx="7">
                  <c:v>13.123405798582475</c:v>
                </c:pt>
                <c:pt idx="8">
                  <c:v>12.546656949618706</c:v>
                </c:pt>
                <c:pt idx="9">
                  <c:v>11.907586423801041</c:v>
                </c:pt>
                <c:pt idx="10">
                  <c:v>11.195286844027004</c:v>
                </c:pt>
                <c:pt idx="11">
                  <c:v>10.396737447139174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1-4580-9D33-74B736F8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жидкость'!$K$32:$K$52</c:f>
              <c:numCache>
                <c:formatCode>General</c:formatCode>
                <c:ptCount val="21"/>
                <c:pt idx="0">
                  <c:v>0.27911177614740879</c:v>
                </c:pt>
                <c:pt idx="1">
                  <c:v>0.27568505435973761</c:v>
                </c:pt>
                <c:pt idx="2">
                  <c:v>0.27222043533653889</c:v>
                </c:pt>
                <c:pt idx="3">
                  <c:v>0.26871791907781251</c:v>
                </c:pt>
                <c:pt idx="4">
                  <c:v>0.26517750558355863</c:v>
                </c:pt>
                <c:pt idx="5">
                  <c:v>0.26159919485377725</c:v>
                </c:pt>
                <c:pt idx="6">
                  <c:v>0.25798298688846816</c:v>
                </c:pt>
                <c:pt idx="7">
                  <c:v>0.25432888168763162</c:v>
                </c:pt>
                <c:pt idx="8">
                  <c:v>0.25063687925126749</c:v>
                </c:pt>
                <c:pt idx="9">
                  <c:v>0.24690697957937577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856-8DF8-84ECF006B283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0.61225959044980272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1.3432225708847714</c:v>
                </c:pt>
                <c:pt idx="6">
                  <c:v>1.5868768976964271</c:v>
                </c:pt>
                <c:pt idx="7">
                  <c:v>1.8305312245080836</c:v>
                </c:pt>
                <c:pt idx="8">
                  <c:v>2.07418555131974</c:v>
                </c:pt>
                <c:pt idx="9">
                  <c:v>2.3178398781313962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xVal>
          <c:yVal>
            <c:numRef>
              <c:f>'расчет pout - жидкость'!$K$56:$K$76</c:f>
              <c:numCache>
                <c:formatCode>General</c:formatCode>
                <c:ptCount val="21"/>
                <c:pt idx="0">
                  <c:v>0.25850803498693059</c:v>
                </c:pt>
                <c:pt idx="1">
                  <c:v>0.24067469649215434</c:v>
                </c:pt>
                <c:pt idx="2">
                  <c:v>0.22284135799737809</c:v>
                </c:pt>
                <c:pt idx="3">
                  <c:v>0.20500801950260181</c:v>
                </c:pt>
                <c:pt idx="4">
                  <c:v>0.18717468100782553</c:v>
                </c:pt>
                <c:pt idx="5">
                  <c:v>0.16934134251304928</c:v>
                </c:pt>
                <c:pt idx="6">
                  <c:v>0.15150800401827302</c:v>
                </c:pt>
                <c:pt idx="7">
                  <c:v>0.13367466552349674</c:v>
                </c:pt>
                <c:pt idx="8">
                  <c:v>0.11584132702872046</c:v>
                </c:pt>
                <c:pt idx="9">
                  <c:v>9.8007988533944185E-2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9-4856-8DF8-84ECF006B283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жидкость'!$K$79:$K$99</c:f>
              <c:numCache>
                <c:formatCode>General</c:formatCode>
                <c:ptCount val="21"/>
                <c:pt idx="0">
                  <c:v>0.20140685815236775</c:v>
                </c:pt>
                <c:pt idx="1">
                  <c:v>0.1902166445698216</c:v>
                </c:pt>
                <c:pt idx="2">
                  <c:v>0.17836750643335697</c:v>
                </c:pt>
                <c:pt idx="3">
                  <c:v>0.16573353665771082</c:v>
                </c:pt>
                <c:pt idx="4">
                  <c:v>0.15217054303203145</c:v>
                </c:pt>
                <c:pt idx="5">
                  <c:v>0.13751262612115273</c:v>
                </c:pt>
                <c:pt idx="6">
                  <c:v>0.12156795688091974</c:v>
                </c:pt>
                <c:pt idx="7">
                  <c:v>0.10411352661941584</c:v>
                </c:pt>
                <c:pt idx="8">
                  <c:v>8.4888564987290166E-2</c:v>
                </c:pt>
                <c:pt idx="9">
                  <c:v>6.358621412670136E-2</c:v>
                </c:pt>
                <c:pt idx="10">
                  <c:v>3.9842894800900162E-2</c:v>
                </c:pt>
                <c:pt idx="11">
                  <c:v>1.3224581571305781E-2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6-4004-82E2-DC2361E4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жидкость'!$L$32:$L$52</c:f>
              <c:numCache>
                <c:formatCode>General</c:formatCode>
                <c:ptCount val="21"/>
                <c:pt idx="0">
                  <c:v>0.38717760522674621</c:v>
                </c:pt>
                <c:pt idx="1">
                  <c:v>0.38061489137994281</c:v>
                </c:pt>
                <c:pt idx="2">
                  <c:v>0.37404242789149855</c:v>
                </c:pt>
                <c:pt idx="3">
                  <c:v>0.36746137514944199</c:v>
                </c:pt>
                <c:pt idx="4">
                  <c:v>0.36087287419548736</c:v>
                </c:pt>
                <c:pt idx="5">
                  <c:v>0.35427804659824785</c:v>
                </c:pt>
                <c:pt idx="6">
                  <c:v>0.34767799434497737</c:v>
                </c:pt>
                <c:pt idx="7">
                  <c:v>0.34107379975134156</c:v>
                </c:pt>
                <c:pt idx="8">
                  <c:v>0.33446652538870808</c:v>
                </c:pt>
                <c:pt idx="9">
                  <c:v>0.32785721402844908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7-4DFA-BAE8-8B57FAFFB38E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0.61225959044980272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1.3432225708847714</c:v>
                </c:pt>
                <c:pt idx="6">
                  <c:v>1.5868768976964271</c:v>
                </c:pt>
                <c:pt idx="7">
                  <c:v>1.8305312245080836</c:v>
                </c:pt>
                <c:pt idx="8">
                  <c:v>2.07418555131974</c:v>
                </c:pt>
                <c:pt idx="9">
                  <c:v>2.3178398781313962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xVal>
          <c:yVal>
            <c:numRef>
              <c:f>'расчет pout - жидкость'!$L$56:$L$76</c:f>
              <c:numCache>
                <c:formatCode>General</c:formatCode>
                <c:ptCount val="21"/>
                <c:pt idx="0">
                  <c:v>0.34863228083985265</c:v>
                </c:pt>
                <c:pt idx="1">
                  <c:v>0.31695861494449407</c:v>
                </c:pt>
                <c:pt idx="2">
                  <c:v>0.28673857041999706</c:v>
                </c:pt>
                <c:pt idx="3">
                  <c:v>0.25787432393259563</c:v>
                </c:pt>
                <c:pt idx="4">
                  <c:v>0.23027663710070473</c:v>
                </c:pt>
                <c:pt idx="5">
                  <c:v>0.20386393494696051</c:v>
                </c:pt>
                <c:pt idx="6">
                  <c:v>0.17856150056309533</c:v>
                </c:pt>
                <c:pt idx="7">
                  <c:v>0.15430076924192998</c:v>
                </c:pt>
                <c:pt idx="8">
                  <c:v>0.13101870803283222</c:v>
                </c:pt>
                <c:pt idx="9">
                  <c:v>0.10865726889825394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7-4DFA-BAE8-8B57FAFFB38E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жидкость'!$I$79:$I$98</c:f>
              <c:numCache>
                <c:formatCode>General</c:formatCode>
                <c:ptCount val="20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</c:numCache>
            </c:numRef>
          </c:xVal>
          <c:yVal>
            <c:numRef>
              <c:f>'расчет pout - жидкость'!$L$79:$L$99</c:f>
              <c:numCache>
                <c:formatCode>General</c:formatCode>
                <c:ptCount val="21"/>
                <c:pt idx="0">
                  <c:v>0.25220208839558905</c:v>
                </c:pt>
                <c:pt idx="1">
                  <c:v>0.23489819010761645</c:v>
                </c:pt>
                <c:pt idx="2">
                  <c:v>0.21708915826719247</c:v>
                </c:pt>
                <c:pt idx="3">
                  <c:v>0.19865779572840433</c:v>
                </c:pt>
                <c:pt idx="4">
                  <c:v>0.17948249117956813</c:v>
                </c:pt>
                <c:pt idx="5">
                  <c:v>0.15943726283518789</c:v>
                </c:pt>
                <c:pt idx="6">
                  <c:v>0.13839198812609799</c:v>
                </c:pt>
                <c:pt idx="7">
                  <c:v>0.11621285700022738</c:v>
                </c:pt>
                <c:pt idx="8">
                  <c:v>9.2763090635088793E-2</c:v>
                </c:pt>
                <c:pt idx="9">
                  <c:v>6.7903970537342012E-2</c:v>
                </c:pt>
                <c:pt idx="10">
                  <c:v>4.1496224508632128E-2</c:v>
                </c:pt>
                <c:pt idx="11">
                  <c:v>1.340181496653426E-2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F-411A-BF8A-B4D67B1AC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жидкость'!$M$32:$M$52</c:f>
              <c:numCache>
                <c:formatCode>General</c:formatCode>
                <c:ptCount val="21"/>
                <c:pt idx="0">
                  <c:v>4.8378204491318993E-2</c:v>
                </c:pt>
                <c:pt idx="1">
                  <c:v>0.14029665238170833</c:v>
                </c:pt>
                <c:pt idx="2">
                  <c:v>0.2290110637116988</c:v>
                </c:pt>
                <c:pt idx="3">
                  <c:v>0.31451530504644137</c:v>
                </c:pt>
                <c:pt idx="4">
                  <c:v>0.39680435261275021</c:v>
                </c:pt>
                <c:pt idx="5">
                  <c:v>0.47587426855973325</c:v>
                </c:pt>
                <c:pt idx="6">
                  <c:v>0.55172217706347371</c:v>
                </c:pt>
                <c:pt idx="7">
                  <c:v>0.62434624030644825</c:v>
                </c:pt>
                <c:pt idx="8">
                  <c:v>0.69374563436137526</c:v>
                </c:pt>
                <c:pt idx="9">
                  <c:v>0.7599205250081994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2-4169-860E-782BBDE71097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0.61225959044980272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1.3432225708847714</c:v>
                </c:pt>
                <c:pt idx="6">
                  <c:v>1.5868768976964271</c:v>
                </c:pt>
                <c:pt idx="7">
                  <c:v>1.8305312245080836</c:v>
                </c:pt>
                <c:pt idx="8">
                  <c:v>2.07418555131974</c:v>
                </c:pt>
                <c:pt idx="9">
                  <c:v>2.3178398781313962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xVal>
          <c:yVal>
            <c:numRef>
              <c:f>'расчет pout - жидкость'!$M$56:$M$76</c:f>
              <c:numCache>
                <c:formatCode>General</c:formatCode>
                <c:ptCount val="21"/>
                <c:pt idx="0">
                  <c:v>4.3561930098895675E-2</c:v>
                </c:pt>
                <c:pt idx="1">
                  <c:v>0.11683261382399701</c:v>
                </c:pt>
                <c:pt idx="2">
                  <c:v>0.1755584396915093</c:v>
                </c:pt>
                <c:pt idx="3">
                  <c:v>0.22071822275829828</c:v>
                </c:pt>
                <c:pt idx="4">
                  <c:v>0.25320487750788384</c:v>
                </c:pt>
                <c:pt idx="5">
                  <c:v>0.27383463881014208</c:v>
                </c:pt>
                <c:pt idx="6">
                  <c:v>0.28335512006158353</c:v>
                </c:pt>
                <c:pt idx="7">
                  <c:v>0.2824523760629693</c:v>
                </c:pt>
                <c:pt idx="8">
                  <c:v>0.27175711115428014</c:v>
                </c:pt>
                <c:pt idx="9">
                  <c:v>0.25185015090121926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2-4169-860E-782BBDE7109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жидкость'!$M$79:$M$99</c:f>
              <c:numCache>
                <c:formatCode>General</c:formatCode>
                <c:ptCount val="21"/>
                <c:pt idx="0">
                  <c:v>3.1512887214626188E-2</c:v>
                </c:pt>
                <c:pt idx="1">
                  <c:v>8.6584709292741424E-2</c:v>
                </c:pt>
                <c:pt idx="2">
                  <c:v>0.13291491913176368</c:v>
                </c:pt>
                <c:pt idx="3">
                  <c:v>0.17003397213642527</c:v>
                </c:pt>
                <c:pt idx="4">
                  <c:v>0.1973532476681861</c:v>
                </c:pt>
                <c:pt idx="5">
                  <c:v>0.21415973008031206</c:v>
                </c:pt>
                <c:pt idx="6">
                  <c:v>0.21961104878358317</c:v>
                </c:pt>
                <c:pt idx="7">
                  <c:v>0.21273126342820906</c:v>
                </c:pt>
                <c:pt idx="8">
                  <c:v>0.19240786229106466</c:v>
                </c:pt>
                <c:pt idx="9">
                  <c:v>0.15739053079491069</c:v>
                </c:pt>
                <c:pt idx="10">
                  <c:v>0.10629233860587706</c:v>
                </c:pt>
                <c:pt idx="11">
                  <c:v>3.7594081576221856E-2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4-4F34-B142-5310AA21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u_d</a:t>
            </a:r>
            <a:r>
              <a:rPr lang="ru-RU"/>
              <a:t> объемный и среднеинтегральный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'расчет pout - жидкость'!$J$31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0.61225959044980283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1.3432225708847711</c:v>
                </c:pt>
                <c:pt idx="6">
                  <c:v>1.5868768976964274</c:v>
                </c:pt>
                <c:pt idx="7">
                  <c:v>1.8305312245080838</c:v>
                </c:pt>
                <c:pt idx="8">
                  <c:v>2.07418555131974</c:v>
                </c:pt>
                <c:pt idx="9">
                  <c:v>2.3178398781313958</c:v>
                </c:pt>
                <c:pt idx="10">
                  <c:v>2.5614942049430525</c:v>
                </c:pt>
                <c:pt idx="11">
                  <c:v>2.8051485317547082</c:v>
                </c:pt>
                <c:pt idx="12">
                  <c:v>3.0488028585663645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3.7797658390013336</c:v>
                </c:pt>
                <c:pt idx="16">
                  <c:v>4.0234201658129898</c:v>
                </c:pt>
                <c:pt idx="17">
                  <c:v>4.2670744926246451</c:v>
                </c:pt>
                <c:pt idx="18">
                  <c:v>4.5107288194363022</c:v>
                </c:pt>
                <c:pt idx="19">
                  <c:v>4.7543831462479575</c:v>
                </c:pt>
                <c:pt idx="20">
                  <c:v>4.9980374730596147</c:v>
                </c:pt>
              </c:numCache>
            </c:numRef>
          </c:xVal>
          <c:yVal>
            <c:numRef>
              <c:f>'расчет pout - жидкость'!$J$32:$J$52</c:f>
              <c:numCache>
                <c:formatCode>General</c:formatCode>
                <c:ptCount val="21"/>
                <c:pt idx="0">
                  <c:v>9.3324773292959434E-2</c:v>
                </c:pt>
                <c:pt idx="1">
                  <c:v>0.27607422517137198</c:v>
                </c:pt>
                <c:pt idx="2">
                  <c:v>0.45986085945796751</c:v>
                </c:pt>
                <c:pt idx="3">
                  <c:v>0.64471437156348588</c:v>
                </c:pt>
                <c:pt idx="4">
                  <c:v>0.8306652447560946</c:v>
                </c:pt>
                <c:pt idx="5">
                  <c:v>1.0177447825246655</c:v>
                </c:pt>
                <c:pt idx="6">
                  <c:v>1.2059851424965535</c:v>
                </c:pt>
                <c:pt idx="7">
                  <c:v>1.3954193720017607</c:v>
                </c:pt>
                <c:pt idx="8">
                  <c:v>1.5860814453816867</c:v>
                </c:pt>
                <c:pt idx="9">
                  <c:v>1.7780063031474698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9-4BA6-8455-768BB9C3551B}"/>
            </c:ext>
          </c:extLst>
        </c:ser>
        <c:ser>
          <c:idx val="1"/>
          <c:order val="1"/>
          <c:tx>
            <c:strRef>
              <c:f>'расчет pout - жидкость'!$K$31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0.12495093682649036</c:v>
                </c:pt>
                <c:pt idx="1">
                  <c:v>0.36860526363814655</c:v>
                </c:pt>
                <c:pt idx="2">
                  <c:v>0.61225959044980272</c:v>
                </c:pt>
                <c:pt idx="3">
                  <c:v>0.85591391726145882</c:v>
                </c:pt>
                <c:pt idx="4">
                  <c:v>1.0995682440731152</c:v>
                </c:pt>
                <c:pt idx="5">
                  <c:v>1.3432225708847714</c:v>
                </c:pt>
                <c:pt idx="6">
                  <c:v>1.5868768976964271</c:v>
                </c:pt>
                <c:pt idx="7">
                  <c:v>1.8305312245080836</c:v>
                </c:pt>
                <c:pt idx="8">
                  <c:v>2.07418555131974</c:v>
                </c:pt>
                <c:pt idx="9">
                  <c:v>2.3178398781313962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xVal>
          <c:yVal>
            <c:numRef>
              <c:f>'расчет pout - жидкость'!$J$56:$J$76</c:f>
              <c:numCache>
                <c:formatCode>General</c:formatCode>
                <c:ptCount val="21"/>
                <c:pt idx="0">
                  <c:v>9.4917852258705929E-2</c:v>
                </c:pt>
                <c:pt idx="1">
                  <c:v>0.28426390125702899</c:v>
                </c:pt>
                <c:pt idx="2">
                  <c:v>0.47954992103127975</c:v>
                </c:pt>
                <c:pt idx="3">
                  <c:v>0.68118283362363263</c:v>
                </c:pt>
                <c:pt idx="4">
                  <c:v>0.88961199262374924</c:v>
                </c:pt>
                <c:pt idx="5">
                  <c:v>1.1053352304417625</c:v>
                </c:pt>
                <c:pt idx="6">
                  <c:v>1.3289060156290546</c:v>
                </c:pt>
                <c:pt idx="7">
                  <c:v>1.5609419730367575</c:v>
                </c:pt>
                <c:pt idx="8">
                  <c:v>1.8021350892161405</c:v>
                </c:pt>
                <c:pt idx="9">
                  <c:v>2.0532640178395845</c:v>
                </c:pt>
                <c:pt idx="10">
                  <c:v>2.561494204943052</c:v>
                </c:pt>
                <c:pt idx="11">
                  <c:v>2.8051485317547087</c:v>
                </c:pt>
                <c:pt idx="12">
                  <c:v>3.0488028585663649</c:v>
                </c:pt>
                <c:pt idx="13">
                  <c:v>3.2924571853780207</c:v>
                </c:pt>
                <c:pt idx="14">
                  <c:v>3.5361115121896769</c:v>
                </c:pt>
                <c:pt idx="15">
                  <c:v>3.7797658390013331</c:v>
                </c:pt>
                <c:pt idx="16">
                  <c:v>4.0234201658129889</c:v>
                </c:pt>
                <c:pt idx="17">
                  <c:v>4.2670744926246451</c:v>
                </c:pt>
                <c:pt idx="18">
                  <c:v>4.5107288194363013</c:v>
                </c:pt>
                <c:pt idx="19">
                  <c:v>4.7543831462479584</c:v>
                </c:pt>
                <c:pt idx="20">
                  <c:v>4.9980374730596138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E9-4BA6-8455-768BB9C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41007"/>
        <c:axId val="739021455"/>
      </c:scatterChart>
      <c:valAx>
        <c:axId val="7390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21455"/>
        <c:crosses val="autoZero"/>
        <c:crossBetween val="midCat"/>
      </c:valAx>
      <c:valAx>
        <c:axId val="7390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 </a:t>
                </a:r>
                <a:r>
                  <a:rPr lang="ru-RU"/>
                  <a:t>среднеинтегральный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4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пайпсим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18.373353284422265</c:v>
                </c:pt>
                <c:pt idx="1">
                  <c:v>18.270551630792131</c:v>
                </c:pt>
                <c:pt idx="2">
                  <c:v>18.166613060096164</c:v>
                </c:pt>
                <c:pt idx="3">
                  <c:v>18.061537572334377</c:v>
                </c:pt>
                <c:pt idx="4">
                  <c:v>17.955325167506761</c:v>
                </c:pt>
                <c:pt idx="5">
                  <c:v>17.847975845613316</c:v>
                </c:pt>
                <c:pt idx="6">
                  <c:v>17.739489606654043</c:v>
                </c:pt>
                <c:pt idx="7">
                  <c:v>17.629866450628949</c:v>
                </c:pt>
                <c:pt idx="8">
                  <c:v>17.519106377538023</c:v>
                </c:pt>
                <c:pt idx="9">
                  <c:v>17.407209387381272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жидкость'!$N$32:$N$52</c:f>
              <c:numCache>
                <c:formatCode>General</c:formatCode>
                <c:ptCount val="21"/>
                <c:pt idx="0">
                  <c:v>34.768000000000001</c:v>
                </c:pt>
                <c:pt idx="1">
                  <c:v>36.718000000000004</c:v>
                </c:pt>
                <c:pt idx="2">
                  <c:v>38.667999999999999</c:v>
                </c:pt>
                <c:pt idx="3">
                  <c:v>40.618000000000002</c:v>
                </c:pt>
                <c:pt idx="4">
                  <c:v>42.567999999999998</c:v>
                </c:pt>
                <c:pt idx="5">
                  <c:v>44.518000000000001</c:v>
                </c:pt>
                <c:pt idx="6">
                  <c:v>46.468000000000004</c:v>
                </c:pt>
                <c:pt idx="7">
                  <c:v>48.417999999999999</c:v>
                </c:pt>
                <c:pt idx="8">
                  <c:v>50.368000000000002</c:v>
                </c:pt>
                <c:pt idx="9">
                  <c:v>52.317999999999998</c:v>
                </c:pt>
                <c:pt idx="10">
                  <c:v>54.268000000000001</c:v>
                </c:pt>
                <c:pt idx="11">
                  <c:v>56.218000000000004</c:v>
                </c:pt>
                <c:pt idx="12">
                  <c:v>58.167999999999999</c:v>
                </c:pt>
                <c:pt idx="13">
                  <c:v>60.118000000000002</c:v>
                </c:pt>
                <c:pt idx="14">
                  <c:v>62.067999999999998</c:v>
                </c:pt>
                <c:pt idx="15">
                  <c:v>64.018000000000001</c:v>
                </c:pt>
                <c:pt idx="16">
                  <c:v>65.968000000000004</c:v>
                </c:pt>
                <c:pt idx="17">
                  <c:v>67.918000000000006</c:v>
                </c:pt>
                <c:pt idx="18">
                  <c:v>69.867999999999995</c:v>
                </c:pt>
                <c:pt idx="19">
                  <c:v>71.817999999999998</c:v>
                </c:pt>
                <c:pt idx="20">
                  <c:v>73.768000000000001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Вербицкий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17.755241049607918</c:v>
                </c:pt>
                <c:pt idx="1">
                  <c:v>17.220240894764629</c:v>
                </c:pt>
                <c:pt idx="2">
                  <c:v>16.685240739921344</c:v>
                </c:pt>
                <c:pt idx="3">
                  <c:v>16.150240585078055</c:v>
                </c:pt>
                <c:pt idx="4">
                  <c:v>15.615240430234765</c:v>
                </c:pt>
                <c:pt idx="5">
                  <c:v>15.080240275391478</c:v>
                </c:pt>
                <c:pt idx="6">
                  <c:v>14.545240120548192</c:v>
                </c:pt>
                <c:pt idx="7">
                  <c:v>14.010239965704901</c:v>
                </c:pt>
                <c:pt idx="8">
                  <c:v>13.475239810861614</c:v>
                </c:pt>
                <c:pt idx="9">
                  <c:v>12.940239656018326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pout - жидкость'!$N$56:$N$76</c:f>
              <c:numCache>
                <c:formatCode>General</c:formatCode>
                <c:ptCount val="21"/>
                <c:pt idx="0">
                  <c:v>34.768000000000001</c:v>
                </c:pt>
                <c:pt idx="1">
                  <c:v>36.718000000000004</c:v>
                </c:pt>
                <c:pt idx="2">
                  <c:v>38.667999999999999</c:v>
                </c:pt>
                <c:pt idx="3">
                  <c:v>40.618000000000002</c:v>
                </c:pt>
                <c:pt idx="4">
                  <c:v>42.567999999999998</c:v>
                </c:pt>
                <c:pt idx="5">
                  <c:v>44.518000000000001</c:v>
                </c:pt>
                <c:pt idx="6">
                  <c:v>46.468000000000004</c:v>
                </c:pt>
                <c:pt idx="7">
                  <c:v>48.417999999999999</c:v>
                </c:pt>
                <c:pt idx="8">
                  <c:v>50.368000000000002</c:v>
                </c:pt>
                <c:pt idx="9">
                  <c:v>52.317999999999998</c:v>
                </c:pt>
                <c:pt idx="10">
                  <c:v>54.268000000000001</c:v>
                </c:pt>
                <c:pt idx="11">
                  <c:v>56.218000000000004</c:v>
                </c:pt>
                <c:pt idx="12">
                  <c:v>58.167999999999999</c:v>
                </c:pt>
                <c:pt idx="13">
                  <c:v>60.118000000000002</c:v>
                </c:pt>
                <c:pt idx="14">
                  <c:v>62.067999999999998</c:v>
                </c:pt>
                <c:pt idx="15">
                  <c:v>64.018000000000001</c:v>
                </c:pt>
                <c:pt idx="16">
                  <c:v>65.968000000000004</c:v>
                </c:pt>
                <c:pt idx="17">
                  <c:v>67.918000000000006</c:v>
                </c:pt>
                <c:pt idx="18">
                  <c:v>69.867999999999995</c:v>
                </c:pt>
                <c:pt idx="19">
                  <c:v>71.817999999999998</c:v>
                </c:pt>
                <c:pt idx="20">
                  <c:v>73.768000000000001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газ'!$D$34:$D$54</c:f>
              <c:numCache>
                <c:formatCode>0.0</c:formatCode>
                <c:ptCount val="21"/>
                <c:pt idx="0">
                  <c:v>64.609675142533561</c:v>
                </c:pt>
                <c:pt idx="1">
                  <c:v>64.46698177137155</c:v>
                </c:pt>
                <c:pt idx="2">
                  <c:v>64.323668985004957</c:v>
                </c:pt>
                <c:pt idx="3">
                  <c:v>64.179736783433768</c:v>
                </c:pt>
                <c:pt idx="4">
                  <c:v>64.035185166657996</c:v>
                </c:pt>
                <c:pt idx="5">
                  <c:v>63.890014134677635</c:v>
                </c:pt>
                <c:pt idx="6">
                  <c:v>63.744223687492685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9F-49AC-856D-D908E235481C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газ'!$D$56:$D$76</c:f>
              <c:numCache>
                <c:formatCode>0.0</c:formatCode>
                <c:ptCount val="21"/>
                <c:pt idx="0">
                  <c:v>69.630335739704819</c:v>
                </c:pt>
                <c:pt idx="1">
                  <c:v>65.214813853959996</c:v>
                </c:pt>
                <c:pt idx="2">
                  <c:v>60.799291968215172</c:v>
                </c:pt>
                <c:pt idx="3">
                  <c:v>56.383770082470342</c:v>
                </c:pt>
                <c:pt idx="4">
                  <c:v>51.968248196725526</c:v>
                </c:pt>
                <c:pt idx="5">
                  <c:v>47.552726310980695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29F-49AC-856D-D908E235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qgas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'расчет pout - газ'!$I$11</c:f>
              <c:strCache>
                <c:ptCount val="1"/>
                <c:pt idx="0">
                  <c:v>30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7.7278250257729339E-3</c:v>
                </c:pt>
                <c:pt idx="1">
                  <c:v>0.21717587257745194</c:v>
                </c:pt>
                <c:pt idx="2">
                  <c:v>0.42662392012913092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1.6833122054392051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2.5211043956459207</c:v>
                </c:pt>
                <c:pt idx="13">
                  <c:v>2.7305524431976003</c:v>
                </c:pt>
                <c:pt idx="14">
                  <c:v>2.9400004907492794</c:v>
                </c:pt>
                <c:pt idx="15">
                  <c:v>3.1494485383009585</c:v>
                </c:pt>
                <c:pt idx="16">
                  <c:v>3.3588965858526376</c:v>
                </c:pt>
                <c:pt idx="17">
                  <c:v>3.5683446334043163</c:v>
                </c:pt>
                <c:pt idx="18">
                  <c:v>3.7777926809559959</c:v>
                </c:pt>
                <c:pt idx="19">
                  <c:v>3.987240728507675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0.41016125237555934</c:v>
                </c:pt>
                <c:pt idx="1">
                  <c:v>0.40778302952285916</c:v>
                </c:pt>
                <c:pt idx="2">
                  <c:v>0.40539448308341586</c:v>
                </c:pt>
                <c:pt idx="3">
                  <c:v>0.40299561305722947</c:v>
                </c:pt>
                <c:pt idx="4">
                  <c:v>0.4005864194442999</c:v>
                </c:pt>
                <c:pt idx="5">
                  <c:v>0.39816690224462725</c:v>
                </c:pt>
                <c:pt idx="6">
                  <c:v>0.39573706145821147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79-4973-B163-651D20C0A60A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7.7278250257729331E-3</c:v>
                </c:pt>
                <c:pt idx="1">
                  <c:v>0.21717587257745197</c:v>
                </c:pt>
                <c:pt idx="2">
                  <c:v>0.42662392012913097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1.0549680627841682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0.49383892899508036</c:v>
                </c:pt>
                <c:pt idx="1">
                  <c:v>0.42024689756599998</c:v>
                </c:pt>
                <c:pt idx="2">
                  <c:v>0.34665486613691954</c:v>
                </c:pt>
                <c:pt idx="3">
                  <c:v>0.2730628347078391</c:v>
                </c:pt>
                <c:pt idx="4">
                  <c:v>0.19947080327875871</c:v>
                </c:pt>
                <c:pt idx="5">
                  <c:v>0.12587877184967822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879-4973-B163-651D20C0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7.7278250257729339E-3</c:v>
                </c:pt>
                <c:pt idx="1">
                  <c:v>0.21717587257745194</c:v>
                </c:pt>
                <c:pt idx="2">
                  <c:v>0.42662392012913092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1.6833122054392051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2.5211043956459207</c:v>
                </c:pt>
                <c:pt idx="13">
                  <c:v>2.7305524431976003</c:v>
                </c:pt>
                <c:pt idx="14">
                  <c:v>2.9400004907492794</c:v>
                </c:pt>
                <c:pt idx="15">
                  <c:v>3.1494485383009585</c:v>
                </c:pt>
                <c:pt idx="16">
                  <c:v>3.3588965858526376</c:v>
                </c:pt>
                <c:pt idx="17">
                  <c:v>3.5683446334043163</c:v>
                </c:pt>
                <c:pt idx="18">
                  <c:v>3.7777926809559959</c:v>
                </c:pt>
                <c:pt idx="19">
                  <c:v>3.987240728507675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газ'!$L$34:$L$54</c:f>
              <c:numCache>
                <c:formatCode>General</c:formatCode>
                <c:ptCount val="21"/>
                <c:pt idx="0">
                  <c:v>0.69537861666001521</c:v>
                </c:pt>
                <c:pt idx="1">
                  <c:v>0.68857032110092042</c:v>
                </c:pt>
                <c:pt idx="2">
                  <c:v>0.6817872884625249</c:v>
                </c:pt>
                <c:pt idx="3">
                  <c:v>0.67502956740560949</c:v>
                </c:pt>
                <c:pt idx="4">
                  <c:v>0.6682972031980442</c:v>
                </c:pt>
                <c:pt idx="5">
                  <c:v>0.66159023777464343</c:v>
                </c:pt>
                <c:pt idx="6">
                  <c:v>0.65490870979644533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7DD-4CE9-BEDC-97B3B1774292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7.7278250257729331E-3</c:v>
                </c:pt>
                <c:pt idx="1">
                  <c:v>0.21717587257745197</c:v>
                </c:pt>
                <c:pt idx="2">
                  <c:v>0.42662392012913097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1.0549680627841682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газ'!$L$56:$L$76</c:f>
              <c:numCache>
                <c:formatCode>General</c:formatCode>
                <c:ptCount val="21"/>
                <c:pt idx="0">
                  <c:v>0.97565569002496533</c:v>
                </c:pt>
                <c:pt idx="1">
                  <c:v>0.72487218404120835</c:v>
                </c:pt>
                <c:pt idx="2">
                  <c:v>0.53058459942485303</c:v>
                </c:pt>
                <c:pt idx="3">
                  <c:v>0.37563471472543752</c:v>
                </c:pt>
                <c:pt idx="4">
                  <c:v>0.24917367673251528</c:v>
                </c:pt>
                <c:pt idx="5">
                  <c:v>0.14400608038777771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7DD-4CE9-BEDC-97B3B1774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7.7278250257729339E-3</c:v>
                </c:pt>
                <c:pt idx="1">
                  <c:v>0.21717587257745194</c:v>
                </c:pt>
                <c:pt idx="2">
                  <c:v>0.42662392012913092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1.6833122054392051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2.5211043956459207</c:v>
                </c:pt>
                <c:pt idx="13">
                  <c:v>2.7305524431976003</c:v>
                </c:pt>
                <c:pt idx="14">
                  <c:v>2.9400004907492794</c:v>
                </c:pt>
                <c:pt idx="15">
                  <c:v>3.1494485383009585</c:v>
                </c:pt>
                <c:pt idx="16">
                  <c:v>3.3588965858526376</c:v>
                </c:pt>
                <c:pt idx="17">
                  <c:v>3.5683446334043163</c:v>
                </c:pt>
                <c:pt idx="18">
                  <c:v>3.7777926809559959</c:v>
                </c:pt>
                <c:pt idx="19">
                  <c:v>3.987240728507675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газ'!$M$34:$M$54</c:f>
              <c:numCache>
                <c:formatCode>General</c:formatCode>
                <c:ptCount val="21"/>
                <c:pt idx="0">
                  <c:v>5.3737642762126296E-3</c:v>
                </c:pt>
                <c:pt idx="1">
                  <c:v>0.14954086031602867</c:v>
                </c:pt>
                <c:pt idx="2">
                  <c:v>0.29086676569809294</c:v>
                </c:pt>
                <c:pt idx="3">
                  <c:v>0.42936738518241196</c:v>
                </c:pt>
                <c:pt idx="4">
                  <c:v>0.56505866142784011</c:v>
                </c:pt>
                <c:pt idx="5">
                  <c:v>0.69795657150203261</c:v>
                </c:pt>
                <c:pt idx="6">
                  <c:v>0.82807712346588935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0F6-4B45-81A6-923BD7F146BE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7.7278250257729331E-3</c:v>
                </c:pt>
                <c:pt idx="1">
                  <c:v>0.21717587257745197</c:v>
                </c:pt>
                <c:pt idx="2">
                  <c:v>0.42662392012913097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1.0549680627841682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газ'!$M$56:$M$76</c:f>
              <c:numCache>
                <c:formatCode>General</c:formatCode>
                <c:ptCount val="21"/>
                <c:pt idx="0">
                  <c:v>7.5396964579126863E-3</c:v>
                </c:pt>
                <c:pt idx="1">
                  <c:v>0.15742474907627277</c:v>
                </c:pt>
                <c:pt idx="2">
                  <c:v>0.22636008176677544</c:v>
                </c:pt>
                <c:pt idx="3">
                  <c:v>0.23893071212462877</c:v>
                </c:pt>
                <c:pt idx="4">
                  <c:v>0.21068133094641162</c:v>
                </c:pt>
                <c:pt idx="5">
                  <c:v>0.15192181565583504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0F6-4B45-81A6-923BD7F1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7.7278250257729339E-3</c:v>
                </c:pt>
                <c:pt idx="1">
                  <c:v>0.21717587257745194</c:v>
                </c:pt>
                <c:pt idx="2">
                  <c:v>0.42662392012913092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1.6833122054392051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2.5211043956459207</c:v>
                </c:pt>
                <c:pt idx="13">
                  <c:v>2.7305524431976003</c:v>
                </c:pt>
                <c:pt idx="14">
                  <c:v>2.9400004907492794</c:v>
                </c:pt>
                <c:pt idx="15">
                  <c:v>3.1494485383009585</c:v>
                </c:pt>
                <c:pt idx="16">
                  <c:v>3.3588965858526376</c:v>
                </c:pt>
                <c:pt idx="17">
                  <c:v>3.5683446334043163</c:v>
                </c:pt>
                <c:pt idx="18">
                  <c:v>3.7777926809559959</c:v>
                </c:pt>
                <c:pt idx="19">
                  <c:v>3.987240728507675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0.41016125237555934</c:v>
                </c:pt>
                <c:pt idx="1">
                  <c:v>0.40778302952285916</c:v>
                </c:pt>
                <c:pt idx="2">
                  <c:v>0.40539448308341586</c:v>
                </c:pt>
                <c:pt idx="3">
                  <c:v>0.40299561305722947</c:v>
                </c:pt>
                <c:pt idx="4">
                  <c:v>0.4005864194442999</c:v>
                </c:pt>
                <c:pt idx="5">
                  <c:v>0.39816690224462725</c:v>
                </c:pt>
                <c:pt idx="6">
                  <c:v>0.39573706145821147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C-4704-BD85-B20005432242}"/>
            </c:ext>
          </c:extLst>
        </c:ser>
        <c:ser>
          <c:idx val="1"/>
          <c:order val="1"/>
          <c:tx>
            <c:strRef>
              <c:f>'расчет pout - газ'!$L$33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7.7278250257729331E-3</c:v>
                </c:pt>
                <c:pt idx="1">
                  <c:v>0.21717587257745197</c:v>
                </c:pt>
                <c:pt idx="2">
                  <c:v>0.42662392012913097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1.0549680627841682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0.49383892899508036</c:v>
                </c:pt>
                <c:pt idx="1">
                  <c:v>0.42024689756599998</c:v>
                </c:pt>
                <c:pt idx="2">
                  <c:v>0.34665486613691954</c:v>
                </c:pt>
                <c:pt idx="3">
                  <c:v>0.2730628347078391</c:v>
                </c:pt>
                <c:pt idx="4">
                  <c:v>0.19947080327875871</c:v>
                </c:pt>
                <c:pt idx="5">
                  <c:v>0.12587877184967822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C-4704-BD85-B2000543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72000"/>
        <c:axId val="1689072416"/>
      </c:scatterChart>
      <c:valAx>
        <c:axId val="16890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416"/>
        <c:crosses val="autoZero"/>
        <c:crossBetween val="midCat"/>
      </c:valAx>
      <c:valAx>
        <c:axId val="16890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газ'!$J$33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7.7278250257729339E-3</c:v>
                </c:pt>
                <c:pt idx="1">
                  <c:v>0.21717587257745194</c:v>
                </c:pt>
                <c:pt idx="2">
                  <c:v>0.42662392012913092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1.6833122054392051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2.5211043956459207</c:v>
                </c:pt>
                <c:pt idx="13">
                  <c:v>2.7305524431976003</c:v>
                </c:pt>
                <c:pt idx="14">
                  <c:v>2.9400004907492794</c:v>
                </c:pt>
                <c:pt idx="15">
                  <c:v>3.1494485383009585</c:v>
                </c:pt>
                <c:pt idx="16">
                  <c:v>3.3588965858526376</c:v>
                </c:pt>
                <c:pt idx="17">
                  <c:v>3.5683446334043163</c:v>
                </c:pt>
                <c:pt idx="18">
                  <c:v>3.7777926809559959</c:v>
                </c:pt>
                <c:pt idx="19">
                  <c:v>3.987240728507675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газ'!$J$34:$J$54</c:f>
              <c:numCache>
                <c:formatCode>General</c:formatCode>
                <c:ptCount val="21"/>
                <c:pt idx="0">
                  <c:v>6.5290143721405758E-3</c:v>
                </c:pt>
                <c:pt idx="1">
                  <c:v>0.1699609305838751</c:v>
                </c:pt>
                <c:pt idx="2">
                  <c:v>0.33378558477348491</c:v>
                </c:pt>
                <c:pt idx="3">
                  <c:v>0.49800735772544735</c:v>
                </c:pt>
                <c:pt idx="4">
                  <c:v>0.66263067464906</c:v>
                </c:pt>
                <c:pt idx="5">
                  <c:v>0.82766000587969435</c:v>
                </c:pt>
                <c:pt idx="6">
                  <c:v>0.99309986759285951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5-4DFA-B99F-4FEBC157C8C2}"/>
            </c:ext>
          </c:extLst>
        </c:ser>
        <c:ser>
          <c:idx val="1"/>
          <c:order val="1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7.7278250257729331E-3</c:v>
                </c:pt>
                <c:pt idx="1">
                  <c:v>0.21717587257745197</c:v>
                </c:pt>
                <c:pt idx="2">
                  <c:v>0.42662392012913097</c:v>
                </c:pt>
                <c:pt idx="3">
                  <c:v>0.63607196768080998</c:v>
                </c:pt>
                <c:pt idx="4">
                  <c:v>0.84552001523248899</c:v>
                </c:pt>
                <c:pt idx="5">
                  <c:v>1.0549680627841682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xVal>
          <c:yVal>
            <c:numRef>
              <c:f>'расчет pout - газ'!$J$56:$J$76</c:f>
              <c:numCache>
                <c:formatCode>General</c:formatCode>
                <c:ptCount val="21"/>
                <c:pt idx="0">
                  <c:v>6.3604411377516414E-3</c:v>
                </c:pt>
                <c:pt idx="1">
                  <c:v>0.16891975175448787</c:v>
                </c:pt>
                <c:pt idx="2">
                  <c:v>0.34397192421260664</c:v>
                </c:pt>
                <c:pt idx="3">
                  <c:v>0.53349588595106467</c:v>
                </c:pt>
                <c:pt idx="4">
                  <c:v>0.73997043347325087</c:v>
                </c:pt>
                <c:pt idx="5">
                  <c:v>0.96655598504999007</c:v>
                </c:pt>
                <c:pt idx="6">
                  <c:v>1.2644161103358469</c:v>
                </c:pt>
                <c:pt idx="7">
                  <c:v>1.473864157887526</c:v>
                </c:pt>
                <c:pt idx="8">
                  <c:v>1.6833122054392049</c:v>
                </c:pt>
                <c:pt idx="9">
                  <c:v>1.8927602529908842</c:v>
                </c:pt>
                <c:pt idx="10">
                  <c:v>2.1022083005425629</c:v>
                </c:pt>
                <c:pt idx="11">
                  <c:v>2.311656348094242</c:v>
                </c:pt>
                <c:pt idx="12">
                  <c:v>2.5211043956459211</c:v>
                </c:pt>
                <c:pt idx="13">
                  <c:v>2.7305524431976007</c:v>
                </c:pt>
                <c:pt idx="14">
                  <c:v>2.9400004907492798</c:v>
                </c:pt>
                <c:pt idx="15">
                  <c:v>3.1494485383009581</c:v>
                </c:pt>
                <c:pt idx="16">
                  <c:v>3.3588965858526372</c:v>
                </c:pt>
                <c:pt idx="17">
                  <c:v>3.5683446334043163</c:v>
                </c:pt>
                <c:pt idx="18">
                  <c:v>3.7777926809559954</c:v>
                </c:pt>
                <c:pt idx="19">
                  <c:v>3.9872407285076745</c:v>
                </c:pt>
                <c:pt idx="20">
                  <c:v>4.1966887760593536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5-4DFA-B99F-4FEBC157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2047"/>
        <c:axId val="647638735"/>
      </c:scatterChart>
      <c:valAx>
        <c:axId val="6476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38735"/>
        <c:crosses val="autoZero"/>
        <c:crossBetween val="midCat"/>
      </c:valAx>
      <c:valAx>
        <c:axId val="647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5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</a:t>
            </a:r>
            <a:r>
              <a:rPr lang="en-US" baseline="0"/>
              <a:t>pipesim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pin'!$D$32:$D$46</c:f>
              <c:numCache>
                <c:formatCode>0.0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29.685452085387503</c:v>
                </c:pt>
                <c:pt idx="3">
                  <c:v>28.399368991441644</c:v>
                </c:pt>
                <c:pt idx="4">
                  <c:v>27.047836859684665</c:v>
                </c:pt>
                <c:pt idx="5">
                  <c:v>25.454307191909948</c:v>
                </c:pt>
                <c:pt idx="6">
                  <c:v>23.557912377265104</c:v>
                </c:pt>
                <c:pt idx="7">
                  <c:v>21.248316414305819</c:v>
                </c:pt>
                <c:pt idx="8">
                  <c:v>18.639811466368222</c:v>
                </c:pt>
                <c:pt idx="9">
                  <c:v>11.102455823822249</c:v>
                </c:pt>
                <c:pt idx="10">
                  <c:v>1.9416727396039861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7-4004-BC04-B34CEF353992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pin'!$F$32:$F$46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31.637727147765737</c:v>
                </c:pt>
                <c:pt idx="3">
                  <c:v>32.569832968090118</c:v>
                </c:pt>
                <c:pt idx="4">
                  <c:v>34.268737642415417</c:v>
                </c:pt>
                <c:pt idx="5">
                  <c:v>36.556387220803288</c:v>
                </c:pt>
                <c:pt idx="6">
                  <c:v>39.37150614711139</c:v>
                </c:pt>
                <c:pt idx="7">
                  <c:v>42.605571950852948</c:v>
                </c:pt>
                <c:pt idx="8">
                  <c:v>46.3719919048565</c:v>
                </c:pt>
                <c:pt idx="9">
                  <c:v>57.100667574374867</c:v>
                </c:pt>
                <c:pt idx="10">
                  <c:v>70.226358968723844</c:v>
                </c:pt>
                <c:pt idx="11">
                  <c:v>84.7109375</c:v>
                </c:pt>
                <c:pt idx="12">
                  <c:v>100.5546875</c:v>
                </c:pt>
                <c:pt idx="13">
                  <c:v>117.7578125</c:v>
                </c:pt>
                <c:pt idx="14">
                  <c:v>136.2890625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pin'!$L$32:$L$46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2.4234024806186267E-2</c:v>
                </c:pt>
                <c:pt idx="3">
                  <c:v>5.6367207134987531E-2</c:v>
                </c:pt>
                <c:pt idx="4">
                  <c:v>5.0091140100821663E-2</c:v>
                </c:pt>
                <c:pt idx="5">
                  <c:v>4.318294575428902E-2</c:v>
                </c:pt>
                <c:pt idx="6">
                  <c:v>3.8918000689831984E-2</c:v>
                </c:pt>
                <c:pt idx="7">
                  <c:v>3.7681839949375392E-2</c:v>
                </c:pt>
                <c:pt idx="8">
                  <c:v>3.7878969368298661E-2</c:v>
                </c:pt>
                <c:pt idx="9">
                  <c:v>5.7801931323048006E-2</c:v>
                </c:pt>
                <c:pt idx="10">
                  <c:v>0.30327378343936734</c:v>
                </c:pt>
                <c:pt idx="11">
                  <c:v>0.45520370773136004</c:v>
                </c:pt>
                <c:pt idx="12">
                  <c:v>0.32405999666011276</c:v>
                </c:pt>
                <c:pt idx="13">
                  <c:v>0.24082623010172982</c:v>
                </c:pt>
                <c:pt idx="14">
                  <c:v>0.18487478221759912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pin'!$G$50:$G$64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29.607802297499536</c:v>
                </c:pt>
                <c:pt idx="3">
                  <c:v>28.248756403997945</c:v>
                </c:pt>
                <c:pt idx="4">
                  <c:v>26.681278366935267</c:v>
                </c:pt>
                <c:pt idx="5">
                  <c:v>24.783173518938806</c:v>
                </c:pt>
                <c:pt idx="6">
                  <c:v>22.436461482273746</c:v>
                </c:pt>
                <c:pt idx="7">
                  <c:v>19.794283085459718</c:v>
                </c:pt>
                <c:pt idx="8">
                  <c:v>15.815728735679471</c:v>
                </c:pt>
                <c:pt idx="9">
                  <c:v>5.3130983318857608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2-4BDF-B605-D338138F8F1E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pin'!$F$50:$F$64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31.55994026331215</c:v>
                </c:pt>
                <c:pt idx="3">
                  <c:v>32.419517008323567</c:v>
                </c:pt>
                <c:pt idx="4">
                  <c:v>33.902029604666652</c:v>
                </c:pt>
                <c:pt idx="5">
                  <c:v>35.885986850787617</c:v>
                </c:pt>
                <c:pt idx="6">
                  <c:v>38.250442024100963</c:v>
                </c:pt>
                <c:pt idx="7">
                  <c:v>41.149492302902715</c:v>
                </c:pt>
                <c:pt idx="8">
                  <c:v>45.323492162940823</c:v>
                </c:pt>
                <c:pt idx="9">
                  <c:v>57.100241350002733</c:v>
                </c:pt>
                <c:pt idx="10">
                  <c:v>70.2265625</c:v>
                </c:pt>
                <c:pt idx="11">
                  <c:v>84.7109375</c:v>
                </c:pt>
                <c:pt idx="12">
                  <c:v>100.5546875</c:v>
                </c:pt>
                <c:pt idx="13">
                  <c:v>117.7578125</c:v>
                </c:pt>
                <c:pt idx="14">
                  <c:v>136.2890625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pin'!$L$50:$L$64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3.181186200880589E-2</c:v>
                </c:pt>
                <c:pt idx="3">
                  <c:v>6.5873408291775917E-2</c:v>
                </c:pt>
                <c:pt idx="4">
                  <c:v>6.2498557194330763E-2</c:v>
                </c:pt>
                <c:pt idx="5">
                  <c:v>5.677926749755554E-2</c:v>
                </c:pt>
                <c:pt idx="6">
                  <c:v>5.4624275479383227E-2</c:v>
                </c:pt>
                <c:pt idx="7">
                  <c:v>5.349045563842561E-2</c:v>
                </c:pt>
                <c:pt idx="8">
                  <c:v>5.9894268690702801E-2</c:v>
                </c:pt>
                <c:pt idx="9">
                  <c:v>0.15952077828354078</c:v>
                </c:pt>
                <c:pt idx="10">
                  <c:v>0.67984946762265719</c:v>
                </c:pt>
                <c:pt idx="11">
                  <c:v>0.45520370773136004</c:v>
                </c:pt>
                <c:pt idx="12">
                  <c:v>0.32405999666011276</c:v>
                </c:pt>
                <c:pt idx="13">
                  <c:v>0.24082623010172982</c:v>
                </c:pt>
                <c:pt idx="14">
                  <c:v>0.18487478221759912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0.12617702575969558</c:v>
                </c:pt>
                <c:pt idx="3">
                  <c:v>9.049825127723958E-2</c:v>
                </c:pt>
                <c:pt idx="4">
                  <c:v>7.2430257115479735E-2</c:v>
                </c:pt>
                <c:pt idx="5">
                  <c:v>6.228404022290749E-2</c:v>
                </c:pt>
                <c:pt idx="6">
                  <c:v>5.6615231592147923E-2</c:v>
                </c:pt>
                <c:pt idx="7">
                  <c:v>5.4275401992232734E-2</c:v>
                </c:pt>
                <c:pt idx="8">
                  <c:v>5.4590130967116429E-2</c:v>
                </c:pt>
                <c:pt idx="9">
                  <c:v>8.2892830483098631E-2</c:v>
                </c:pt>
                <c:pt idx="10">
                  <c:v>0.43479427569634899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xVal>
          <c:yVal>
            <c:numRef>
              <c:f>'расчет pin'!$J$32:$J$46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0.16111864597057296</c:v>
                </c:pt>
                <c:pt idx="3">
                  <c:v>0.38380166272163246</c:v>
                </c:pt>
                <c:pt idx="4">
                  <c:v>0.40883585429890174</c:v>
                </c:pt>
                <c:pt idx="5">
                  <c:v>0.40944514868023058</c:v>
                </c:pt>
                <c:pt idx="6">
                  <c:v>0.40737657211220468</c:v>
                </c:pt>
                <c:pt idx="7">
                  <c:v>0.40977566479541611</c:v>
                </c:pt>
                <c:pt idx="8">
                  <c:v>0.40963921170314721</c:v>
                </c:pt>
                <c:pt idx="9">
                  <c:v>0.41083214883784513</c:v>
                </c:pt>
                <c:pt idx="10">
                  <c:v>0.41090219212914242</c:v>
                </c:pt>
                <c:pt idx="11">
                  <c:v>0.34721005238725555</c:v>
                </c:pt>
                <c:pt idx="12">
                  <c:v>0.29200834130356385</c:v>
                </c:pt>
                <c:pt idx="13">
                  <c:v>0.24902057789247081</c:v>
                </c:pt>
                <c:pt idx="14">
                  <c:v>0.21493612159401723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8-4E42-A0DF-9B1C8BDF56F5}"/>
            </c:ext>
          </c:extLst>
        </c:ser>
        <c:ser>
          <c:idx val="1"/>
          <c:order val="1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0.1265295642531401</c:v>
                </c:pt>
                <c:pt idx="3">
                  <c:v>9.101065786738638E-2</c:v>
                </c:pt>
                <c:pt idx="4">
                  <c:v>7.3483481709197565E-2</c:v>
                </c:pt>
                <c:pt idx="5">
                  <c:v>6.4062322774435479E-2</c:v>
                </c:pt>
                <c:pt idx="6">
                  <c:v>5.9585128957160727E-2</c:v>
                </c:pt>
                <c:pt idx="7">
                  <c:v>5.8436994521148734E-2</c:v>
                </c:pt>
                <c:pt idx="8">
                  <c:v>6.4704723970958361E-2</c:v>
                </c:pt>
                <c:pt idx="9">
                  <c:v>0.17511519468673994</c:v>
                </c:pt>
                <c:pt idx="10">
                  <c:v>0.93979405841630737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xVal>
          <c:yVal>
            <c:numRef>
              <c:f>'расчет pin'!$J$50:$J$64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0.20090675421970225</c:v>
                </c:pt>
                <c:pt idx="3">
                  <c:v>0.41988590622674138</c:v>
                </c:pt>
                <c:pt idx="4">
                  <c:v>0.45960891378213564</c:v>
                </c:pt>
                <c:pt idx="5">
                  <c:v>0.46986527874845407</c:v>
                </c:pt>
                <c:pt idx="6">
                  <c:v>0.4782817645260824</c:v>
                </c:pt>
                <c:pt idx="7">
                  <c:v>0.47790292338621637</c:v>
                </c:pt>
                <c:pt idx="8">
                  <c:v>0.48069625131995258</c:v>
                </c:pt>
                <c:pt idx="9">
                  <c:v>0.47669943212503318</c:v>
                </c:pt>
                <c:pt idx="10">
                  <c:v>0.41975252991953843</c:v>
                </c:pt>
                <c:pt idx="11">
                  <c:v>0.34721005238725555</c:v>
                </c:pt>
                <c:pt idx="12">
                  <c:v>0.29200834130356385</c:v>
                </c:pt>
                <c:pt idx="13">
                  <c:v>0.24902057789247081</c:v>
                </c:pt>
                <c:pt idx="14">
                  <c:v>0.21493612159401723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8-4E42-A0DF-9B1C8BDF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pin'!$I$32:$I$46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0.12617702575969558</c:v>
                </c:pt>
                <c:pt idx="3">
                  <c:v>9.049825127723958E-2</c:v>
                </c:pt>
                <c:pt idx="4">
                  <c:v>7.2430257115479735E-2</c:v>
                </c:pt>
                <c:pt idx="5">
                  <c:v>6.228404022290749E-2</c:v>
                </c:pt>
                <c:pt idx="6">
                  <c:v>5.6615231592147923E-2</c:v>
                </c:pt>
                <c:pt idx="7">
                  <c:v>5.4275401992232734E-2</c:v>
                </c:pt>
                <c:pt idx="8">
                  <c:v>5.4590130967116429E-2</c:v>
                </c:pt>
                <c:pt idx="9">
                  <c:v>8.2892830483098631E-2</c:v>
                </c:pt>
                <c:pt idx="10">
                  <c:v>0.43479427569634899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C-4766-B615-6B99CBFBEB5F}"/>
            </c:ext>
          </c:extLst>
        </c:ser>
        <c:ser>
          <c:idx val="1"/>
          <c:order val="1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pin'!$I$50:$I$64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0.1265295642531401</c:v>
                </c:pt>
                <c:pt idx="3">
                  <c:v>9.101065786738638E-2</c:v>
                </c:pt>
                <c:pt idx="4">
                  <c:v>7.3483481709197565E-2</c:v>
                </c:pt>
                <c:pt idx="5">
                  <c:v>6.4062322774435479E-2</c:v>
                </c:pt>
                <c:pt idx="6">
                  <c:v>5.9585128957160727E-2</c:v>
                </c:pt>
                <c:pt idx="7">
                  <c:v>5.8436994521148734E-2</c:v>
                </c:pt>
                <c:pt idx="8">
                  <c:v>6.4704723970958361E-2</c:v>
                </c:pt>
                <c:pt idx="9">
                  <c:v>0.17511519468673994</c:v>
                </c:pt>
                <c:pt idx="10">
                  <c:v>0.93979405841630737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66-B615-6B99CBFB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0.12617702575969558</c:v>
                </c:pt>
                <c:pt idx="3">
                  <c:v>9.049825127723958E-2</c:v>
                </c:pt>
                <c:pt idx="4">
                  <c:v>7.2430257115479735E-2</c:v>
                </c:pt>
                <c:pt idx="5">
                  <c:v>6.228404022290749E-2</c:v>
                </c:pt>
                <c:pt idx="6">
                  <c:v>5.6615231592147923E-2</c:v>
                </c:pt>
                <c:pt idx="7">
                  <c:v>5.4275401992232734E-2</c:v>
                </c:pt>
                <c:pt idx="8">
                  <c:v>5.4590130967116429E-2</c:v>
                </c:pt>
                <c:pt idx="9">
                  <c:v>8.2892830483098631E-2</c:v>
                </c:pt>
                <c:pt idx="10">
                  <c:v>0.43479427569634899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xVal>
          <c:yVal>
            <c:numRef>
              <c:f>'расчет pin'!$K$32:$K$46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0.19206368719088385</c:v>
                </c:pt>
                <c:pt idx="3">
                  <c:v>0.62285410313960343</c:v>
                </c:pt>
                <c:pt idx="4">
                  <c:v>0.69157755468075266</c:v>
                </c:pt>
                <c:pt idx="5">
                  <c:v>0.6933228094989049</c:v>
                </c:pt>
                <c:pt idx="6">
                  <c:v>0.68741219624772498</c:v>
                </c:pt>
                <c:pt idx="7">
                  <c:v>0.69427104298127496</c:v>
                </c:pt>
                <c:pt idx="8">
                  <c:v>0.69387943749605396</c:v>
                </c:pt>
                <c:pt idx="9">
                  <c:v>0.69730917603101372</c:v>
                </c:pt>
                <c:pt idx="10">
                  <c:v>0.69751098482990903</c:v>
                </c:pt>
                <c:pt idx="11">
                  <c:v>0.53188633442810229</c:v>
                </c:pt>
                <c:pt idx="12">
                  <c:v>0.41244601926696933</c:v>
                </c:pt>
                <c:pt idx="13">
                  <c:v>0.33159440932965367</c:v>
                </c:pt>
                <c:pt idx="14">
                  <c:v>0.27378169790518192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7-496F-AD3C-2070328D822A}"/>
            </c:ext>
          </c:extLst>
        </c:ser>
        <c:ser>
          <c:idx val="1"/>
          <c:order val="1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0.32438867454719966</c:v>
                </c:pt>
                <c:pt idx="1">
                  <c:v>0.23170619610514262</c:v>
                </c:pt>
                <c:pt idx="2">
                  <c:v>0.1265295642531401</c:v>
                </c:pt>
                <c:pt idx="3">
                  <c:v>9.101065786738638E-2</c:v>
                </c:pt>
                <c:pt idx="4">
                  <c:v>7.3483481709197565E-2</c:v>
                </c:pt>
                <c:pt idx="5">
                  <c:v>6.4062322774435479E-2</c:v>
                </c:pt>
                <c:pt idx="6">
                  <c:v>5.9585128957160727E-2</c:v>
                </c:pt>
                <c:pt idx="7">
                  <c:v>5.8436994521148734E-2</c:v>
                </c:pt>
                <c:pt idx="8">
                  <c:v>6.4704723970958361E-2</c:v>
                </c:pt>
                <c:pt idx="9">
                  <c:v>0.17511519468673994</c:v>
                </c:pt>
                <c:pt idx="10">
                  <c:v>0.93979405841630737</c:v>
                </c:pt>
                <c:pt idx="11">
                  <c:v>0.85582892108105513</c:v>
                </c:pt>
                <c:pt idx="12">
                  <c:v>0.78570281084554294</c:v>
                </c:pt>
                <c:pt idx="13">
                  <c:v>0.72626746207386472</c:v>
                </c:pt>
                <c:pt idx="14">
                  <c:v>0.67526348047423645</c:v>
                </c:pt>
              </c:numCache>
            </c:numRef>
          </c:xVal>
          <c:yVal>
            <c:numRef>
              <c:f>'расчет pin'!$K$50:$K$64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0.25141841115616115</c:v>
                </c:pt>
                <c:pt idx="3">
                  <c:v>0.7237988367006587</c:v>
                </c:pt>
                <c:pt idx="4">
                  <c:v>0.85051164888541375</c:v>
                </c:pt>
                <c:pt idx="5">
                  <c:v>0.88631296897360867</c:v>
                </c:pt>
                <c:pt idx="6">
                  <c:v>0.9167434297013245</c:v>
                </c:pt>
                <c:pt idx="7">
                  <c:v>0.91535261313048977</c:v>
                </c:pt>
                <c:pt idx="8">
                  <c:v>0.92565526927501229</c:v>
                </c:pt>
                <c:pt idx="9">
                  <c:v>0.91094766829859797</c:v>
                </c:pt>
                <c:pt idx="10">
                  <c:v>0.7234026024470771</c:v>
                </c:pt>
                <c:pt idx="11">
                  <c:v>0.53188633442810229</c:v>
                </c:pt>
                <c:pt idx="12">
                  <c:v>0.41244601926696933</c:v>
                </c:pt>
                <c:pt idx="13">
                  <c:v>0.33159440932965367</c:v>
                </c:pt>
                <c:pt idx="14">
                  <c:v>0.27378169790518192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7-496F-AD3C-2070328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5-4290-A2BA-CC5A904E3E5F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15-4290-A2BA-CC5A904E3E5F}"/>
            </c:ext>
          </c:extLst>
        </c:ser>
        <c:ser>
          <c:idx val="3"/>
          <c:order val="2"/>
          <c:tx>
            <c:strRef>
              <c:f>'корректировка модели Вербицкого'!$G$8</c:f>
              <c:strCache>
                <c:ptCount val="1"/>
                <c:pt idx="0">
                  <c:v>dpd_1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Вербицкого'!$G$18:$G$45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C-4F02-AE0F-27923EE74DC0}"/>
            </c:ext>
          </c:extLst>
        </c:ser>
        <c:ser>
          <c:idx val="4"/>
          <c:order val="3"/>
          <c:tx>
            <c:strRef>
              <c:f>'корректировка модели Вербицкого'!$H$8</c:f>
              <c:strCache>
                <c:ptCount val="1"/>
                <c:pt idx="0">
                  <c:v>dpd_2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Вербицкого'!$H$18:$H$45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C-4F02-AE0F-27923EE74DC0}"/>
            </c:ext>
          </c:extLst>
        </c:ser>
        <c:ser>
          <c:idx val="5"/>
          <c:order val="4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C-4F02-AE0F-27923EE7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E5A-BB40-7AEB0483905B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D-4E5A-BB40-7AEB0483905B}"/>
            </c:ext>
          </c:extLst>
        </c:ser>
        <c:ser>
          <c:idx val="5"/>
          <c:order val="2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AD-4E5A-BB40-7AEB0483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сопла'!$D$26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сопла'!$D$27:$D$52</c:f>
              <c:numCache>
                <c:formatCode>General</c:formatCode>
                <c:ptCount val="26"/>
                <c:pt idx="0">
                  <c:v>41.079403530350383</c:v>
                </c:pt>
                <c:pt idx="1">
                  <c:v>40.249431034897739</c:v>
                </c:pt>
                <c:pt idx="2">
                  <c:v>39.401979681947644</c:v>
                </c:pt>
                <c:pt idx="3">
                  <c:v>38.535896344580337</c:v>
                </c:pt>
                <c:pt idx="4">
                  <c:v>37.649895236293361</c:v>
                </c:pt>
                <c:pt idx="5">
                  <c:v>36.742535507603328</c:v>
                </c:pt>
                <c:pt idx="6">
                  <c:v>35.812193729945065</c:v>
                </c:pt>
                <c:pt idx="7">
                  <c:v>34.857029764091237</c:v>
                </c:pt>
                <c:pt idx="8">
                  <c:v>33.874943958601129</c:v>
                </c:pt>
                <c:pt idx="9">
                  <c:v>32.863522824280309</c:v>
                </c:pt>
                <c:pt idx="10">
                  <c:v>31.819969149036243</c:v>
                </c:pt>
                <c:pt idx="11">
                  <c:v>30.741010732720611</c:v>
                </c:pt>
                <c:pt idx="12">
                  <c:v>29.622779158830948</c:v>
                </c:pt>
                <c:pt idx="13">
                  <c:v>28.46064562367647</c:v>
                </c:pt>
                <c:pt idx="14">
                  <c:v>27.248993624354647</c:v>
                </c:pt>
                <c:pt idx="15">
                  <c:v>25.980896015413816</c:v>
                </c:pt>
                <c:pt idx="16">
                  <c:v>24.647642118210232</c:v>
                </c:pt>
                <c:pt idx="17">
                  <c:v>23.238019842727493</c:v>
                </c:pt>
                <c:pt idx="18">
                  <c:v>21.737177149635183</c:v>
                </c:pt>
                <c:pt idx="19">
                  <c:v>20.124715517448873</c:v>
                </c:pt>
                <c:pt idx="20">
                  <c:v>18.371267753801664</c:v>
                </c:pt>
                <c:pt idx="21">
                  <c:v>16.431761412140155</c:v>
                </c:pt>
                <c:pt idx="22">
                  <c:v>14.230322811838235</c:v>
                </c:pt>
                <c:pt idx="23">
                  <c:v>11.619009921363745</c:v>
                </c:pt>
                <c:pt idx="24">
                  <c:v>8.2158807060700774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A-431A-ACB9-ED229FB4BDD6}"/>
            </c:ext>
          </c:extLst>
        </c:ser>
        <c:ser>
          <c:idx val="1"/>
          <c:order val="1"/>
          <c:tx>
            <c:strRef>
              <c:f>'характеристика сопла'!$E$26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сопла'!$E$27:$E$52</c:f>
              <c:numCache>
                <c:formatCode>General</c:formatCode>
                <c:ptCount val="26"/>
                <c:pt idx="0">
                  <c:v>23.252656221754233</c:v>
                </c:pt>
                <c:pt idx="1">
                  <c:v>23.252656221754233</c:v>
                </c:pt>
                <c:pt idx="2">
                  <c:v>23.252656221754233</c:v>
                </c:pt>
                <c:pt idx="3">
                  <c:v>23.252656221754233</c:v>
                </c:pt>
                <c:pt idx="4">
                  <c:v>23.252656221754233</c:v>
                </c:pt>
                <c:pt idx="5">
                  <c:v>23.252656221754233</c:v>
                </c:pt>
                <c:pt idx="6">
                  <c:v>23.252656221754233</c:v>
                </c:pt>
                <c:pt idx="7">
                  <c:v>23.252656221754233</c:v>
                </c:pt>
                <c:pt idx="8">
                  <c:v>23.252656221754233</c:v>
                </c:pt>
                <c:pt idx="9">
                  <c:v>23.252656221754233</c:v>
                </c:pt>
                <c:pt idx="10">
                  <c:v>23.252656221754233</c:v>
                </c:pt>
                <c:pt idx="11">
                  <c:v>23.252656221754233</c:v>
                </c:pt>
                <c:pt idx="12">
                  <c:v>23.344952890403739</c:v>
                </c:pt>
                <c:pt idx="13">
                  <c:v>23.892538299243224</c:v>
                </c:pt>
                <c:pt idx="14">
                  <c:v>24.106808235725154</c:v>
                </c:pt>
                <c:pt idx="15">
                  <c:v>23.999871711169405</c:v>
                </c:pt>
                <c:pt idx="16">
                  <c:v>23.435905970704422</c:v>
                </c:pt>
                <c:pt idx="17">
                  <c:v>22.103596778212388</c:v>
                </c:pt>
                <c:pt idx="18">
                  <c:v>20.683136144587497</c:v>
                </c:pt>
                <c:pt idx="19">
                  <c:v>19.155123805133243</c:v>
                </c:pt>
                <c:pt idx="20">
                  <c:v>17.491594620035702</c:v>
                </c:pt>
                <c:pt idx="21">
                  <c:v>15.649593035549984</c:v>
                </c:pt>
                <c:pt idx="22">
                  <c:v>13.556774269659066</c:v>
                </c:pt>
                <c:pt idx="23">
                  <c:v>11.072045438210043</c:v>
                </c:pt>
                <c:pt idx="24">
                  <c:v>7.8311365138599687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BA-431A-ACB9-ED229FB4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входе</a:t>
                </a:r>
                <a:r>
                  <a:rPr lang="ru-RU" baseline="0"/>
                  <a:t> СА</a:t>
                </a:r>
                <a:r>
                  <a:rPr lang="en-US" baseline="0"/>
                  <a:t>  pin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сопла'!$I$26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сопла'!$I$27:$I$52</c:f>
              <c:numCache>
                <c:formatCode>General</c:formatCode>
                <c:ptCount val="26"/>
                <c:pt idx="0">
                  <c:v>0</c:v>
                </c:pt>
                <c:pt idx="1">
                  <c:v>10.63946667609838</c:v>
                </c:pt>
                <c:pt idx="2">
                  <c:v>14.421253964354626</c:v>
                </c:pt>
                <c:pt idx="3">
                  <c:v>16.973210009605889</c:v>
                </c:pt>
                <c:pt idx="4">
                  <c:v>18.879416804458636</c:v>
                </c:pt>
                <c:pt idx="5">
                  <c:v>20.377576214445718</c:v>
                </c:pt>
                <c:pt idx="6">
                  <c:v>21.59411641069212</c:v>
                </c:pt>
                <c:pt idx="7">
                  <c:v>22.606114185353562</c:v>
                </c:pt>
                <c:pt idx="8">
                  <c:v>23.46464896782814</c:v>
                </c:pt>
                <c:pt idx="9">
                  <c:v>24.205521344782696</c:v>
                </c:pt>
                <c:pt idx="10">
                  <c:v>24.85483841443704</c:v>
                </c:pt>
                <c:pt idx="11">
                  <c:v>25.432197702099238</c:v>
                </c:pt>
                <c:pt idx="12">
                  <c:v>25.952628790054749</c:v>
                </c:pt>
                <c:pt idx="13">
                  <c:v>26.69579048336454</c:v>
                </c:pt>
                <c:pt idx="14">
                  <c:v>27.68928028387322</c:v>
                </c:pt>
                <c:pt idx="15">
                  <c:v>28.647456676673141</c:v>
                </c:pt>
                <c:pt idx="16">
                  <c:v>29.573843218528605</c:v>
                </c:pt>
                <c:pt idx="17">
                  <c:v>30.471415616614241</c:v>
                </c:pt>
                <c:pt idx="18">
                  <c:v>31.342713672647722</c:v>
                </c:pt>
                <c:pt idx="19">
                  <c:v>32.189925495146433</c:v>
                </c:pt>
                <c:pt idx="20">
                  <c:v>33.014951929279917</c:v>
                </c:pt>
                <c:pt idx="21">
                  <c:v>33.819456595528465</c:v>
                </c:pt>
                <c:pt idx="22">
                  <c:v>34.604905275068823</c:v>
                </c:pt>
                <c:pt idx="23">
                  <c:v>35.372597285007032</c:v>
                </c:pt>
                <c:pt idx="24">
                  <c:v>36.123690745676754</c:v>
                </c:pt>
                <c:pt idx="25">
                  <c:v>36.859223130940123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8-4B11-A59C-7B6B10BD6D48}"/>
            </c:ext>
          </c:extLst>
        </c:ser>
        <c:ser>
          <c:idx val="1"/>
          <c:order val="1"/>
          <c:tx>
            <c:strRef>
              <c:f>'характеристика сопла'!$J$26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сопла'!$J$27:$J$52</c:f>
              <c:numCache>
                <c:formatCode>General</c:formatCode>
                <c:ptCount val="26"/>
                <c:pt idx="0">
                  <c:v>0</c:v>
                </c:pt>
                <c:pt idx="1">
                  <c:v>4.3734002749215417</c:v>
                </c:pt>
                <c:pt idx="2">
                  <c:v>6.1274653261205696</c:v>
                </c:pt>
                <c:pt idx="3">
                  <c:v>7.4520993752377915</c:v>
                </c:pt>
                <c:pt idx="4">
                  <c:v>8.5632035737414292</c:v>
                </c:pt>
                <c:pt idx="5">
                  <c:v>9.5468705999372769</c:v>
                </c:pt>
                <c:pt idx="6">
                  <c:v>10.448664173554338</c:v>
                </c:pt>
                <c:pt idx="7">
                  <c:v>11.296690806355205</c:v>
                </c:pt>
                <c:pt idx="8">
                  <c:v>12.110173874972942</c:v>
                </c:pt>
                <c:pt idx="9">
                  <c:v>12.929606614132204</c:v>
                </c:pt>
                <c:pt idx="10">
                  <c:v>13.83970049754245</c:v>
                </c:pt>
                <c:pt idx="11">
                  <c:v>14.790013711518943</c:v>
                </c:pt>
                <c:pt idx="12">
                  <c:v>15.782680762657026</c:v>
                </c:pt>
                <c:pt idx="13">
                  <c:v>16.788625531761461</c:v>
                </c:pt>
                <c:pt idx="14">
                  <c:v>17.80032299516585</c:v>
                </c:pt>
                <c:pt idx="15">
                  <c:v>18.854504028800726</c:v>
                </c:pt>
                <c:pt idx="16">
                  <c:v>19.94965154556591</c:v>
                </c:pt>
                <c:pt idx="17">
                  <c:v>21.106523548102171</c:v>
                </c:pt>
                <c:pt idx="18">
                  <c:v>22.311319374127198</c:v>
                </c:pt>
                <c:pt idx="19">
                  <c:v>23.574349451227526</c:v>
                </c:pt>
                <c:pt idx="20">
                  <c:v>24.901843433091198</c:v>
                </c:pt>
                <c:pt idx="21">
                  <c:v>26.286910165795451</c:v>
                </c:pt>
                <c:pt idx="22">
                  <c:v>27.77380306327958</c:v>
                </c:pt>
                <c:pt idx="23">
                  <c:v>29.344201830154869</c:v>
                </c:pt>
                <c:pt idx="24">
                  <c:v>30.994447404597121</c:v>
                </c:pt>
                <c:pt idx="25">
                  <c:v>32.806427923201667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98-4B11-A59C-7B6B10BD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рабочего агента </a:t>
                </a:r>
                <a:r>
                  <a:rPr lang="en-US" baseline="0"/>
                  <a:t>pact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20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chart" Target="../charts/chart19.xml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533809</xdr:colOff>
      <xdr:row>24</xdr:row>
      <xdr:rowOff>187444</xdr:rowOff>
    </xdr:from>
    <xdr:to>
      <xdr:col>24</xdr:col>
      <xdr:colOff>201251</xdr:colOff>
      <xdr:row>45</xdr:row>
      <xdr:rowOff>121766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D6648-6281-425A-944F-F69693B4C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560454</xdr:colOff>
      <xdr:row>0</xdr:row>
      <xdr:rowOff>76360</xdr:rowOff>
    </xdr:from>
    <xdr:to>
      <xdr:col>25</xdr:col>
      <xdr:colOff>414618</xdr:colOff>
      <xdr:row>3</xdr:row>
      <xdr:rowOff>179296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57E5DD-EBEF-4CBF-B3FA-F37056885703}"/>
            </a:ext>
          </a:extLst>
        </xdr:cNvPr>
        <xdr:cNvSpPr txBox="1"/>
      </xdr:nvSpPr>
      <xdr:spPr>
        <a:xfrm>
          <a:off x="12954160" y="76360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схема расчета 1</a:t>
          </a:r>
        </a:p>
        <a:p>
          <a:r>
            <a:rPr lang="en-US" sz="1100" baseline="0"/>
            <a:t>- </a:t>
          </a:r>
          <a:r>
            <a:rPr lang="ru-RU" sz="1100" baseline="0"/>
            <a:t>фиксированы </a:t>
          </a:r>
          <a:r>
            <a:rPr lang="en-US" sz="1100" baseline="0"/>
            <a:t>Pact, Pin, Qin   </a:t>
          </a:r>
          <a:r>
            <a:rPr lang="ru-RU" sz="1100" baseline="0"/>
            <a:t>ищем </a:t>
          </a:r>
          <a:r>
            <a:rPr lang="en-US" sz="1100" baseline="0"/>
            <a:t>Pout, Qact</a:t>
          </a:r>
        </a:p>
        <a:p>
          <a:r>
            <a:rPr lang="en-US" sz="1100" baseline="0"/>
            <a:t>- </a:t>
          </a:r>
          <a:r>
            <a:rPr lang="ru-RU" sz="1100" baseline="0"/>
            <a:t>перекачивается ГЖС</a:t>
          </a:r>
          <a:endParaRPr lang="en-US" sz="1100" baseline="0"/>
        </a:p>
      </xdr:txBody>
    </xdr:sp>
    <xdr:clientData/>
  </xdr:twoCellAnchor>
  <xdr:twoCellAnchor>
    <xdr:from>
      <xdr:col>14</xdr:col>
      <xdr:colOff>95324</xdr:colOff>
      <xdr:row>66</xdr:row>
      <xdr:rowOff>8689</xdr:rowOff>
    </xdr:from>
    <xdr:to>
      <xdr:col>22</xdr:col>
      <xdr:colOff>0</xdr:colOff>
      <xdr:row>82</xdr:row>
      <xdr:rowOff>145676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83A2DA-C011-4DDF-A253-EDCA1DCD5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112350</xdr:colOff>
      <xdr:row>46</xdr:row>
      <xdr:rowOff>133174</xdr:rowOff>
    </xdr:from>
    <xdr:to>
      <xdr:col>22</xdr:col>
      <xdr:colOff>22412</xdr:colOff>
      <xdr:row>65</xdr:row>
      <xdr:rowOff>112059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B407DD-4361-439E-9AEF-B94E8187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143774</xdr:colOff>
      <xdr:row>46</xdr:row>
      <xdr:rowOff>138471</xdr:rowOff>
    </xdr:from>
    <xdr:to>
      <xdr:col>30</xdr:col>
      <xdr:colOff>381000</xdr:colOff>
      <xdr:row>65</xdr:row>
      <xdr:rowOff>112059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D37A690-559D-46A7-903F-B560DCAA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156882</xdr:colOff>
      <xdr:row>48</xdr:row>
      <xdr:rowOff>12326</xdr:rowOff>
    </xdr:from>
    <xdr:to>
      <xdr:col>36</xdr:col>
      <xdr:colOff>571500</xdr:colOff>
      <xdr:row>66</xdr:row>
      <xdr:rowOff>11206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5235E95-A434-4BE7-9669-A181D1C0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515470</xdr:colOff>
      <xdr:row>4</xdr:row>
      <xdr:rowOff>67236</xdr:rowOff>
    </xdr:from>
    <xdr:to>
      <xdr:col>25</xdr:col>
      <xdr:colOff>474569</xdr:colOff>
      <xdr:row>24</xdr:row>
      <xdr:rowOff>124386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90495E-1EFF-4AE5-A763-55E9CBE1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9176" y="829236"/>
          <a:ext cx="6010275" cy="3867150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19</xdr:row>
      <xdr:rowOff>33618</xdr:rowOff>
    </xdr:from>
    <xdr:to>
      <xdr:col>7</xdr:col>
      <xdr:colOff>302559</xdr:colOff>
      <xdr:row>22</xdr:row>
      <xdr:rowOff>11206</xdr:rowOff>
    </xdr:to>
    <xdr:sp macro="" textlink="">
      <xdr:nvSpPr>
        <xdr:cNvPr id="19" name="Стрелка: влево 18">
          <a:extLst>
            <a:ext uri="{FF2B5EF4-FFF2-40B4-BE49-F238E27FC236}">
              <a16:creationId xmlns:a16="http://schemas.microsoft.com/office/drawing/2014/main" id="{2EEB7961-941F-48F5-B5B7-61D7AADDBA0D}"/>
            </a:ext>
          </a:extLst>
        </xdr:cNvPr>
        <xdr:cNvSpPr/>
      </xdr:nvSpPr>
      <xdr:spPr>
        <a:xfrm>
          <a:off x="6364941" y="3653118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392206</xdr:colOff>
      <xdr:row>19</xdr:row>
      <xdr:rowOff>44824</xdr:rowOff>
    </xdr:from>
    <xdr:to>
      <xdr:col>11</xdr:col>
      <xdr:colOff>380999</xdr:colOff>
      <xdr:row>22</xdr:row>
      <xdr:rowOff>56030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51A8BFB1-E369-4CFA-9418-0AD558A97DF1}"/>
            </a:ext>
          </a:extLst>
        </xdr:cNvPr>
        <xdr:cNvSpPr/>
      </xdr:nvSpPr>
      <xdr:spPr>
        <a:xfrm>
          <a:off x="7239000" y="366432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Этот газ всегда будет добавляться к перекачиваемому потоку</a:t>
          </a:r>
        </a:p>
      </xdr:txBody>
    </xdr:sp>
    <xdr:clientData/>
  </xdr:twoCellAnchor>
  <xdr:twoCellAnchor>
    <xdr:from>
      <xdr:col>30</xdr:col>
      <xdr:colOff>280147</xdr:colOff>
      <xdr:row>15</xdr:row>
      <xdr:rowOff>123265</xdr:rowOff>
    </xdr:from>
    <xdr:to>
      <xdr:col>37</xdr:col>
      <xdr:colOff>138089</xdr:colOff>
      <xdr:row>31</xdr:row>
      <xdr:rowOff>78440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1F418D6B-07DB-4189-8A9A-2923BF9B9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268942</xdr:colOff>
      <xdr:row>31</xdr:row>
      <xdr:rowOff>67235</xdr:rowOff>
    </xdr:from>
    <xdr:to>
      <xdr:col>37</xdr:col>
      <xdr:colOff>126884</xdr:colOff>
      <xdr:row>47</xdr:row>
      <xdr:rowOff>33616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AE5C019E-7595-48A1-A973-CD2DCC664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358590</xdr:colOff>
      <xdr:row>31</xdr:row>
      <xdr:rowOff>89648</xdr:rowOff>
    </xdr:from>
    <xdr:to>
      <xdr:col>23</xdr:col>
      <xdr:colOff>56029</xdr:colOff>
      <xdr:row>52</xdr:row>
      <xdr:rowOff>7500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5D89887-4416-403E-818F-B53434BD0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336178</xdr:colOff>
      <xdr:row>52</xdr:row>
      <xdr:rowOff>89647</xdr:rowOff>
    </xdr:from>
    <xdr:to>
      <xdr:col>21</xdr:col>
      <xdr:colOff>470648</xdr:colOff>
      <xdr:row>69</xdr:row>
      <xdr:rowOff>67235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A55AF6E-A527-49E8-A234-6B6B3BAAE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280147</xdr:colOff>
      <xdr:row>69</xdr:row>
      <xdr:rowOff>179294</xdr:rowOff>
    </xdr:from>
    <xdr:to>
      <xdr:col>21</xdr:col>
      <xdr:colOff>404907</xdr:colOff>
      <xdr:row>86</xdr:row>
      <xdr:rowOff>169653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C661200-986D-47C6-AFD2-515AB0AF0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52</xdr:row>
      <xdr:rowOff>123265</xdr:rowOff>
    </xdr:from>
    <xdr:to>
      <xdr:col>29</xdr:col>
      <xdr:colOff>127674</xdr:colOff>
      <xdr:row>69</xdr:row>
      <xdr:rowOff>102480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F46CACE-B64A-408D-BE09-1A12AE73B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459442</xdr:colOff>
      <xdr:row>59</xdr:row>
      <xdr:rowOff>45942</xdr:rowOff>
    </xdr:from>
    <xdr:to>
      <xdr:col>42</xdr:col>
      <xdr:colOff>190501</xdr:colOff>
      <xdr:row>76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7E6269E-8432-473F-BB00-0A0B17589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515470</xdr:colOff>
      <xdr:row>44</xdr:row>
      <xdr:rowOff>101973</xdr:rowOff>
    </xdr:from>
    <xdr:to>
      <xdr:col>42</xdr:col>
      <xdr:colOff>246529</xdr:colOff>
      <xdr:row>58</xdr:row>
      <xdr:rowOff>166967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8C4E4C-FFC4-4EA7-8ECD-161264DE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33778</xdr:colOff>
      <xdr:row>0</xdr:row>
      <xdr:rowOff>100853</xdr:rowOff>
    </xdr:from>
    <xdr:to>
      <xdr:col>24</xdr:col>
      <xdr:colOff>493059</xdr:colOff>
      <xdr:row>4</xdr:row>
      <xdr:rowOff>13289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07CB8A-F726-426F-827F-4FDFB51E5D17}"/>
            </a:ext>
          </a:extLst>
        </xdr:cNvPr>
        <xdr:cNvSpPr txBox="1"/>
      </xdr:nvSpPr>
      <xdr:spPr>
        <a:xfrm>
          <a:off x="12427484" y="100853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2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Pact, Pin, Qin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Qact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газ </a:t>
          </a:r>
          <a:endParaRPr lang="ru-RU">
            <a:effectLst/>
          </a:endParaRPr>
        </a:p>
      </xdr:txBody>
    </xdr:sp>
    <xdr:clientData/>
  </xdr:twoCellAnchor>
  <xdr:twoCellAnchor editAs="oneCell">
    <xdr:from>
      <xdr:col>15</xdr:col>
      <xdr:colOff>168088</xdr:colOff>
      <xdr:row>7</xdr:row>
      <xdr:rowOff>102935</xdr:rowOff>
    </xdr:from>
    <xdr:to>
      <xdr:col>25</xdr:col>
      <xdr:colOff>127187</xdr:colOff>
      <xdr:row>27</xdr:row>
      <xdr:rowOff>160085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E8B557B-76F0-4159-BCB5-ADF6FCA1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61794" y="1436435"/>
          <a:ext cx="6010275" cy="3867150"/>
        </a:xfrm>
        <a:prstGeom prst="rect">
          <a:avLst/>
        </a:prstGeom>
      </xdr:spPr>
    </xdr:pic>
    <xdr:clientData/>
  </xdr:twoCellAnchor>
  <xdr:twoCellAnchor>
    <xdr:from>
      <xdr:col>5</xdr:col>
      <xdr:colOff>672353</xdr:colOff>
      <xdr:row>17</xdr:row>
      <xdr:rowOff>22411</xdr:rowOff>
    </xdr:from>
    <xdr:to>
      <xdr:col>7</xdr:col>
      <xdr:colOff>44824</xdr:colOff>
      <xdr:row>19</xdr:row>
      <xdr:rowOff>190499</xdr:rowOff>
    </xdr:to>
    <xdr:sp macro="" textlink="">
      <xdr:nvSpPr>
        <xdr:cNvPr id="17" name="Стрелка: влево 16">
          <a:extLst>
            <a:ext uri="{FF2B5EF4-FFF2-40B4-BE49-F238E27FC236}">
              <a16:creationId xmlns:a16="http://schemas.microsoft.com/office/drawing/2014/main" id="{6A6F3E25-3B1F-42B5-ACF0-21D16B64C9C3}"/>
            </a:ext>
          </a:extLst>
        </xdr:cNvPr>
        <xdr:cNvSpPr/>
      </xdr:nvSpPr>
      <xdr:spPr>
        <a:xfrm rot="1304013">
          <a:off x="6107206" y="3260911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168089</xdr:colOff>
      <xdr:row>18</xdr:row>
      <xdr:rowOff>179294</xdr:rowOff>
    </xdr:from>
    <xdr:to>
      <xdr:col>11</xdr:col>
      <xdr:colOff>156882</xdr:colOff>
      <xdr:row>22</xdr:row>
      <xdr:rowOff>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30023A5-41A4-47E3-9D47-D160EA1954C4}"/>
            </a:ext>
          </a:extLst>
        </xdr:cNvPr>
        <xdr:cNvSpPr/>
      </xdr:nvSpPr>
      <xdr:spPr>
        <a:xfrm>
          <a:off x="7014883" y="360829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Эта жидкость всегда будет добавляться к перекачиваемому потоку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80710</xdr:colOff>
      <xdr:row>26</xdr:row>
      <xdr:rowOff>4267</xdr:rowOff>
    </xdr:from>
    <xdr:to>
      <xdr:col>23</xdr:col>
      <xdr:colOff>119501</xdr:colOff>
      <xdr:row>48</xdr:row>
      <xdr:rowOff>52622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271037-57F7-4A93-BE61-CB05FCD8B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616483</xdr:colOff>
      <xdr:row>0</xdr:row>
      <xdr:rowOff>73158</xdr:rowOff>
    </xdr:from>
    <xdr:to>
      <xdr:col>19</xdr:col>
      <xdr:colOff>416736</xdr:colOff>
      <xdr:row>4</xdr:row>
      <xdr:rowOff>163288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30629-26AA-4E6D-BCE3-792198126ADB}"/>
            </a:ext>
          </a:extLst>
        </xdr:cNvPr>
        <xdr:cNvSpPr txBox="1"/>
      </xdr:nvSpPr>
      <xdr:spPr>
        <a:xfrm>
          <a:off x="11134804" y="73158"/>
          <a:ext cx="4222575" cy="85213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3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Qin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Qact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Pact, Pin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заданный флюид </a:t>
          </a:r>
          <a:endParaRPr lang="ru-RU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63409</xdr:colOff>
      <xdr:row>48</xdr:row>
      <xdr:rowOff>139882</xdr:rowOff>
    </xdr:from>
    <xdr:to>
      <xdr:col>23</xdr:col>
      <xdr:colOff>102200</xdr:colOff>
      <xdr:row>71</xdr:row>
      <xdr:rowOff>13249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6CBBF6C-4D17-4C95-899C-AD83F94E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123267</xdr:colOff>
      <xdr:row>24</xdr:row>
      <xdr:rowOff>3520</xdr:rowOff>
    </xdr:from>
    <xdr:to>
      <xdr:col>36</xdr:col>
      <xdr:colOff>340181</xdr:colOff>
      <xdr:row>38</xdr:row>
      <xdr:rowOff>108857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5E106D6-2C5C-424F-86BE-F8AA1FA58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503465</xdr:colOff>
      <xdr:row>5</xdr:row>
      <xdr:rowOff>54428</xdr:rowOff>
    </xdr:from>
    <xdr:to>
      <xdr:col>22</xdr:col>
      <xdr:colOff>254455</xdr:colOff>
      <xdr:row>25</xdr:row>
      <xdr:rowOff>111578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8D55EF2-98D0-4EE7-9BF6-2F4F72E9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86" y="1006928"/>
          <a:ext cx="6010275" cy="3867150"/>
        </a:xfrm>
        <a:prstGeom prst="rect">
          <a:avLst/>
        </a:prstGeom>
      </xdr:spPr>
    </xdr:pic>
    <xdr:clientData/>
  </xdr:twoCellAnchor>
  <xdr:twoCellAnchor>
    <xdr:from>
      <xdr:col>29</xdr:col>
      <xdr:colOff>122465</xdr:colOff>
      <xdr:row>39</xdr:row>
      <xdr:rowOff>149679</xdr:rowOff>
    </xdr:from>
    <xdr:to>
      <xdr:col>36</xdr:col>
      <xdr:colOff>339379</xdr:colOff>
      <xdr:row>54</xdr:row>
      <xdr:rowOff>78123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CAA3F9F-AAE8-4731-9565-9B206101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216914</xdr:colOff>
      <xdr:row>21</xdr:row>
      <xdr:rowOff>118944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C0FDC680-A3CB-4610-9F76-B30685849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 ст.м3/сут</a:t>
          </a:fld>
          <a:endParaRPr lang="ru-RU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 ст.м3/сут</a:t>
          </a:fld>
          <a:endParaRPr lang="ru-RU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7</xdr:row>
      <xdr:rowOff>19050</xdr:rowOff>
    </xdr:from>
    <xdr:to>
      <xdr:col>21</xdr:col>
      <xdr:colOff>76200</xdr:colOff>
      <xdr:row>10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85DD74-6952-496D-9524-351CAA9D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352550"/>
          <a:ext cx="3838575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10</xdr:row>
      <xdr:rowOff>38100</xdr:rowOff>
    </xdr:from>
    <xdr:to>
      <xdr:col>21</xdr:col>
      <xdr:colOff>123825</xdr:colOff>
      <xdr:row>36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724FE-2EB8-48A8-8D29-6BBA25C2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943100"/>
          <a:ext cx="3886200" cy="50006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</xdr:row>
      <xdr:rowOff>104775</xdr:rowOff>
    </xdr:from>
    <xdr:to>
      <xdr:col>14</xdr:col>
      <xdr:colOff>409575</xdr:colOff>
      <xdr:row>10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3EE237-CD2C-4D30-B276-2331C3DA0D33}"/>
            </a:ext>
          </a:extLst>
        </xdr:cNvPr>
        <xdr:cNvSpPr txBox="1"/>
      </xdr:nvSpPr>
      <xdr:spPr>
        <a:xfrm>
          <a:off x="5543550" y="295275"/>
          <a:ext cx="3400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оценка корреляций из статьи</a:t>
          </a:r>
          <a:r>
            <a:rPr lang="ru-RU" sz="1100" baseline="0"/>
            <a:t> для разных значений безразмерного перепада давления и относительного давления на входе</a:t>
          </a:r>
          <a:endParaRPr lang="en-US" sz="1100" baseline="0"/>
        </a:p>
        <a:p>
          <a:r>
            <a:rPr lang="ru-RU" sz="1100" baseline="0"/>
            <a:t>аппроксимирующий полином 7 работает только в узкой области где были данные.</a:t>
          </a:r>
        </a:p>
        <a:p>
          <a:r>
            <a:rPr lang="ru-RU" sz="1100" baseline="0"/>
            <a:t>для того чтобы расширить его область применимости добавлены корректировки сохраняющие тренды для больших </a:t>
          </a:r>
          <a:r>
            <a:rPr lang="en-US" sz="1100" baseline="0"/>
            <a:t>d </a:t>
          </a:r>
          <a:r>
            <a:rPr lang="ru-RU" sz="1100" baseline="0"/>
            <a:t> и рвх.отн. (никаких гарантий, что тренды корректны)</a:t>
          </a:r>
          <a:endParaRPr lang="ru-RU" sz="1100"/>
        </a:p>
      </xdr:txBody>
    </xdr:sp>
    <xdr:clientData/>
  </xdr:twoCellAnchor>
  <xdr:twoCellAnchor editAs="oneCell">
    <xdr:from>
      <xdr:col>14</xdr:col>
      <xdr:colOff>523875</xdr:colOff>
      <xdr:row>0</xdr:row>
      <xdr:rowOff>47625</xdr:rowOff>
    </xdr:from>
    <xdr:to>
      <xdr:col>27</xdr:col>
      <xdr:colOff>0</xdr:colOff>
      <xdr:row>3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758F5D-8198-448A-ACF4-6F823C31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47625"/>
          <a:ext cx="7400925" cy="666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4</xdr:row>
      <xdr:rowOff>66675</xdr:rowOff>
    </xdr:from>
    <xdr:to>
      <xdr:col>25</xdr:col>
      <xdr:colOff>581025</xdr:colOff>
      <xdr:row>13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A7158D-400F-43DA-97D9-FF4CF65C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828675"/>
          <a:ext cx="2790825" cy="1771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37</xdr:row>
      <xdr:rowOff>152400</xdr:rowOff>
    </xdr:from>
    <xdr:to>
      <xdr:col>20</xdr:col>
      <xdr:colOff>152400</xdr:colOff>
      <xdr:row>40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ACC084-99B5-4D0F-9936-195A1DB2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0" y="7200900"/>
          <a:ext cx="120015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41</xdr:row>
      <xdr:rowOff>123825</xdr:rowOff>
    </xdr:from>
    <xdr:to>
      <xdr:col>21</xdr:col>
      <xdr:colOff>333375</xdr:colOff>
      <xdr:row>42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15B1DED-4190-4380-9199-F995A35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7934325"/>
          <a:ext cx="342900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43</xdr:row>
      <xdr:rowOff>123825</xdr:rowOff>
    </xdr:from>
    <xdr:to>
      <xdr:col>19</xdr:col>
      <xdr:colOff>161925</xdr:colOff>
      <xdr:row>45</xdr:row>
      <xdr:rowOff>66675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7EADDBC-DE61-4716-92C2-813CB64FE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6550" y="8315325"/>
          <a:ext cx="1247775" cy="32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590550</xdr:colOff>
      <xdr:row>47</xdr:row>
      <xdr:rowOff>28575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F54EC7-3B41-4000-AC6F-5DE89D6C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8763000"/>
          <a:ext cx="590550" cy="219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21</xdr:col>
      <xdr:colOff>209550</xdr:colOff>
      <xdr:row>47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C5B35A-6EFF-45B9-BFA3-AB5F6710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8763000"/>
          <a:ext cx="14287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133350</xdr:rowOff>
    </xdr:from>
    <xdr:to>
      <xdr:col>20</xdr:col>
      <xdr:colOff>342900</xdr:colOff>
      <xdr:row>48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551AA8-AEB6-4607-B9FA-46C2BD9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9086850"/>
          <a:ext cx="1562100" cy="209550"/>
        </a:xfrm>
        <a:prstGeom prst="rect">
          <a:avLst/>
        </a:prstGeom>
      </xdr:spPr>
    </xdr:pic>
    <xdr:clientData/>
  </xdr:twoCellAnchor>
  <xdr:twoCellAnchor>
    <xdr:from>
      <xdr:col>3</xdr:col>
      <xdr:colOff>390523</xdr:colOff>
      <xdr:row>54</xdr:row>
      <xdr:rowOff>163829</xdr:rowOff>
    </xdr:from>
    <xdr:to>
      <xdr:col>12</xdr:col>
      <xdr:colOff>428624</xdr:colOff>
      <xdr:row>73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C1106-6D4E-47C7-8CB1-E2CBF271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323849</xdr:colOff>
      <xdr:row>8</xdr:row>
      <xdr:rowOff>110490</xdr:rowOff>
    </xdr:from>
    <xdr:to>
      <xdr:col>12</xdr:col>
      <xdr:colOff>544829</xdr:colOff>
      <xdr:row>29</xdr:row>
      <xdr:rowOff>186690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D8E29AEC-D65E-4C26-8DF2-B2C27967F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24</xdr:row>
      <xdr:rowOff>71437</xdr:rowOff>
    </xdr:from>
    <xdr:to>
      <xdr:col>19</xdr:col>
      <xdr:colOff>238125</xdr:colOff>
      <xdr:row>38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75B85A-754B-4590-897D-6E54A913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39</xdr:row>
      <xdr:rowOff>171450</xdr:rowOff>
    </xdr:from>
    <xdr:to>
      <xdr:col>19</xdr:col>
      <xdr:colOff>228600</xdr:colOff>
      <xdr:row>54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137FB0-E84A-4E50-94B7-40FE9F1DD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decode_json_q_liq_sm3day"/>
      <definedName name="encode_feed"/>
      <definedName name="encode_json"/>
      <definedName name="encode_linspace"/>
      <definedName name="encode_PVT"/>
      <definedName name="Jet_p_in_atma"/>
      <definedName name="Jet_p_out_atma"/>
      <definedName name="Jet_q_nozzl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5EB-DD08-4F0A-B0D5-DE4C1C912C7C}">
  <sheetPr codeName="Лист1">
    <outlinePr summaryBelow="0"/>
  </sheetPr>
  <dimension ref="A1:P99"/>
  <sheetViews>
    <sheetView tabSelected="1" topLeftCell="A25" zoomScale="70" zoomScaleNormal="70" workbookViewId="0">
      <selection activeCell="C64" sqref="C64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5" spans="1:12" x14ac:dyDescent="0.25">
      <c r="A5" s="2" t="s">
        <v>25</v>
      </c>
    </row>
    <row r="6" spans="1:12" x14ac:dyDescent="0.25">
      <c r="H6" t="s">
        <v>29</v>
      </c>
    </row>
    <row r="7" spans="1:12" x14ac:dyDescent="0.25">
      <c r="B7" t="s">
        <v>26</v>
      </c>
      <c r="E7" t="s">
        <v>28</v>
      </c>
    </row>
    <row r="8" spans="1:12" x14ac:dyDescent="0.25">
      <c r="B8" s="1" t="s">
        <v>0</v>
      </c>
      <c r="C8" s="3">
        <v>0.7</v>
      </c>
      <c r="E8" s="1" t="s">
        <v>0</v>
      </c>
      <c r="F8" s="3">
        <v>0.6</v>
      </c>
      <c r="H8" t="s">
        <v>15</v>
      </c>
      <c r="I8" s="5">
        <v>5</v>
      </c>
      <c r="K8">
        <v>2.5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12.5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40</v>
      </c>
      <c r="K10" t="s">
        <v>21</v>
      </c>
      <c r="L10">
        <v>1</v>
      </c>
    </row>
    <row r="11" spans="1:12" x14ac:dyDescent="0.25">
      <c r="B11" s="1" t="s">
        <v>3</v>
      </c>
      <c r="C11" s="3">
        <v>120</v>
      </c>
      <c r="E11" s="1" t="s">
        <v>3</v>
      </c>
      <c r="F11" s="3">
        <v>120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10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6" x14ac:dyDescent="0.25">
      <c r="B17" s="1" t="s">
        <v>9</v>
      </c>
      <c r="C17" s="6" t="str">
        <f>[1]!encode_PVT(C8,C9,C10,C11,C12,C13,C14,C15,C16)</f>
        <v>{"gamma_gas":0.7,"gamma_oil":0.86,"gamma_wat":1.1,"rsb_m3m3":120,"pb_atma":130,"t_res_C":80,"bob_m3m3":1.2,"muob_cP":0.6,"PVT_corr_set":0}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16" x14ac:dyDescent="0.25">
      <c r="B18" s="1" t="s">
        <v>10</v>
      </c>
      <c r="C18" s="24">
        <v>5</v>
      </c>
      <c r="E18" s="1" t="s">
        <v>10</v>
      </c>
      <c r="F18" s="24">
        <v>0</v>
      </c>
      <c r="H18" t="s">
        <v>62</v>
      </c>
      <c r="I18" s="5">
        <v>0.9</v>
      </c>
    </row>
    <row r="19" spans="2:16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16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6" x14ac:dyDescent="0.25">
      <c r="B21" s="1" t="s">
        <v>13</v>
      </c>
      <c r="C21" s="3">
        <v>0</v>
      </c>
      <c r="E21" s="1" t="s">
        <v>13</v>
      </c>
      <c r="F21" s="3">
        <v>0</v>
      </c>
    </row>
    <row r="22" spans="2:16" x14ac:dyDescent="0.25">
      <c r="B22" s="1" t="s">
        <v>14</v>
      </c>
      <c r="C22" s="6" t="str">
        <f>[1]!encode_feed(C18,C19,C20,C21,C17)</f>
        <v>{"gamma_gas":0.7,"gamma_oil":0.86,"gamma_wat":1.1,"rsb_m3m3":120,"pb_atma":130,"t_res_C":80,"bob_m3m3":1.2,"muob_cP":0.6,"PVT_corr_set":0,"q_liq_sm3day":5,"fw_perc":0,"rp_m3m3":130}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{"gamma_gas":0.6,"gamma_oil":0.86,"gamma_wat":1.1,"rsb_m3m3":120,"pb_atma":130,"t_res_C":80,"bob_m3m3":1.2,"muob_cP":0.6,"PVT_corr_set":0,"q_liq_sm3day":0,"fw_perc":0,"rp_m3m3":130}</v>
      </c>
      <c r="G22" t="s">
        <v>27</v>
      </c>
    </row>
    <row r="26" spans="2:16" x14ac:dyDescent="0.25">
      <c r="B26" t="s">
        <v>32</v>
      </c>
    </row>
    <row r="28" spans="2:16" outlineLevel="1" x14ac:dyDescent="0.25">
      <c r="B28" t="s">
        <v>33</v>
      </c>
      <c r="C28">
        <v>40</v>
      </c>
    </row>
    <row r="29" spans="2:16" outlineLevel="1" x14ac:dyDescent="0.25">
      <c r="B29" t="s">
        <v>30</v>
      </c>
      <c r="C29" t="str" cm="1">
        <f t="array" ref="C29">[1]!encode_linspace(1,C28,20)</f>
        <v>[1,2.95,4.9,6.85,8.8,10.75,12.7,14.65,16.6,18.55,20.5,22.45,24.4,26.35,28.3,30.25,32.2,34.15,36.1,38.05,40]</v>
      </c>
    </row>
    <row r="30" spans="2:16" ht="15.75" outlineLevel="1" thickBot="1" x14ac:dyDescent="0.3">
      <c r="D30" t="s">
        <v>56</v>
      </c>
      <c r="F30" t="s">
        <v>49</v>
      </c>
    </row>
    <row r="31" spans="2:16" outlineLevel="1" x14ac:dyDescent="0.25">
      <c r="B31" t="s">
        <v>31</v>
      </c>
      <c r="C31" t="s">
        <v>34</v>
      </c>
      <c r="D31" s="9" t="s">
        <v>18</v>
      </c>
      <c r="E31" s="10" t="s">
        <v>35</v>
      </c>
      <c r="F31" s="10" t="s">
        <v>50</v>
      </c>
      <c r="G31" s="10" t="s">
        <v>22</v>
      </c>
      <c r="H31" s="10" t="s">
        <v>51</v>
      </c>
      <c r="I31" s="10" t="s">
        <v>52</v>
      </c>
      <c r="J31" s="21" t="s">
        <v>59</v>
      </c>
      <c r="K31" s="10" t="s">
        <v>36</v>
      </c>
      <c r="L31" s="10" t="s">
        <v>53</v>
      </c>
      <c r="M31" s="10" t="s">
        <v>54</v>
      </c>
      <c r="N31" s="11" t="s">
        <v>55</v>
      </c>
    </row>
    <row r="32" spans="2:16" outlineLevel="1" x14ac:dyDescent="0.25">
      <c r="B32" s="7" cm="1">
        <f t="array" ref="B32:B52">[1]!decode_json(C29)</f>
        <v>1</v>
      </c>
      <c r="C32" t="str">
        <f>[1]!encode_feed(B32,$F$19,$F$20,$F$21,$F$17)</f>
        <v>{"gamma_gas":0.6,"gamma_oil":0.86,"gamma_wat":1.1,"rsb_m3m3":120,"pb_atma":130,"t_res_C":80,"bob_m3m3":1.2,"muob_cP":0.6,"PVT_corr_set":0,"q_liq_sm3day":1,"fw_perc":0,"rp_m3m3":130}</v>
      </c>
      <c r="D32" s="12" cm="1">
        <f t="array" ref="D32:M32">[1]!Jet_p_out_atma(feed_json,C32,d_nozzle,d_throat,pact,psuct,t,,qtype,,kn,ktd,kchoke)</f>
        <v>18.373353284422265</v>
      </c>
      <c r="E32" s="13" t="str">
        <v>{"gamma_gas":0.697,"gamma_oil":0.86,"gamma_wat":1.1,"rsb_m3m3":120,"pb_atma":107.533,"t_res_C":80,"bob_m3m3":1.2,"muob_cP":0.6,"PVT_corr_set":0,"q_liq_sm3day":34.768,"fw_perc":0,"rp_m3m3":130}</v>
      </c>
      <c r="F32" s="13">
        <v>40</v>
      </c>
      <c r="G32" s="13">
        <v>10</v>
      </c>
      <c r="H32" s="14">
        <v>18.373353284422265</v>
      </c>
      <c r="I32" s="13">
        <v>0.12495093682649036</v>
      </c>
      <c r="J32" s="13">
        <v>9.3324773292959434E-2</v>
      </c>
      <c r="K32" s="13">
        <v>0.27911177614740879</v>
      </c>
      <c r="L32" s="13">
        <v>0.38717760522674621</v>
      </c>
      <c r="M32" s="13">
        <v>4.8378204491318993E-2</v>
      </c>
      <c r="N32" s="15" cm="1">
        <f t="array" ref="N32">[1]!decode_json_q_liq_sm3day(E32)</f>
        <v>34.768000000000001</v>
      </c>
      <c r="P32" s="8"/>
    </row>
    <row r="33" spans="2:16" outlineLevel="1" x14ac:dyDescent="0.25">
      <c r="B33" s="7">
        <v>2.95</v>
      </c>
      <c r="C33" t="str">
        <f>[1]!encode_feed(B33,$F$19,$F$20,$F$21,$F$17)</f>
        <v>{"gamma_gas":0.6,"gamma_oil":0.86,"gamma_wat":1.1,"rsb_m3m3":120,"pb_atma":130,"t_res_C":80,"bob_m3m3":1.2,"muob_cP":0.6,"PVT_corr_set":0,"q_liq_sm3day":2.95,"fw_perc":0,"rp_m3m3":130}</v>
      </c>
      <c r="D33" s="12" cm="1">
        <f t="array" ref="D33:M33">[1]!Jet_p_out_atma(feed_json,C33,d_nozzle,d_throat,pact,psuct,t,,qtype,,kn,ktd,kchoke)</f>
        <v>18.270551630792131</v>
      </c>
      <c r="E33" s="13" t="str">
        <v>{"gamma_gas":0.692,"gamma_oil":0.86,"gamma_wat":1.1,"rsb_m3m3":120,"pb_atma":107.533,"t_res_C":80,"bob_m3m3":1.2,"muob_cP":0.6,"PVT_corr_set":0,"q_liq_sm3day":36.718,"fw_perc":0,"rp_m3m3":130}</v>
      </c>
      <c r="F33" s="13">
        <v>40</v>
      </c>
      <c r="G33" s="13">
        <v>10</v>
      </c>
      <c r="H33" s="14">
        <v>18.270551630792131</v>
      </c>
      <c r="I33" s="13">
        <v>0.36860526363814655</v>
      </c>
      <c r="J33" s="13">
        <v>0.27607422517137198</v>
      </c>
      <c r="K33" s="13">
        <v>0.27568505435973761</v>
      </c>
      <c r="L33" s="13">
        <v>0.38061489137994281</v>
      </c>
      <c r="M33" s="13">
        <v>0.14029665238170833</v>
      </c>
      <c r="N33" s="15" cm="1">
        <f t="array" ref="N33">[1]!decode_json_q_liq_sm3day(E33)</f>
        <v>36.718000000000004</v>
      </c>
      <c r="P33" s="8"/>
    </row>
    <row r="34" spans="2:16" outlineLevel="1" x14ac:dyDescent="0.25">
      <c r="B34" s="7">
        <v>4.9000000000000004</v>
      </c>
      <c r="C34" t="str">
        <f>[1]!encode_feed(B34,$F$19,$F$20,$F$21,$F$17)</f>
        <v>{"gamma_gas":0.6,"gamma_oil":0.86,"gamma_wat":1.1,"rsb_m3m3":120,"pb_atma":130,"t_res_C":80,"bob_m3m3":1.2,"muob_cP":0.6,"PVT_corr_set":0,"q_liq_sm3day":4.9,"fw_perc":0,"rp_m3m3":130}</v>
      </c>
      <c r="D34" s="12" cm="1">
        <f t="array" ref="D34:M34">[1]!Jet_p_out_atma(feed_json,C34,d_nozzle,d_throat,pact,psuct,t,,qtype,,kn,ktd,kchoke)</f>
        <v>18.166613060096164</v>
      </c>
      <c r="E34" s="13" t="str">
        <v>{"gamma_gas":0.687,"gamma_oil":0.86,"gamma_wat":1.1,"rsb_m3m3":120,"pb_atma":107.533,"t_res_C":80,"bob_m3m3":1.2,"muob_cP":0.6,"PVT_corr_set":0,"q_liq_sm3day":38.668,"fw_perc":0,"rp_m3m3":130}</v>
      </c>
      <c r="F34" s="13">
        <v>40</v>
      </c>
      <c r="G34" s="13">
        <v>10</v>
      </c>
      <c r="H34" s="14">
        <v>18.166613060096164</v>
      </c>
      <c r="I34" s="13">
        <v>0.61225959044980283</v>
      </c>
      <c r="J34" s="13">
        <v>0.45986085945796751</v>
      </c>
      <c r="K34" s="13">
        <v>0.27222043533653889</v>
      </c>
      <c r="L34" s="13">
        <v>0.37404242789149855</v>
      </c>
      <c r="M34" s="13">
        <v>0.2290110637116988</v>
      </c>
      <c r="N34" s="15" cm="1">
        <f t="array" ref="N34">[1]!decode_json_q_liq_sm3day(E34)</f>
        <v>38.667999999999999</v>
      </c>
      <c r="P34" s="8"/>
    </row>
    <row r="35" spans="2:16" outlineLevel="1" x14ac:dyDescent="0.25">
      <c r="B35" s="7">
        <v>6.85</v>
      </c>
      <c r="C35" t="str">
        <f>[1]!encode_feed(B35,$F$19,$F$20,$F$21,$F$17)</f>
        <v>{"gamma_gas":0.6,"gamma_oil":0.86,"gamma_wat":1.1,"rsb_m3m3":120,"pb_atma":130,"t_res_C":80,"bob_m3m3":1.2,"muob_cP":0.6,"PVT_corr_set":0,"q_liq_sm3day":6.85,"fw_perc":0,"rp_m3m3":130}</v>
      </c>
      <c r="D35" s="12" cm="1">
        <f t="array" ref="D35:M35">[1]!Jet_p_out_atma(feed_json,C35,d_nozzle,d_throat,pact,psuct,t,,qtype,,kn,ktd,kchoke)</f>
        <v>18.061537572334377</v>
      </c>
      <c r="E35" s="13" t="str">
        <v>{"gamma_gas":0.683,"gamma_oil":0.86,"gamma_wat":1.1,"rsb_m3m3":120,"pb_atma":107.533,"t_res_C":80,"bob_m3m3":1.2,"muob_cP":0.6,"PVT_corr_set":0,"q_liq_sm3day":40.618,"fw_perc":0,"rp_m3m3":130}</v>
      </c>
      <c r="F35" s="13">
        <v>40</v>
      </c>
      <c r="G35" s="13">
        <v>10</v>
      </c>
      <c r="H35" s="14">
        <v>18.061537572334377</v>
      </c>
      <c r="I35" s="13">
        <v>0.85591391726145882</v>
      </c>
      <c r="J35" s="13">
        <v>0.64471437156348588</v>
      </c>
      <c r="K35" s="13">
        <v>0.26871791907781251</v>
      </c>
      <c r="L35" s="13">
        <v>0.36746137514944199</v>
      </c>
      <c r="M35" s="13">
        <v>0.31451530504644137</v>
      </c>
      <c r="N35" s="15" cm="1">
        <f t="array" ref="N35">[1]!decode_json_q_liq_sm3day(E35)</f>
        <v>40.618000000000002</v>
      </c>
      <c r="P35" s="8"/>
    </row>
    <row r="36" spans="2:16" outlineLevel="1" x14ac:dyDescent="0.25">
      <c r="B36" s="7">
        <v>8.8000000000000007</v>
      </c>
      <c r="C36" t="str">
        <f>[1]!encode_feed(B36,$F$19,$F$20,$F$21,$F$17)</f>
        <v>{"gamma_gas":0.6,"gamma_oil":0.86,"gamma_wat":1.1,"rsb_m3m3":120,"pb_atma":130,"t_res_C":80,"bob_m3m3":1.2,"muob_cP":0.6,"PVT_corr_set":0,"q_liq_sm3day":8.8,"fw_perc":0,"rp_m3m3":130}</v>
      </c>
      <c r="D36" s="12" cm="1">
        <f t="array" ref="D36:M36">[1]!Jet_p_out_atma(feed_json,C36,d_nozzle,d_throat,pact,psuct,t,,qtype,,kn,ktd,kchoke)</f>
        <v>17.955325167506761</v>
      </c>
      <c r="E36" s="13" t="str">
        <v>{"gamma_gas":0.679,"gamma_oil":0.86,"gamma_wat":1.1,"rsb_m3m3":120,"pb_atma":107.533,"t_res_C":80,"bob_m3m3":1.2,"muob_cP":0.6,"PVT_corr_set":0,"q_liq_sm3day":42.568,"fw_perc":0,"rp_m3m3":130}</v>
      </c>
      <c r="F36" s="13">
        <v>40</v>
      </c>
      <c r="G36" s="13">
        <v>10</v>
      </c>
      <c r="H36" s="14">
        <v>17.955325167506761</v>
      </c>
      <c r="I36" s="13">
        <v>1.0995682440731152</v>
      </c>
      <c r="J36" s="13">
        <v>0.8306652447560946</v>
      </c>
      <c r="K36" s="13">
        <v>0.26517750558355863</v>
      </c>
      <c r="L36" s="13">
        <v>0.36087287419548736</v>
      </c>
      <c r="M36" s="13">
        <v>0.39680435261275021</v>
      </c>
      <c r="N36" s="15" cm="1">
        <f t="array" ref="N36">[1]!decode_json_q_liq_sm3day(E36)</f>
        <v>42.567999999999998</v>
      </c>
      <c r="P36" s="8"/>
    </row>
    <row r="37" spans="2:16" outlineLevel="1" x14ac:dyDescent="0.25">
      <c r="B37" s="7">
        <v>10.75</v>
      </c>
      <c r="C37" t="str">
        <f>[1]!encode_feed(B37,$F$19,$F$20,$F$21,$F$17)</f>
        <v>{"gamma_gas":0.6,"gamma_oil":0.86,"gamma_wat":1.1,"rsb_m3m3":120,"pb_atma":130,"t_res_C":80,"bob_m3m3":1.2,"muob_cP":0.6,"PVT_corr_set":0,"q_liq_sm3day":10.75,"fw_perc":0,"rp_m3m3":130}</v>
      </c>
      <c r="D37" s="12" cm="1">
        <f t="array" ref="D37:M37">[1]!Jet_p_out_atma(feed_json,C37,d_nozzle,d_throat,pact,psuct,t,,qtype,,kn,ktd,kchoke)</f>
        <v>17.847975845613316</v>
      </c>
      <c r="E37" s="13" t="str">
        <v>{"gamma_gas":0.676,"gamma_oil":0.86,"gamma_wat":1.1,"rsb_m3m3":120,"pb_atma":107.533,"t_res_C":80,"bob_m3m3":1.2,"muob_cP":0.6,"PVT_corr_set":0,"q_liq_sm3day":44.518,"fw_perc":0,"rp_m3m3":130}</v>
      </c>
      <c r="F37" s="13">
        <v>40</v>
      </c>
      <c r="G37" s="13">
        <v>10</v>
      </c>
      <c r="H37" s="14">
        <v>17.847975845613316</v>
      </c>
      <c r="I37" s="13">
        <v>1.3432225708847711</v>
      </c>
      <c r="J37" s="13">
        <v>1.0177447825246655</v>
      </c>
      <c r="K37" s="13">
        <v>0.26159919485377725</v>
      </c>
      <c r="L37" s="13">
        <v>0.35427804659824785</v>
      </c>
      <c r="M37" s="13">
        <v>0.47587426855973325</v>
      </c>
      <c r="N37" s="15" cm="1">
        <f t="array" ref="N37">[1]!decode_json_q_liq_sm3day(E37)</f>
        <v>44.518000000000001</v>
      </c>
      <c r="P37" s="8"/>
    </row>
    <row r="38" spans="2:16" outlineLevel="1" x14ac:dyDescent="0.25">
      <c r="B38" s="7">
        <v>12.7</v>
      </c>
      <c r="C38" t="str">
        <f>[1]!encode_feed(B38,$F$19,$F$20,$F$21,$F$17)</f>
        <v>{"gamma_gas":0.6,"gamma_oil":0.86,"gamma_wat":1.1,"rsb_m3m3":120,"pb_atma":130,"t_res_C":80,"bob_m3m3":1.2,"muob_cP":0.6,"PVT_corr_set":0,"q_liq_sm3day":12.7,"fw_perc":0,"rp_m3m3":130}</v>
      </c>
      <c r="D38" s="12" cm="1">
        <f t="array" ref="D38:M38">[1]!Jet_p_out_atma(feed_json,C38,d_nozzle,d_throat,pact,psuct,t,,qtype,,kn,ktd,kchoke)</f>
        <v>17.739489606654043</v>
      </c>
      <c r="E38" s="13" t="str">
        <v>{"gamma_gas":0.673,"gamma_oil":0.86,"gamma_wat":1.1,"rsb_m3m3":120,"pb_atma":107.533,"t_res_C":80,"bob_m3m3":1.2,"muob_cP":0.6,"PVT_corr_set":0,"q_liq_sm3day":46.468,"fw_perc":0,"rp_m3m3":130}</v>
      </c>
      <c r="F38" s="13">
        <v>40</v>
      </c>
      <c r="G38" s="13">
        <v>10</v>
      </c>
      <c r="H38" s="14">
        <v>17.739489606654043</v>
      </c>
      <c r="I38" s="13">
        <v>1.5868768976964274</v>
      </c>
      <c r="J38" s="13">
        <v>1.2059851424965535</v>
      </c>
      <c r="K38" s="13">
        <v>0.25798298688846816</v>
      </c>
      <c r="L38" s="13">
        <v>0.34767799434497737</v>
      </c>
      <c r="M38" s="13">
        <v>0.55172217706347371</v>
      </c>
      <c r="N38" s="15" cm="1">
        <f t="array" ref="N38">[1]!decode_json_q_liq_sm3day(E38)</f>
        <v>46.468000000000004</v>
      </c>
      <c r="P38" s="8"/>
    </row>
    <row r="39" spans="2:16" outlineLevel="1" x14ac:dyDescent="0.25">
      <c r="B39" s="7">
        <v>14.65</v>
      </c>
      <c r="C39" t="str">
        <f>[1]!encode_feed(B39,$F$19,$F$20,$F$21,$F$17)</f>
        <v>{"gamma_gas":0.6,"gamma_oil":0.86,"gamma_wat":1.1,"rsb_m3m3":120,"pb_atma":130,"t_res_C":80,"bob_m3m3":1.2,"muob_cP":0.6,"PVT_corr_set":0,"q_liq_sm3day":14.65,"fw_perc":0,"rp_m3m3":130}</v>
      </c>
      <c r="D39" s="12" cm="1">
        <f t="array" ref="D39:M39">[1]!Jet_p_out_atma(feed_json,C39,d_nozzle,d_throat,pact,psuct,t,,qtype,,kn,ktd,kchoke)</f>
        <v>17.629866450628949</v>
      </c>
      <c r="E39" s="13" t="str">
        <v>{"gamma_gas":0.67,"gamma_oil":0.86,"gamma_wat":1.1,"rsb_m3m3":120,"pb_atma":107.533,"t_res_C":80,"bob_m3m3":1.2,"muob_cP":0.6,"PVT_corr_set":0,"q_liq_sm3day":48.418,"fw_perc":0,"rp_m3m3":130}</v>
      </c>
      <c r="F39" s="13">
        <v>40</v>
      </c>
      <c r="G39" s="13">
        <v>10</v>
      </c>
      <c r="H39" s="14">
        <v>17.629866450628949</v>
      </c>
      <c r="I39" s="13">
        <v>1.8305312245080838</v>
      </c>
      <c r="J39" s="13">
        <v>1.3954193720017607</v>
      </c>
      <c r="K39" s="13">
        <v>0.25432888168763162</v>
      </c>
      <c r="L39" s="13">
        <v>0.34107379975134156</v>
      </c>
      <c r="M39" s="13">
        <v>0.62434624030644825</v>
      </c>
      <c r="N39" s="15" cm="1">
        <f t="array" ref="N39">[1]!decode_json_q_liq_sm3day(E39)</f>
        <v>48.417999999999999</v>
      </c>
      <c r="P39" s="8"/>
    </row>
    <row r="40" spans="2:16" outlineLevel="1" x14ac:dyDescent="0.25">
      <c r="B40" s="7">
        <v>16.600000000000001</v>
      </c>
      <c r="C40" t="str">
        <f>[1]!encode_feed(B40,$F$19,$F$20,$F$21,$F$17)</f>
        <v>{"gamma_gas":0.6,"gamma_oil":0.86,"gamma_wat":1.1,"rsb_m3m3":120,"pb_atma":130,"t_res_C":80,"bob_m3m3":1.2,"muob_cP":0.6,"PVT_corr_set":0,"q_liq_sm3day":16.6,"fw_perc":0,"rp_m3m3":130}</v>
      </c>
      <c r="D40" s="12" cm="1">
        <f t="array" ref="D40:M40">[1]!Jet_p_out_atma(feed_json,C40,d_nozzle,d_throat,pact,psuct,t,,qtype,,kn,ktd,kchoke)</f>
        <v>17.519106377538023</v>
      </c>
      <c r="E40" s="13" t="str">
        <v>{"gamma_gas":0.667,"gamma_oil":0.86,"gamma_wat":1.1,"rsb_m3m3":120,"pb_atma":107.533,"t_res_C":80,"bob_m3m3":1.2,"muob_cP":0.6,"PVT_corr_set":0,"q_liq_sm3day":50.368,"fw_perc":0,"rp_m3m3":130}</v>
      </c>
      <c r="F40" s="13">
        <v>40</v>
      </c>
      <c r="G40" s="13">
        <v>10</v>
      </c>
      <c r="H40" s="14">
        <v>17.519106377538023</v>
      </c>
      <c r="I40" s="13">
        <v>2.07418555131974</v>
      </c>
      <c r="J40" s="13">
        <v>1.5860814453816867</v>
      </c>
      <c r="K40" s="13">
        <v>0.25063687925126749</v>
      </c>
      <c r="L40" s="13">
        <v>0.33446652538870808</v>
      </c>
      <c r="M40" s="13">
        <v>0.69374563436137526</v>
      </c>
      <c r="N40" s="15" cm="1">
        <f t="array" ref="N40">[1]!decode_json_q_liq_sm3day(E40)</f>
        <v>50.368000000000002</v>
      </c>
      <c r="P40" s="8"/>
    </row>
    <row r="41" spans="2:16" outlineLevel="1" x14ac:dyDescent="0.25">
      <c r="B41" s="7">
        <v>18.55</v>
      </c>
      <c r="C41" t="str">
        <f>[1]!encode_feed(B41,$F$19,$F$20,$F$21,$F$17)</f>
        <v>{"gamma_gas":0.6,"gamma_oil":0.86,"gamma_wat":1.1,"rsb_m3m3":120,"pb_atma":130,"t_res_C":80,"bob_m3m3":1.2,"muob_cP":0.6,"PVT_corr_set":0,"q_liq_sm3day":18.55,"fw_perc":0,"rp_m3m3":130}</v>
      </c>
      <c r="D41" s="12" cm="1">
        <f t="array" ref="D41:M41">[1]!Jet_p_out_atma(feed_json,C41,d_nozzle,d_throat,pact,psuct,t,,qtype,,kn,ktd,kchoke)</f>
        <v>17.407209387381272</v>
      </c>
      <c r="E41" s="13" t="str">
        <v>{"gamma_gas":0.665,"gamma_oil":0.86,"gamma_wat":1.1,"rsb_m3m3":120,"pb_atma":107.533,"t_res_C":80,"bob_m3m3":1.2,"muob_cP":0.6,"PVT_corr_set":0,"q_liq_sm3day":52.318,"fw_perc":0,"rp_m3m3":130}</v>
      </c>
      <c r="F41" s="13">
        <v>40</v>
      </c>
      <c r="G41" s="13">
        <v>10</v>
      </c>
      <c r="H41" s="14">
        <v>17.407209387381272</v>
      </c>
      <c r="I41" s="13">
        <v>2.3178398781313958</v>
      </c>
      <c r="J41" s="13">
        <v>1.7780063031474698</v>
      </c>
      <c r="K41" s="13">
        <v>0.24690697957937577</v>
      </c>
      <c r="L41" s="13">
        <v>0.32785721402844908</v>
      </c>
      <c r="M41" s="13">
        <v>0.7599205250081994</v>
      </c>
      <c r="N41" s="15" cm="1">
        <f t="array" ref="N41">[1]!decode_json_q_liq_sm3day(E41)</f>
        <v>52.317999999999998</v>
      </c>
      <c r="P41" s="8"/>
    </row>
    <row r="42" spans="2:16" outlineLevel="1" x14ac:dyDescent="0.25">
      <c r="B42" s="7">
        <v>20.5</v>
      </c>
      <c r="C42" t="str">
        <f>[1]!encode_feed(B42,$F$19,$F$20,$F$21,$F$17)</f>
        <v>{"gamma_gas":0.6,"gamma_oil":0.86,"gamma_wat":1.1,"rsb_m3m3":120,"pb_atma":130,"t_res_C":80,"bob_m3m3":1.2,"muob_cP":0.6,"PVT_corr_set":0,"q_liq_sm3day":20.5,"fw_perc":0,"rp_m3m3":130}</v>
      </c>
      <c r="D42" s="12" cm="1">
        <f t="array" ref="D42:M42">[1]!Jet_p_out_atma(feed_json,C42,d_nozzle,d_throat,pact,psuct,t,,qtype,,kn,ktd,kchoke)</f>
        <v>10</v>
      </c>
      <c r="E42" s="13" t="str">
        <v>{"gamma_gas":0.662,"gamma_oil":0.86,"gamma_wat":1.1,"rsb_m3m3":120,"pb_atma":107.533,"t_res_C":80,"bob_m3m3":1.2,"muob_cP":0.6,"PVT_corr_set":0,"q_liq_sm3day":54.268,"fw_perc":0,"rp_m3m3":130}</v>
      </c>
      <c r="F42" s="13">
        <v>40</v>
      </c>
      <c r="G42" s="13">
        <v>10</v>
      </c>
      <c r="H42" s="14">
        <v>10</v>
      </c>
      <c r="I42" s="13">
        <v>2.5614942049430525</v>
      </c>
      <c r="J42" s="13">
        <v>2.561494204943052</v>
      </c>
      <c r="K42" s="13">
        <v>0</v>
      </c>
      <c r="L42" s="13">
        <v>0</v>
      </c>
      <c r="M42" s="13">
        <v>0</v>
      </c>
      <c r="N42" s="15" cm="1">
        <f t="array" ref="N42">[1]!decode_json_q_liq_sm3day(E42)</f>
        <v>54.268000000000001</v>
      </c>
      <c r="P42" s="8"/>
    </row>
    <row r="43" spans="2:16" outlineLevel="1" x14ac:dyDescent="0.25">
      <c r="B43" s="7">
        <v>22.45</v>
      </c>
      <c r="C43" t="str">
        <f>[1]!encode_feed(B43,$F$19,$F$20,$F$21,$F$17)</f>
        <v>{"gamma_gas":0.6,"gamma_oil":0.86,"gamma_wat":1.1,"rsb_m3m3":120,"pb_atma":130,"t_res_C":80,"bob_m3m3":1.2,"muob_cP":0.6,"PVT_corr_set":0,"q_liq_sm3day":22.45,"fw_perc":0,"rp_m3m3":130}</v>
      </c>
      <c r="D43" s="12" cm="1">
        <f t="array" ref="D43:M43">[1]!Jet_p_out_atma(feed_json,C43,d_nozzle,d_throat,pact,psuct,t,,qtype,,kn,ktd,kchoke)</f>
        <v>10</v>
      </c>
      <c r="E43" s="13" t="str">
        <v>{"gamma_gas":0.66,"gamma_oil":0.86,"gamma_wat":1.1,"rsb_m3m3":120,"pb_atma":107.533,"t_res_C":80,"bob_m3m3":1.2,"muob_cP":0.6,"PVT_corr_set":0,"q_liq_sm3day":56.218,"fw_perc":0,"rp_m3m3":130}</v>
      </c>
      <c r="F43" s="13">
        <v>40</v>
      </c>
      <c r="G43" s="13">
        <v>10</v>
      </c>
      <c r="H43" s="14">
        <v>10</v>
      </c>
      <c r="I43" s="13">
        <v>2.8051485317547082</v>
      </c>
      <c r="J43" s="13">
        <v>2.8051485317547087</v>
      </c>
      <c r="K43" s="13">
        <v>0</v>
      </c>
      <c r="L43" s="13">
        <v>0</v>
      </c>
      <c r="M43" s="13">
        <v>0</v>
      </c>
      <c r="N43" s="15" cm="1">
        <f t="array" ref="N43">[1]!decode_json_q_liq_sm3day(E43)</f>
        <v>56.218000000000004</v>
      </c>
      <c r="P43" s="8"/>
    </row>
    <row r="44" spans="2:16" outlineLevel="1" x14ac:dyDescent="0.25">
      <c r="B44" s="7">
        <v>24.4</v>
      </c>
      <c r="C44" t="str">
        <f>[1]!encode_feed(B44,$F$19,$F$20,$F$21,$F$17)</f>
        <v>{"gamma_gas":0.6,"gamma_oil":0.86,"gamma_wat":1.1,"rsb_m3m3":120,"pb_atma":130,"t_res_C":80,"bob_m3m3":1.2,"muob_cP":0.6,"PVT_corr_set":0,"q_liq_sm3day":24.4,"fw_perc":0,"rp_m3m3":130}</v>
      </c>
      <c r="D44" s="12" cm="1">
        <f t="array" ref="D44:M44">[1]!Jet_p_out_atma(feed_json,C44,d_nozzle,d_throat,pact,psuct,t,,qtype,,kn,ktd,kchoke)</f>
        <v>10</v>
      </c>
      <c r="E44" s="13" t="str">
        <v>{"gamma_gas":0.658,"gamma_oil":0.86,"gamma_wat":1.1,"rsb_m3m3":120,"pb_atma":107.533,"t_res_C":80,"bob_m3m3":1.2,"muob_cP":0.6,"PVT_corr_set":0,"q_liq_sm3day":58.168,"fw_perc":0,"rp_m3m3":130}</v>
      </c>
      <c r="F44" s="13">
        <v>40</v>
      </c>
      <c r="G44" s="13">
        <v>10</v>
      </c>
      <c r="H44" s="14">
        <v>10</v>
      </c>
      <c r="I44" s="13">
        <v>3.0488028585663645</v>
      </c>
      <c r="J44" s="13">
        <v>3.0488028585663649</v>
      </c>
      <c r="K44" s="13">
        <v>0</v>
      </c>
      <c r="L44" s="13">
        <v>0</v>
      </c>
      <c r="M44" s="13">
        <v>0</v>
      </c>
      <c r="N44" s="15" cm="1">
        <f t="array" ref="N44">[1]!decode_json_q_liq_sm3day(E44)</f>
        <v>58.167999999999999</v>
      </c>
      <c r="P44" s="8"/>
    </row>
    <row r="45" spans="2:16" outlineLevel="1" x14ac:dyDescent="0.25">
      <c r="B45" s="7">
        <v>26.35</v>
      </c>
      <c r="C45" t="str">
        <f>[1]!encode_feed(B45,$F$19,$F$20,$F$21,$F$17)</f>
        <v>{"gamma_gas":0.6,"gamma_oil":0.86,"gamma_wat":1.1,"rsb_m3m3":120,"pb_atma":130,"t_res_C":80,"bob_m3m3":1.2,"muob_cP":0.6,"PVT_corr_set":0,"q_liq_sm3day":26.35,"fw_perc":0,"rp_m3m3":130}</v>
      </c>
      <c r="D45" s="12" cm="1">
        <f t="array" ref="D45:M45">[1]!Jet_p_out_atma(feed_json,C45,d_nozzle,d_throat,pact,psuct,t,,qtype,,kn,ktd,kchoke)</f>
        <v>10</v>
      </c>
      <c r="E45" s="13" t="str">
        <v>{"gamma_gas":0.656,"gamma_oil":0.86,"gamma_wat":1.1,"rsb_m3m3":120,"pb_atma":107.533,"t_res_C":80,"bob_m3m3":1.2,"muob_cP":0.6,"PVT_corr_set":0,"q_liq_sm3day":60.118,"fw_perc":0,"rp_m3m3":130}</v>
      </c>
      <c r="F45" s="13">
        <v>40</v>
      </c>
      <c r="G45" s="13">
        <v>10</v>
      </c>
      <c r="H45" s="14">
        <v>10</v>
      </c>
      <c r="I45" s="13">
        <v>3.2924571853780207</v>
      </c>
      <c r="J45" s="13">
        <v>3.2924571853780207</v>
      </c>
      <c r="K45" s="13">
        <v>0</v>
      </c>
      <c r="L45" s="13">
        <v>0</v>
      </c>
      <c r="M45" s="13">
        <v>0</v>
      </c>
      <c r="N45" s="15" cm="1">
        <f t="array" ref="N45">[1]!decode_json_q_liq_sm3day(E45)</f>
        <v>60.118000000000002</v>
      </c>
      <c r="P45" s="8"/>
    </row>
    <row r="46" spans="2:16" outlineLevel="1" x14ac:dyDescent="0.25">
      <c r="B46" s="7">
        <v>28.3</v>
      </c>
      <c r="C46" t="str">
        <f>[1]!encode_feed(B46,$F$19,$F$20,$F$21,$F$17)</f>
        <v>{"gamma_gas":0.6,"gamma_oil":0.86,"gamma_wat":1.1,"rsb_m3m3":120,"pb_atma":130,"t_res_C":80,"bob_m3m3":1.2,"muob_cP":0.6,"PVT_corr_set":0,"q_liq_sm3day":28.3,"fw_perc":0,"rp_m3m3":130}</v>
      </c>
      <c r="D46" s="12" cm="1">
        <f t="array" ref="D46:M46">[1]!Jet_p_out_atma(feed_json,C46,d_nozzle,d_throat,pact,psuct,t,,qtype,,kn,ktd,kchoke)</f>
        <v>10</v>
      </c>
      <c r="E46" s="13" t="str">
        <v>{"gamma_gas":0.654,"gamma_oil":0.86,"gamma_wat":1.1,"rsb_m3m3":120,"pb_atma":107.533,"t_res_C":80,"bob_m3m3":1.2,"muob_cP":0.6,"PVT_corr_set":0,"q_liq_sm3day":62.068,"fw_perc":0,"rp_m3m3":130}</v>
      </c>
      <c r="F46" s="13">
        <v>40</v>
      </c>
      <c r="G46" s="13">
        <v>10</v>
      </c>
      <c r="H46" s="14">
        <v>10</v>
      </c>
      <c r="I46" s="13">
        <v>3.5361115121896769</v>
      </c>
      <c r="J46" s="13">
        <v>3.5361115121896769</v>
      </c>
      <c r="K46" s="13">
        <v>0</v>
      </c>
      <c r="L46" s="13">
        <v>0</v>
      </c>
      <c r="M46" s="13">
        <v>0</v>
      </c>
      <c r="N46" s="15" cm="1">
        <f t="array" ref="N46">[1]!decode_json_q_liq_sm3day(E46)</f>
        <v>62.067999999999998</v>
      </c>
      <c r="P46" s="8"/>
    </row>
    <row r="47" spans="2:16" outlineLevel="1" x14ac:dyDescent="0.25">
      <c r="B47" s="7">
        <v>30.25</v>
      </c>
      <c r="C47" t="str">
        <f>[1]!encode_feed(B47,$F$19,$F$20,$F$21,$F$17)</f>
        <v>{"gamma_gas":0.6,"gamma_oil":0.86,"gamma_wat":1.1,"rsb_m3m3":120,"pb_atma":130,"t_res_C":80,"bob_m3m3":1.2,"muob_cP":0.6,"PVT_corr_set":0,"q_liq_sm3day":30.25,"fw_perc":0,"rp_m3m3":130}</v>
      </c>
      <c r="D47" s="12" cm="1">
        <f t="array" ref="D47:M47">[1]!Jet_p_out_atma(feed_json,C47,d_nozzle,d_throat,pact,psuct,t,,qtype,,kn,ktd,kchoke)</f>
        <v>10</v>
      </c>
      <c r="E47" s="13" t="str">
        <v>{"gamma_gas":0.653,"gamma_oil":0.86,"gamma_wat":1.1,"rsb_m3m3":120,"pb_atma":107.533,"t_res_C":80,"bob_m3m3":1.2,"muob_cP":0.6,"PVT_corr_set":0,"q_liq_sm3day":64.018,"fw_perc":0,"rp_m3m3":130}</v>
      </c>
      <c r="F47" s="13">
        <v>40</v>
      </c>
      <c r="G47" s="13">
        <v>10</v>
      </c>
      <c r="H47" s="14">
        <v>10</v>
      </c>
      <c r="I47" s="13">
        <v>3.7797658390013336</v>
      </c>
      <c r="J47" s="13">
        <v>3.7797658390013331</v>
      </c>
      <c r="K47" s="13">
        <v>0</v>
      </c>
      <c r="L47" s="13">
        <v>0</v>
      </c>
      <c r="M47" s="13">
        <v>0</v>
      </c>
      <c r="N47" s="15" cm="1">
        <f t="array" ref="N47">[1]!decode_json_q_liq_sm3day(E47)</f>
        <v>64.018000000000001</v>
      </c>
    </row>
    <row r="48" spans="2:16" outlineLevel="1" x14ac:dyDescent="0.25">
      <c r="B48" s="7">
        <v>32.200000000000003</v>
      </c>
      <c r="C48" t="str">
        <f>[1]!encode_feed(B48,$F$19,$F$20,$F$21,$F$17)</f>
        <v>{"gamma_gas":0.6,"gamma_oil":0.86,"gamma_wat":1.1,"rsb_m3m3":120,"pb_atma":130,"t_res_C":80,"bob_m3m3":1.2,"muob_cP":0.6,"PVT_corr_set":0,"q_liq_sm3day":32.2,"fw_perc":0,"rp_m3m3":130}</v>
      </c>
      <c r="D48" s="12" cm="1">
        <f t="array" ref="D48:M48">[1]!Jet_p_out_atma(feed_json,C48,d_nozzle,d_throat,pact,psuct,t,,qtype,,kn,ktd,kchoke)</f>
        <v>10</v>
      </c>
      <c r="E48" s="13" t="str">
        <v>{"gamma_gas":0.651,"gamma_oil":0.86,"gamma_wat":1.1,"rsb_m3m3":120,"pb_atma":107.533,"t_res_C":80,"bob_m3m3":1.2,"muob_cP":0.6,"PVT_corr_set":0,"q_liq_sm3day":65.968,"fw_perc":0,"rp_m3m3":130}</v>
      </c>
      <c r="F48" s="13">
        <v>40</v>
      </c>
      <c r="G48" s="13">
        <v>10</v>
      </c>
      <c r="H48" s="14">
        <v>10</v>
      </c>
      <c r="I48" s="13">
        <v>4.0234201658129898</v>
      </c>
      <c r="J48" s="13">
        <v>4.0234201658129889</v>
      </c>
      <c r="K48" s="13">
        <v>0</v>
      </c>
      <c r="L48" s="13">
        <v>0</v>
      </c>
      <c r="M48" s="13">
        <v>0</v>
      </c>
      <c r="N48" s="15" cm="1">
        <f t="array" ref="N48">[1]!decode_json_q_liq_sm3day(E48)</f>
        <v>65.968000000000004</v>
      </c>
    </row>
    <row r="49" spans="2:14" outlineLevel="1" x14ac:dyDescent="0.25">
      <c r="B49" s="7">
        <v>34.15</v>
      </c>
      <c r="C49" t="str">
        <f>[1]!encode_feed(B49,$F$19,$F$20,$F$21,$F$17)</f>
        <v>{"gamma_gas":0.6,"gamma_oil":0.86,"gamma_wat":1.1,"rsb_m3m3":120,"pb_atma":130,"t_res_C":80,"bob_m3m3":1.2,"muob_cP":0.6,"PVT_corr_set":0,"q_liq_sm3day":34.15,"fw_perc":0,"rp_m3m3":130}</v>
      </c>
      <c r="D49" s="12" cm="1">
        <f t="array" ref="D49:M49">[1]!Jet_p_out_atma(feed_json,C49,d_nozzle,d_throat,pact,psuct,t,,qtype,,kn,ktd,kchoke)</f>
        <v>10</v>
      </c>
      <c r="E49" s="13" t="str">
        <v>{"gamma_gas":0.65,"gamma_oil":0.86,"gamma_wat":1.1,"rsb_m3m3":120,"pb_atma":107.533,"t_res_C":80,"bob_m3m3":1.2,"muob_cP":0.6,"PVT_corr_set":0,"q_liq_sm3day":67.918,"fw_perc":0,"rp_m3m3":130}</v>
      </c>
      <c r="F49" s="13">
        <v>40</v>
      </c>
      <c r="G49" s="13">
        <v>10</v>
      </c>
      <c r="H49" s="14">
        <v>10</v>
      </c>
      <c r="I49" s="13">
        <v>4.2670744926246451</v>
      </c>
      <c r="J49" s="13">
        <v>4.2670744926246451</v>
      </c>
      <c r="K49" s="13">
        <v>0</v>
      </c>
      <c r="L49" s="13">
        <v>0</v>
      </c>
      <c r="M49" s="13">
        <v>0</v>
      </c>
      <c r="N49" s="15" cm="1">
        <f t="array" ref="N49">[1]!decode_json_q_liq_sm3day(E49)</f>
        <v>67.918000000000006</v>
      </c>
    </row>
    <row r="50" spans="2:14" outlineLevel="1" x14ac:dyDescent="0.25">
      <c r="B50" s="7">
        <v>36.1</v>
      </c>
      <c r="C50" t="str">
        <f>[1]!encode_feed(B50,$F$19,$F$20,$F$21,$F$17)</f>
        <v>{"gamma_gas":0.6,"gamma_oil":0.86,"gamma_wat":1.1,"rsb_m3m3":120,"pb_atma":130,"t_res_C":80,"bob_m3m3":1.2,"muob_cP":0.6,"PVT_corr_set":0,"q_liq_sm3day":36.1,"fw_perc":0,"rp_m3m3":130}</v>
      </c>
      <c r="D50" s="12" cm="1">
        <f t="array" ref="D50:M50">[1]!Jet_p_out_atma(feed_json,C50,d_nozzle,d_throat,pact,psuct,t,,qtype,,kn,ktd,kchoke)</f>
        <v>10</v>
      </c>
      <c r="E50" s="13" t="str">
        <v>{"gamma_gas":0.648,"gamma_oil":0.86,"gamma_wat":1.1,"rsb_m3m3":120,"pb_atma":107.533,"t_res_C":80,"bob_m3m3":1.2,"muob_cP":0.6,"PVT_corr_set":0,"q_liq_sm3day":69.868,"fw_perc":0,"rp_m3m3":130}</v>
      </c>
      <c r="F50" s="13">
        <v>40</v>
      </c>
      <c r="G50" s="13">
        <v>10</v>
      </c>
      <c r="H50" s="14">
        <v>10</v>
      </c>
      <c r="I50" s="13">
        <v>4.5107288194363022</v>
      </c>
      <c r="J50" s="13">
        <v>4.5107288194363013</v>
      </c>
      <c r="K50" s="13">
        <v>0</v>
      </c>
      <c r="L50" s="13">
        <v>0</v>
      </c>
      <c r="M50" s="13">
        <v>0</v>
      </c>
      <c r="N50" s="15" cm="1">
        <f t="array" ref="N50">[1]!decode_json_q_liq_sm3day(E50)</f>
        <v>69.867999999999995</v>
      </c>
    </row>
    <row r="51" spans="2:14" outlineLevel="1" x14ac:dyDescent="0.25">
      <c r="B51" s="7">
        <v>38.049999999999997</v>
      </c>
      <c r="C51" t="str">
        <f>[1]!encode_feed(B51,$F$19,$F$20,$F$21,$F$17)</f>
        <v>{"gamma_gas":0.6,"gamma_oil":0.86,"gamma_wat":1.1,"rsb_m3m3":120,"pb_atma":130,"t_res_C":80,"bob_m3m3":1.2,"muob_cP":0.6,"PVT_corr_set":0,"q_liq_sm3day":38.05,"fw_perc":0,"rp_m3m3":130}</v>
      </c>
      <c r="D51" s="12" cm="1">
        <f t="array" ref="D51:M51">[1]!Jet_p_out_atma(feed_json,C51,d_nozzle,d_throat,pact,psuct,t,,qtype,,kn,ktd,kchoke)</f>
        <v>10</v>
      </c>
      <c r="E51" s="13" t="str">
        <v>{"gamma_gas":0.647,"gamma_oil":0.86,"gamma_wat":1.1,"rsb_m3m3":120,"pb_atma":107.533,"t_res_C":80,"bob_m3m3":1.2,"muob_cP":0.6,"PVT_corr_set":0,"q_liq_sm3day":71.818,"fw_perc":0,"rp_m3m3":130}</v>
      </c>
      <c r="F51" s="13">
        <v>40</v>
      </c>
      <c r="G51" s="13">
        <v>10</v>
      </c>
      <c r="H51" s="14">
        <v>10</v>
      </c>
      <c r="I51" s="13">
        <v>4.7543831462479575</v>
      </c>
      <c r="J51" s="13">
        <v>4.7543831462479584</v>
      </c>
      <c r="K51" s="13">
        <v>0</v>
      </c>
      <c r="L51" s="13">
        <v>0</v>
      </c>
      <c r="M51" s="13">
        <v>0</v>
      </c>
      <c r="N51" s="15" cm="1">
        <f t="array" ref="N51">[1]!decode_json_q_liq_sm3day(E51)</f>
        <v>71.817999999999998</v>
      </c>
    </row>
    <row r="52" spans="2:14" ht="15.75" outlineLevel="1" thickBot="1" x14ac:dyDescent="0.3">
      <c r="B52" s="7">
        <v>40</v>
      </c>
      <c r="C52" t="str">
        <f>[1]!encode_feed(B52,$F$19,$F$20,$F$21,$F$17)</f>
        <v>{"gamma_gas":0.6,"gamma_oil":0.86,"gamma_wat":1.1,"rsb_m3m3":120,"pb_atma":130,"t_res_C":80,"bob_m3m3":1.2,"muob_cP":0.6,"PVT_corr_set":0,"q_liq_sm3day":40,"fw_perc":0,"rp_m3m3":130}</v>
      </c>
      <c r="D52" s="12" cm="1">
        <f t="array" ref="D52:M52">[1]!Jet_p_out_atma(feed_json,C52,d_nozzle,d_throat,pact,psuct,t,,qtype,,kn,ktd,kchoke)</f>
        <v>10</v>
      </c>
      <c r="E52" s="16" t="str">
        <v>{"gamma_gas":0.646,"gamma_oil":0.86,"gamma_wat":1.1,"rsb_m3m3":120,"pb_atma":107.533,"t_res_C":80,"bob_m3m3":1.2,"muob_cP":0.6,"PVT_corr_set":0,"q_liq_sm3day":73.768,"fw_perc":0,"rp_m3m3":130}</v>
      </c>
      <c r="F52" s="16">
        <v>40</v>
      </c>
      <c r="G52" s="16">
        <v>10</v>
      </c>
      <c r="H52" s="17">
        <v>10</v>
      </c>
      <c r="I52" s="16">
        <v>4.9980374730596147</v>
      </c>
      <c r="J52" s="16">
        <v>4.9980374730596138</v>
      </c>
      <c r="K52" s="16">
        <v>0</v>
      </c>
      <c r="L52" s="16">
        <v>0</v>
      </c>
      <c r="M52" s="16">
        <v>0</v>
      </c>
      <c r="N52" s="18" cm="1">
        <f t="array" ref="N52">[1]!decode_json_q_liq_sm3day(E52)</f>
        <v>73.768000000000001</v>
      </c>
    </row>
    <row r="53" spans="2:14" outlineLevel="1" x14ac:dyDescent="0.25"/>
    <row r="54" spans="2:14" ht="15.75" outlineLevel="1" thickBot="1" x14ac:dyDescent="0.3">
      <c r="D54" t="s">
        <v>57</v>
      </c>
    </row>
    <row r="55" spans="2:14" outlineLevel="1" x14ac:dyDescent="0.25"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21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outlineLevel="1" x14ac:dyDescent="0.25">
      <c r="D56" s="12" cm="1">
        <f t="array" ref="D56:M56">[1]!Jet_p_out_atma(feed_json,C32,d_nozzle,d_throat,pact,psuct,t,,qtype,1,kn,ktd,kchoke)</f>
        <v>17.755241049607918</v>
      </c>
      <c r="E56" s="13" t="str">
        <v>{"gamma_gas":0.697,"gamma_oil":0.86,"gamma_wat":1.1,"rsb_m3m3":120,"pb_atma":107.533,"t_res_C":80,"bob_m3m3":1.2,"muob_cP":0.6,"PVT_corr_set":0,"q_liq_sm3day":34.768,"fw_perc":0,"rp_m3m3":130}</v>
      </c>
      <c r="F56" s="13">
        <v>40</v>
      </c>
      <c r="G56" s="13">
        <v>10</v>
      </c>
      <c r="H56" s="14">
        <v>17.755241049607918</v>
      </c>
      <c r="I56" s="13">
        <v>0.12495093682649036</v>
      </c>
      <c r="J56" s="13">
        <v>9.4917852258705929E-2</v>
      </c>
      <c r="K56" s="13">
        <v>0.25850803498693059</v>
      </c>
      <c r="L56" s="13">
        <v>0.34863228083985265</v>
      </c>
      <c r="M56" s="13">
        <v>4.3561930098895675E-2</v>
      </c>
      <c r="N56" s="15" cm="1">
        <f t="array" ref="N56">[1]!decode_json_q_liq_sm3day(E56)</f>
        <v>34.768000000000001</v>
      </c>
    </row>
    <row r="57" spans="2:14" outlineLevel="1" x14ac:dyDescent="0.25">
      <c r="D57" s="12" cm="1">
        <f t="array" ref="D57:M57">[1]!Jet_p_out_atma(feed_json,C33,d_nozzle,d_throat,pact,psuct,t,,qtype,1,kn,ktd,kchoke)</f>
        <v>17.220240894764629</v>
      </c>
      <c r="E57" s="13" t="str">
        <v>{"gamma_gas":0.692,"gamma_oil":0.86,"gamma_wat":1.1,"rsb_m3m3":120,"pb_atma":107.533,"t_res_C":80,"bob_m3m3":1.2,"muob_cP":0.6,"PVT_corr_set":0,"q_liq_sm3day":36.718,"fw_perc":0,"rp_m3m3":130}</v>
      </c>
      <c r="F57" s="13">
        <v>40</v>
      </c>
      <c r="G57" s="13">
        <v>10</v>
      </c>
      <c r="H57" s="14">
        <v>17.220240894764629</v>
      </c>
      <c r="I57" s="13">
        <v>0.36860526363814655</v>
      </c>
      <c r="J57" s="13">
        <v>0.28426390125702899</v>
      </c>
      <c r="K57" s="13">
        <v>0.24067469649215434</v>
      </c>
      <c r="L57" s="13">
        <v>0.31695861494449407</v>
      </c>
      <c r="M57" s="13">
        <v>0.11683261382399701</v>
      </c>
      <c r="N57" s="15" cm="1">
        <f t="array" ref="N57">[1]!decode_json_q_liq_sm3day(E57)</f>
        <v>36.718000000000004</v>
      </c>
    </row>
    <row r="58" spans="2:14" outlineLevel="1" x14ac:dyDescent="0.25">
      <c r="D58" s="12" cm="1">
        <f t="array" ref="D58:M58">[1]!Jet_p_out_atma(feed_json,C34,d_nozzle,d_throat,pact,psuct,t,,qtype,1,kn,ktd,kchoke)</f>
        <v>16.685240739921344</v>
      </c>
      <c r="E58" s="13" t="str">
        <v>{"gamma_gas":0.687,"gamma_oil":0.86,"gamma_wat":1.1,"rsb_m3m3":120,"pb_atma":107.533,"t_res_C":80,"bob_m3m3":1.2,"muob_cP":0.6,"PVT_corr_set":0,"q_liq_sm3day":38.668,"fw_perc":0,"rp_m3m3":130}</v>
      </c>
      <c r="F58" s="13">
        <v>40</v>
      </c>
      <c r="G58" s="13">
        <v>10</v>
      </c>
      <c r="H58" s="14">
        <v>16.685240739921344</v>
      </c>
      <c r="I58" s="13">
        <v>0.61225959044980272</v>
      </c>
      <c r="J58" s="13">
        <v>0.47954992103127975</v>
      </c>
      <c r="K58" s="13">
        <v>0.22284135799737809</v>
      </c>
      <c r="L58" s="13">
        <v>0.28673857041999706</v>
      </c>
      <c r="M58" s="13">
        <v>0.1755584396915093</v>
      </c>
      <c r="N58" s="15" cm="1">
        <f t="array" ref="N58">[1]!decode_json_q_liq_sm3day(E58)</f>
        <v>38.667999999999999</v>
      </c>
    </row>
    <row r="59" spans="2:14" outlineLevel="1" x14ac:dyDescent="0.25">
      <c r="D59" s="12" cm="1">
        <f t="array" ref="D59:M59">[1]!Jet_p_out_atma(feed_json,C35,d_nozzle,d_throat,pact,psuct,t,,qtype,1,kn,ktd,kchoke)</f>
        <v>16.150240585078055</v>
      </c>
      <c r="E59" s="13" t="str">
        <v>{"gamma_gas":0.683,"gamma_oil":0.86,"gamma_wat":1.1,"rsb_m3m3":120,"pb_atma":107.533,"t_res_C":80,"bob_m3m3":1.2,"muob_cP":0.6,"PVT_corr_set":0,"q_liq_sm3day":40.618,"fw_perc":0,"rp_m3m3":130}</v>
      </c>
      <c r="F59" s="13">
        <v>40</v>
      </c>
      <c r="G59" s="13">
        <v>10</v>
      </c>
      <c r="H59" s="14">
        <v>16.150240585078055</v>
      </c>
      <c r="I59" s="13">
        <v>0.85591391726145882</v>
      </c>
      <c r="J59" s="13">
        <v>0.68118283362363263</v>
      </c>
      <c r="K59" s="13">
        <v>0.20500801950260181</v>
      </c>
      <c r="L59" s="13">
        <v>0.25787432393259563</v>
      </c>
      <c r="M59" s="13">
        <v>0.22071822275829828</v>
      </c>
      <c r="N59" s="15" cm="1">
        <f t="array" ref="N59">[1]!decode_json_q_liq_sm3day(E59)</f>
        <v>40.618000000000002</v>
      </c>
    </row>
    <row r="60" spans="2:14" outlineLevel="1" x14ac:dyDescent="0.25">
      <c r="D60" s="12" cm="1">
        <f t="array" ref="D60:M60">[1]!Jet_p_out_atma(feed_json,C36,d_nozzle,d_throat,pact,psuct,t,,qtype,1,kn,ktd,kchoke)</f>
        <v>15.615240430234765</v>
      </c>
      <c r="E60" s="13" t="str">
        <v>{"gamma_gas":0.679,"gamma_oil":0.86,"gamma_wat":1.1,"rsb_m3m3":120,"pb_atma":107.533,"t_res_C":80,"bob_m3m3":1.2,"muob_cP":0.6,"PVT_corr_set":0,"q_liq_sm3day":42.568,"fw_perc":0,"rp_m3m3":130}</v>
      </c>
      <c r="F60" s="13">
        <v>40</v>
      </c>
      <c r="G60" s="13">
        <v>10</v>
      </c>
      <c r="H60" s="14">
        <v>15.615240430234765</v>
      </c>
      <c r="I60" s="13">
        <v>1.0995682440731152</v>
      </c>
      <c r="J60" s="13">
        <v>0.88961199262374924</v>
      </c>
      <c r="K60" s="13">
        <v>0.18717468100782553</v>
      </c>
      <c r="L60" s="13">
        <v>0.23027663710070473</v>
      </c>
      <c r="M60" s="13">
        <v>0.25320487750788384</v>
      </c>
      <c r="N60" s="15" cm="1">
        <f t="array" ref="N60">[1]!decode_json_q_liq_sm3day(E60)</f>
        <v>42.567999999999998</v>
      </c>
    </row>
    <row r="61" spans="2:14" outlineLevel="1" x14ac:dyDescent="0.25">
      <c r="D61" s="12" cm="1">
        <f t="array" ref="D61:M61">[1]!Jet_p_out_atma(feed_json,C37,d_nozzle,d_throat,pact,psuct,t,,qtype,1,kn,ktd,kchoke)</f>
        <v>15.080240275391478</v>
      </c>
      <c r="E61" s="13" t="str">
        <v>{"gamma_gas":0.676,"gamma_oil":0.86,"gamma_wat":1.1,"rsb_m3m3":120,"pb_atma":107.533,"t_res_C":80,"bob_m3m3":1.2,"muob_cP":0.6,"PVT_corr_set":0,"q_liq_sm3day":44.518,"fw_perc":0,"rp_m3m3":130}</v>
      </c>
      <c r="F61" s="13">
        <v>40</v>
      </c>
      <c r="G61" s="13">
        <v>10</v>
      </c>
      <c r="H61" s="14">
        <v>15.080240275391478</v>
      </c>
      <c r="I61" s="13">
        <v>1.3432225708847714</v>
      </c>
      <c r="J61" s="13">
        <v>1.1053352304417625</v>
      </c>
      <c r="K61" s="13">
        <v>0.16934134251304928</v>
      </c>
      <c r="L61" s="13">
        <v>0.20386393494696051</v>
      </c>
      <c r="M61" s="13">
        <v>0.27383463881014208</v>
      </c>
      <c r="N61" s="15" cm="1">
        <f t="array" ref="N61">[1]!decode_json_q_liq_sm3day(E61)</f>
        <v>44.518000000000001</v>
      </c>
    </row>
    <row r="62" spans="2:14" outlineLevel="1" x14ac:dyDescent="0.25">
      <c r="D62" s="12" cm="1">
        <f t="array" ref="D62:M62">[1]!Jet_p_out_atma(feed_json,C38,d_nozzle,d_throat,pact,psuct,t,,qtype,1,kn,ktd,kchoke)</f>
        <v>14.545240120548192</v>
      </c>
      <c r="E62" s="13" t="str">
        <v>{"gamma_gas":0.673,"gamma_oil":0.86,"gamma_wat":1.1,"rsb_m3m3":120,"pb_atma":107.533,"t_res_C":80,"bob_m3m3":1.2,"muob_cP":0.6,"PVT_corr_set":0,"q_liq_sm3day":46.468,"fw_perc":0,"rp_m3m3":130}</v>
      </c>
      <c r="F62" s="13">
        <v>40</v>
      </c>
      <c r="G62" s="13">
        <v>10</v>
      </c>
      <c r="H62" s="14">
        <v>14.545240120548192</v>
      </c>
      <c r="I62" s="13">
        <v>1.5868768976964271</v>
      </c>
      <c r="J62" s="13">
        <v>1.3289060156290546</v>
      </c>
      <c r="K62" s="13">
        <v>0.15150800401827302</v>
      </c>
      <c r="L62" s="13">
        <v>0.17856150056309533</v>
      </c>
      <c r="M62" s="13">
        <v>0.28335512006158353</v>
      </c>
      <c r="N62" s="15" cm="1">
        <f t="array" ref="N62">[1]!decode_json_q_liq_sm3day(E62)</f>
        <v>46.468000000000004</v>
      </c>
    </row>
    <row r="63" spans="2:14" outlineLevel="1" x14ac:dyDescent="0.25">
      <c r="D63" s="12" cm="1">
        <f t="array" ref="D63:M63">[1]!Jet_p_out_atma(feed_json,C39,d_nozzle,d_throat,pact,psuct,t,,qtype,1,kn,ktd,kchoke)</f>
        <v>14.010239965704901</v>
      </c>
      <c r="E63" s="13" t="str">
        <v>{"gamma_gas":0.67,"gamma_oil":0.86,"gamma_wat":1.1,"rsb_m3m3":120,"pb_atma":107.533,"t_res_C":80,"bob_m3m3":1.2,"muob_cP":0.6,"PVT_corr_set":0,"q_liq_sm3day":48.418,"fw_perc":0,"rp_m3m3":130}</v>
      </c>
      <c r="F63" s="13">
        <v>40</v>
      </c>
      <c r="G63" s="13">
        <v>10</v>
      </c>
      <c r="H63" s="14">
        <v>14.010239965704901</v>
      </c>
      <c r="I63" s="13">
        <v>1.8305312245080836</v>
      </c>
      <c r="J63" s="13">
        <v>1.5609419730367575</v>
      </c>
      <c r="K63" s="13">
        <v>0.13367466552349674</v>
      </c>
      <c r="L63" s="13">
        <v>0.15430076924192998</v>
      </c>
      <c r="M63" s="13">
        <v>0.2824523760629693</v>
      </c>
      <c r="N63" s="15" cm="1">
        <f t="array" ref="N63">[1]!decode_json_q_liq_sm3day(E63)</f>
        <v>48.417999999999999</v>
      </c>
    </row>
    <row r="64" spans="2:14" outlineLevel="1" x14ac:dyDescent="0.25">
      <c r="D64" s="12" cm="1">
        <f t="array" ref="D64:M64">[1]!Jet_p_out_atma(feed_json,C40,d_nozzle,d_throat,pact,psuct,t,,qtype,1,kn,ktd,kchoke)</f>
        <v>13.475239810861614</v>
      </c>
      <c r="E64" s="13" t="str">
        <v>{"gamma_gas":0.667,"gamma_oil":0.86,"gamma_wat":1.1,"rsb_m3m3":120,"pb_atma":107.533,"t_res_C":80,"bob_m3m3":1.2,"muob_cP":0.6,"PVT_corr_set":0,"q_liq_sm3day":50.368,"fw_perc":0,"rp_m3m3":130}</v>
      </c>
      <c r="F64" s="13">
        <v>40</v>
      </c>
      <c r="G64" s="13">
        <v>10</v>
      </c>
      <c r="H64" s="14">
        <v>13.475239810861614</v>
      </c>
      <c r="I64" s="13">
        <v>2.07418555131974</v>
      </c>
      <c r="J64" s="13">
        <v>1.8021350892161405</v>
      </c>
      <c r="K64" s="13">
        <v>0.11584132702872046</v>
      </c>
      <c r="L64" s="13">
        <v>0.13101870803283222</v>
      </c>
      <c r="M64" s="13">
        <v>0.27175711115428014</v>
      </c>
      <c r="N64" s="15" cm="1">
        <f t="array" ref="N64">[1]!decode_json_q_liq_sm3day(E64)</f>
        <v>50.368000000000002</v>
      </c>
    </row>
    <row r="65" spans="4:14" outlineLevel="1" x14ac:dyDescent="0.25">
      <c r="D65" s="12" cm="1">
        <f t="array" ref="D65:M65">[1]!Jet_p_out_atma(feed_json,C41,d_nozzle,d_throat,pact,psuct,t,,qtype,1,kn,ktd,kchoke)</f>
        <v>12.940239656018326</v>
      </c>
      <c r="E65" s="13" t="str">
        <v>{"gamma_gas":0.665,"gamma_oil":0.86,"gamma_wat":1.1,"rsb_m3m3":120,"pb_atma":107.533,"t_res_C":80,"bob_m3m3":1.2,"muob_cP":0.6,"PVT_corr_set":0,"q_liq_sm3day":52.318,"fw_perc":0,"rp_m3m3":130}</v>
      </c>
      <c r="F65" s="13">
        <v>40</v>
      </c>
      <c r="G65" s="13">
        <v>10</v>
      </c>
      <c r="H65" s="14">
        <v>12.940239656018326</v>
      </c>
      <c r="I65" s="13">
        <v>2.3178398781313962</v>
      </c>
      <c r="J65" s="13">
        <v>2.0532640178395845</v>
      </c>
      <c r="K65" s="13">
        <v>9.8007988533944185E-2</v>
      </c>
      <c r="L65" s="13">
        <v>0.10865726889825394</v>
      </c>
      <c r="M65" s="13">
        <v>0.25185015090121926</v>
      </c>
      <c r="N65" s="15" cm="1">
        <f t="array" ref="N65">[1]!decode_json_q_liq_sm3day(E65)</f>
        <v>52.317999999999998</v>
      </c>
    </row>
    <row r="66" spans="4:14" outlineLevel="1" x14ac:dyDescent="0.25">
      <c r="D66" s="12" cm="1">
        <f t="array" ref="D66:M66">[1]!Jet_p_out_atma(feed_json,C42,d_nozzle,d_throat,pact,psuct,t,,qtype,1,kn,ktd,kchoke)</f>
        <v>10</v>
      </c>
      <c r="E66" s="13" t="str">
        <v>{"gamma_gas":0.662,"gamma_oil":0.86,"gamma_wat":1.1,"rsb_m3m3":120,"pb_atma":107.533,"t_res_C":80,"bob_m3m3":1.2,"muob_cP":0.6,"PVT_corr_set":0,"q_liq_sm3day":54.268,"fw_perc":0,"rp_m3m3":130}</v>
      </c>
      <c r="F66" s="13">
        <v>40</v>
      </c>
      <c r="G66" s="13">
        <v>10</v>
      </c>
      <c r="H66" s="14">
        <v>10</v>
      </c>
      <c r="I66" s="13">
        <v>2.561494204943052</v>
      </c>
      <c r="J66" s="13">
        <v>2.561494204943052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54.268000000000001</v>
      </c>
    </row>
    <row r="67" spans="4:14" outlineLevel="1" x14ac:dyDescent="0.25">
      <c r="D67" s="12" cm="1">
        <f t="array" ref="D67:M67">[1]!Jet_p_out_atma(feed_json,C43,d_nozzle,d_throat,pact,psuct,t,,qtype,1,kn,ktd,kchoke)</f>
        <v>10</v>
      </c>
      <c r="E67" s="13" t="str">
        <v>{"gamma_gas":0.66,"gamma_oil":0.86,"gamma_wat":1.1,"rsb_m3m3":120,"pb_atma":107.533,"t_res_C":80,"bob_m3m3":1.2,"muob_cP":0.6,"PVT_corr_set":0,"q_liq_sm3day":56.218,"fw_perc":0,"rp_m3m3":130}</v>
      </c>
      <c r="F67" s="13">
        <v>40</v>
      </c>
      <c r="G67" s="13">
        <v>10</v>
      </c>
      <c r="H67" s="14">
        <v>10</v>
      </c>
      <c r="I67" s="13">
        <v>2.8051485317547087</v>
      </c>
      <c r="J67" s="13">
        <v>2.8051485317547087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56.218000000000004</v>
      </c>
    </row>
    <row r="68" spans="4:14" outlineLevel="1" x14ac:dyDescent="0.25">
      <c r="D68" s="12" cm="1">
        <f t="array" ref="D68:M68">[1]!Jet_p_out_atma(feed_json,C44,d_nozzle,d_throat,pact,psuct,t,,qtype,1,kn,ktd,kchoke)</f>
        <v>10</v>
      </c>
      <c r="E68" s="13" t="str">
        <v>{"gamma_gas":0.658,"gamma_oil":0.86,"gamma_wat":1.1,"rsb_m3m3":120,"pb_atma":107.533,"t_res_C":80,"bob_m3m3":1.2,"muob_cP":0.6,"PVT_corr_set":0,"q_liq_sm3day":58.168,"fw_perc":0,"rp_m3m3":130}</v>
      </c>
      <c r="F68" s="13">
        <v>40</v>
      </c>
      <c r="G68" s="13">
        <v>10</v>
      </c>
      <c r="H68" s="14">
        <v>10</v>
      </c>
      <c r="I68" s="13">
        <v>3.0488028585663649</v>
      </c>
      <c r="J68" s="13">
        <v>3.0488028585663649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58.167999999999999</v>
      </c>
    </row>
    <row r="69" spans="4:14" outlineLevel="1" x14ac:dyDescent="0.25">
      <c r="D69" s="12" cm="1">
        <f t="array" ref="D69:M69">[1]!Jet_p_out_atma(feed_json,C45,d_nozzle,d_throat,pact,psuct,t,,qtype,1,kn,ktd,kchoke)</f>
        <v>10</v>
      </c>
      <c r="E69" s="13" t="str">
        <v>{"gamma_gas":0.656,"gamma_oil":0.86,"gamma_wat":1.1,"rsb_m3m3":120,"pb_atma":107.533,"t_res_C":80,"bob_m3m3":1.2,"muob_cP":0.6,"PVT_corr_set":0,"q_liq_sm3day":60.118,"fw_perc":0,"rp_m3m3":130}</v>
      </c>
      <c r="F69" s="13">
        <v>40</v>
      </c>
      <c r="G69" s="13">
        <v>10</v>
      </c>
      <c r="H69" s="14">
        <v>10</v>
      </c>
      <c r="I69" s="13">
        <v>3.2924571853780207</v>
      </c>
      <c r="J69" s="13">
        <v>3.2924571853780207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60.118000000000002</v>
      </c>
    </row>
    <row r="70" spans="4:14" outlineLevel="1" x14ac:dyDescent="0.25">
      <c r="D70" s="12" cm="1">
        <f t="array" ref="D70:M70">[1]!Jet_p_out_atma(feed_json,C46,d_nozzle,d_throat,pact,psuct,t,,qtype,1,kn,ktd,kchoke)</f>
        <v>10</v>
      </c>
      <c r="E70" s="13" t="str">
        <v>{"gamma_gas":0.654,"gamma_oil":0.86,"gamma_wat":1.1,"rsb_m3m3":120,"pb_atma":107.533,"t_res_C":80,"bob_m3m3":1.2,"muob_cP":0.6,"PVT_corr_set":0,"q_liq_sm3day":62.068,"fw_perc":0,"rp_m3m3":130}</v>
      </c>
      <c r="F70" s="13">
        <v>40</v>
      </c>
      <c r="G70" s="13">
        <v>10</v>
      </c>
      <c r="H70" s="14">
        <v>10</v>
      </c>
      <c r="I70" s="13">
        <v>3.5361115121896769</v>
      </c>
      <c r="J70" s="13">
        <v>3.5361115121896769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62.067999999999998</v>
      </c>
    </row>
    <row r="71" spans="4:14" outlineLevel="1" x14ac:dyDescent="0.25">
      <c r="D71" s="12" cm="1">
        <f t="array" ref="D71:M71">[1]!Jet_p_out_atma(feed_json,C47,d_nozzle,d_throat,pact,psuct,t,,qtype,1,kn,ktd,kchoke)</f>
        <v>10</v>
      </c>
      <c r="E71" s="13" t="str">
        <v>{"gamma_gas":0.653,"gamma_oil":0.86,"gamma_wat":1.1,"rsb_m3m3":120,"pb_atma":107.533,"t_res_C":80,"bob_m3m3":1.2,"muob_cP":0.6,"PVT_corr_set":0,"q_liq_sm3day":64.018,"fw_perc":0,"rp_m3m3":130}</v>
      </c>
      <c r="F71" s="13">
        <v>40</v>
      </c>
      <c r="G71" s="13">
        <v>10</v>
      </c>
      <c r="H71" s="14">
        <v>10</v>
      </c>
      <c r="I71" s="13">
        <v>3.7797658390013331</v>
      </c>
      <c r="J71" s="13">
        <v>3.7797658390013331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64.018000000000001</v>
      </c>
    </row>
    <row r="72" spans="4:14" outlineLevel="1" x14ac:dyDescent="0.25">
      <c r="D72" s="12" cm="1">
        <f t="array" ref="D72:M72">[1]!Jet_p_out_atma(feed_json,C48,d_nozzle,d_throat,pact,psuct,t,,qtype,1,kn,ktd,kchoke)</f>
        <v>10</v>
      </c>
      <c r="E72" s="13" t="str">
        <v>{"gamma_gas":0.651,"gamma_oil":0.86,"gamma_wat":1.1,"rsb_m3m3":120,"pb_atma":107.533,"t_res_C":80,"bob_m3m3":1.2,"muob_cP":0.6,"PVT_corr_set":0,"q_liq_sm3day":65.968,"fw_perc":0,"rp_m3m3":130}</v>
      </c>
      <c r="F72" s="13">
        <v>40</v>
      </c>
      <c r="G72" s="13">
        <v>10</v>
      </c>
      <c r="H72" s="14">
        <v>10</v>
      </c>
      <c r="I72" s="13">
        <v>4.0234201658129889</v>
      </c>
      <c r="J72" s="13">
        <v>4.0234201658129889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65.968000000000004</v>
      </c>
    </row>
    <row r="73" spans="4:14" outlineLevel="1" x14ac:dyDescent="0.25">
      <c r="D73" s="12" cm="1">
        <f t="array" ref="D73:M73">[1]!Jet_p_out_atma(feed_json,C49,d_nozzle,d_throat,pact,psuct,t,,qtype,1,kn,ktd,kchoke)</f>
        <v>10</v>
      </c>
      <c r="E73" s="13" t="str">
        <v>{"gamma_gas":0.65,"gamma_oil":0.86,"gamma_wat":1.1,"rsb_m3m3":120,"pb_atma":107.533,"t_res_C":80,"bob_m3m3":1.2,"muob_cP":0.6,"PVT_corr_set":0,"q_liq_sm3day":67.918,"fw_perc":0,"rp_m3m3":130}</v>
      </c>
      <c r="F73" s="13">
        <v>40</v>
      </c>
      <c r="G73" s="13">
        <v>10</v>
      </c>
      <c r="H73" s="14">
        <v>10</v>
      </c>
      <c r="I73" s="13">
        <v>4.2670744926246451</v>
      </c>
      <c r="J73" s="13">
        <v>4.2670744926246451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67.918000000000006</v>
      </c>
    </row>
    <row r="74" spans="4:14" outlineLevel="1" x14ac:dyDescent="0.25">
      <c r="D74" s="12" cm="1">
        <f t="array" ref="D74:M74">[1]!Jet_p_out_atma(feed_json,C50,d_nozzle,d_throat,pact,psuct,t,,qtype,1,kn,ktd,kchoke)</f>
        <v>10</v>
      </c>
      <c r="E74" s="13" t="str">
        <v>{"gamma_gas":0.648,"gamma_oil":0.86,"gamma_wat":1.1,"rsb_m3m3":120,"pb_atma":107.533,"t_res_C":80,"bob_m3m3":1.2,"muob_cP":0.6,"PVT_corr_set":0,"q_liq_sm3day":69.868,"fw_perc":0,"rp_m3m3":130}</v>
      </c>
      <c r="F74" s="13">
        <v>40</v>
      </c>
      <c r="G74" s="13">
        <v>10</v>
      </c>
      <c r="H74" s="14">
        <v>10</v>
      </c>
      <c r="I74" s="13">
        <v>4.5107288194363013</v>
      </c>
      <c r="J74" s="13">
        <v>4.5107288194363013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69.867999999999995</v>
      </c>
    </row>
    <row r="75" spans="4:14" x14ac:dyDescent="0.25">
      <c r="D75" s="12" cm="1">
        <f t="array" ref="D75:M75">[1]!Jet_p_out_atma(feed_json,C51,d_nozzle,d_throat,pact,psuct,t,,qtype,1,kn,ktd,kchoke)</f>
        <v>10</v>
      </c>
      <c r="E75" s="13" t="str">
        <v>{"gamma_gas":0.647,"gamma_oil":0.86,"gamma_wat":1.1,"rsb_m3m3":120,"pb_atma":107.533,"t_res_C":80,"bob_m3m3":1.2,"muob_cP":0.6,"PVT_corr_set":0,"q_liq_sm3day":71.818,"fw_perc":0,"rp_m3m3":130}</v>
      </c>
      <c r="F75" s="13">
        <v>40</v>
      </c>
      <c r="G75" s="13">
        <v>10</v>
      </c>
      <c r="H75" s="14">
        <v>10</v>
      </c>
      <c r="I75" s="13">
        <v>4.7543831462479584</v>
      </c>
      <c r="J75" s="13">
        <v>4.7543831462479584</v>
      </c>
      <c r="K75" s="13">
        <v>0</v>
      </c>
      <c r="L75" s="13">
        <v>0</v>
      </c>
      <c r="M75" s="13">
        <v>0</v>
      </c>
      <c r="N75" s="15" cm="1">
        <f t="array" ref="N75">[1]!decode_json_q_liq_sm3day(E75)</f>
        <v>71.817999999999998</v>
      </c>
    </row>
    <row r="76" spans="4:14" ht="15.75" thickBot="1" x14ac:dyDescent="0.3">
      <c r="D76" s="23" cm="1">
        <f t="array" ref="D76:M76">[1]!Jet_p_out_atma(feed_json,C52,d_nozzle,d_throat,pact,psuct,t,,qtype,1,kn,ktd,kchoke)</f>
        <v>10</v>
      </c>
      <c r="E76" s="16" t="str">
        <v>{"gamma_gas":0.646,"gamma_oil":0.86,"gamma_wat":1.1,"rsb_m3m3":120,"pb_atma":107.533,"t_res_C":80,"bob_m3m3":1.2,"muob_cP":0.6,"PVT_corr_set":0,"q_liq_sm3day":73.768,"fw_perc":0,"rp_m3m3":130}</v>
      </c>
      <c r="F76" s="16">
        <v>40</v>
      </c>
      <c r="G76" s="16">
        <v>10</v>
      </c>
      <c r="H76" s="17">
        <v>10</v>
      </c>
      <c r="I76" s="16">
        <v>4.9980374730596138</v>
      </c>
      <c r="J76" s="16">
        <v>4.9980374730596138</v>
      </c>
      <c r="K76" s="16">
        <v>0</v>
      </c>
      <c r="L76" s="16">
        <v>0</v>
      </c>
      <c r="M76" s="16">
        <v>0</v>
      </c>
      <c r="N76" s="18" cm="1">
        <f t="array" ref="N76">[1]!decode_json_q_liq_sm3day(E76)</f>
        <v>73.768000000000001</v>
      </c>
    </row>
    <row r="77" spans="4:14" ht="15.75" thickBot="1" x14ac:dyDescent="0.3">
      <c r="D77" t="s">
        <v>70</v>
      </c>
    </row>
    <row r="78" spans="4:14" x14ac:dyDescent="0.25">
      <c r="D78" s="9" t="s">
        <v>18</v>
      </c>
      <c r="E78" s="10" t="s">
        <v>35</v>
      </c>
      <c r="F78" s="10" t="s">
        <v>50</v>
      </c>
      <c r="G78" s="10" t="s">
        <v>22</v>
      </c>
      <c r="H78" s="10" t="s">
        <v>51</v>
      </c>
      <c r="I78" s="10" t="s">
        <v>52</v>
      </c>
      <c r="J78" s="21" t="s">
        <v>59</v>
      </c>
      <c r="K78" s="10" t="s">
        <v>36</v>
      </c>
      <c r="L78" s="10" t="s">
        <v>53</v>
      </c>
      <c r="M78" s="10" t="s">
        <v>54</v>
      </c>
      <c r="N78" s="11" t="s">
        <v>55</v>
      </c>
    </row>
    <row r="79" spans="4:14" x14ac:dyDescent="0.25">
      <c r="D79" cm="1">
        <f t="array" ref="D79:M79">[1]!Jet_p_out_atma(feed_json,C32,d_nozzle,d_throat,pact,psuct,t,,qtype,2,kn,ktd,kchoke)</f>
        <v>16.042205744571032</v>
      </c>
      <c r="E79" t="str">
        <v>{"gamma_gas":0.697,"gamma_oil":0.86,"gamma_wat":1.1,"rsb_m3m3":120,"pb_atma":107.533,"t_res_C":80,"bob_m3m3":1.2,"muob_cP":0.6,"PVT_corr_set":0,"q_liq_sm3day":34.768,"fw_perc":0,"rp_m3m3":130}</v>
      </c>
      <c r="F79">
        <v>40</v>
      </c>
      <c r="G79">
        <v>10</v>
      </c>
      <c r="H79">
        <v>16.042205744571032</v>
      </c>
      <c r="I79">
        <v>0.12495093682649036</v>
      </c>
      <c r="J79">
        <v>9.9769689559577088E-2</v>
      </c>
      <c r="K79">
        <v>0.20140685815236775</v>
      </c>
      <c r="L79">
        <v>0.25220208839558905</v>
      </c>
      <c r="M79">
        <v>3.1512887214626188E-2</v>
      </c>
    </row>
    <row r="80" spans="4:14" x14ac:dyDescent="0.25">
      <c r="D80" cm="1">
        <f t="array" ref="D80:M80">[1]!Jet_p_out_atma(feed_json,C33,d_nozzle,d_throat,pact,psuct,t,,qtype,2,kn,ktd,kchoke)</f>
        <v>15.706499337094648</v>
      </c>
      <c r="E80" t="str">
        <v>{"gamma_gas":0.692,"gamma_oil":0.86,"gamma_wat":1.1,"rsb_m3m3":120,"pb_atma":107.533,"t_res_C":80,"bob_m3m3":1.2,"muob_cP":0.6,"PVT_corr_set":0,"q_liq_sm3day":36.718,"fw_perc":0,"rp_m3m3":130}</v>
      </c>
      <c r="F80">
        <v>40</v>
      </c>
      <c r="G80">
        <v>10</v>
      </c>
      <c r="H80">
        <v>15.706499337094648</v>
      </c>
      <c r="I80">
        <v>0.36860526363814655</v>
      </c>
      <c r="J80">
        <v>0.29737595602339378</v>
      </c>
      <c r="K80">
        <v>0.1902166445698216</v>
      </c>
      <c r="L80">
        <v>0.23489819010761645</v>
      </c>
      <c r="M80">
        <v>8.6584709292741424E-2</v>
      </c>
    </row>
    <row r="81" spans="4:13" x14ac:dyDescent="0.25">
      <c r="D81" cm="1">
        <f t="array" ref="D81:M81">[1]!Jet_p_out_atma(feed_json,C34,d_nozzle,d_throat,pact,psuct,t,,qtype,2,kn,ktd,kchoke)</f>
        <v>15.351025193000709</v>
      </c>
      <c r="E81" t="str">
        <v>{"gamma_gas":0.687,"gamma_oil":0.86,"gamma_wat":1.1,"rsb_m3m3":120,"pb_atma":107.533,"t_res_C":80,"bob_m3m3":1.2,"muob_cP":0.6,"PVT_corr_set":0,"q_liq_sm3day":38.668,"fw_perc":0,"rp_m3m3":130}</v>
      </c>
      <c r="F81">
        <v>40</v>
      </c>
      <c r="G81">
        <v>10</v>
      </c>
      <c r="H81">
        <v>15.351025193000709</v>
      </c>
      <c r="I81">
        <v>0.61225959044980283</v>
      </c>
      <c r="J81">
        <v>0.49948664147433119</v>
      </c>
      <c r="K81">
        <v>0.17836750643335697</v>
      </c>
      <c r="L81">
        <v>0.21708915826719247</v>
      </c>
      <c r="M81">
        <v>0.13291491913176368</v>
      </c>
    </row>
    <row r="82" spans="4:13" x14ac:dyDescent="0.25">
      <c r="D82" cm="1">
        <f t="array" ref="D82:M82">[1]!Jet_p_out_atma(feed_json,C35,d_nozzle,d_throat,pact,psuct,t,,qtype,2,kn,ktd,kchoke)</f>
        <v>14.972006099731324</v>
      </c>
      <c r="E82" t="str">
        <v>{"gamma_gas":0.683,"gamma_oil":0.86,"gamma_wat":1.1,"rsb_m3m3":120,"pb_atma":107.533,"t_res_C":80,"bob_m3m3":1.2,"muob_cP":0.6,"PVT_corr_set":0,"q_liq_sm3day":40.618,"fw_perc":0,"rp_m3m3":130}</v>
      </c>
      <c r="F82">
        <v>40</v>
      </c>
      <c r="G82">
        <v>10</v>
      </c>
      <c r="H82">
        <v>14.972006099731324</v>
      </c>
      <c r="I82">
        <v>0.85591391726145882</v>
      </c>
      <c r="J82">
        <v>0.70679750346993031</v>
      </c>
      <c r="K82">
        <v>0.16573353665771082</v>
      </c>
      <c r="L82">
        <v>0.19865779572840433</v>
      </c>
      <c r="M82">
        <v>0.17003397213642527</v>
      </c>
    </row>
    <row r="83" spans="4:13" x14ac:dyDescent="0.25">
      <c r="D83" cm="1">
        <f t="array" ref="D83:M83">[1]!Jet_p_out_atma(feed_json,C36,d_nozzle,d_throat,pact,psuct,t,,qtype,2,kn,ktd,kchoke)</f>
        <v>14.565116290960944</v>
      </c>
      <c r="E83" t="str">
        <v>{"gamma_gas":0.679,"gamma_oil":0.86,"gamma_wat":1.1,"rsb_m3m3":120,"pb_atma":107.533,"t_res_C":80,"bob_m3m3":1.2,"muob_cP":0.6,"PVT_corr_set":0,"q_liq_sm3day":42.568,"fw_perc":0,"rp_m3m3":130}</v>
      </c>
      <c r="F83">
        <v>40</v>
      </c>
      <c r="G83">
        <v>10</v>
      </c>
      <c r="H83">
        <v>14.565116290960944</v>
      </c>
      <c r="I83">
        <v>1.0995682440731152</v>
      </c>
      <c r="J83">
        <v>0.92020851867140518</v>
      </c>
      <c r="K83">
        <v>0.15217054303203145</v>
      </c>
      <c r="L83">
        <v>0.17948249117956813</v>
      </c>
      <c r="M83">
        <v>0.1973532476681861</v>
      </c>
    </row>
    <row r="84" spans="4:13" x14ac:dyDescent="0.25">
      <c r="D84" cm="1">
        <f t="array" ref="D84:M84">[1]!Jet_p_out_atma(feed_json,C37,d_nozzle,d_throat,pact,psuct,t,,qtype,2,kn,ktd,kchoke)</f>
        <v>14.125378783634583</v>
      </c>
      <c r="E84" t="str">
        <v>{"gamma_gas":0.676,"gamma_oil":0.86,"gamma_wat":1.1,"rsb_m3m3":120,"pb_atma":107.533,"t_res_C":80,"bob_m3m3":1.2,"muob_cP":0.6,"PVT_corr_set":0,"q_liq_sm3day":44.518,"fw_perc":0,"rp_m3m3":130}</v>
      </c>
      <c r="F84">
        <v>40</v>
      </c>
      <c r="G84">
        <v>10</v>
      </c>
      <c r="H84">
        <v>14.125378783634583</v>
      </c>
      <c r="I84">
        <v>1.3432225708847711</v>
      </c>
      <c r="J84">
        <v>1.1408907078256327</v>
      </c>
      <c r="K84">
        <v>0.13751262612115273</v>
      </c>
      <c r="L84">
        <v>0.15943726283518789</v>
      </c>
      <c r="M84">
        <v>0.21415973008031206</v>
      </c>
    </row>
    <row r="85" spans="4:13" x14ac:dyDescent="0.25">
      <c r="D85" cm="1">
        <f t="array" ref="D85:M85">[1]!Jet_p_out_atma(feed_json,C38,d_nozzle,d_throat,pact,psuct,t,,qtype,2,kn,ktd,kchoke)</f>
        <v>13.647038706427592</v>
      </c>
      <c r="E85" t="str">
        <v>{"gamma_gas":0.673,"gamma_oil":0.86,"gamma_wat":1.1,"rsb_m3m3":120,"pb_atma":107.533,"t_res_C":80,"bob_m3m3":1.2,"muob_cP":0.6,"PVT_corr_set":0,"q_liq_sm3day":46.468,"fw_perc":0,"rp_m3m3":130}</v>
      </c>
      <c r="F85">
        <v>40</v>
      </c>
      <c r="G85">
        <v>10</v>
      </c>
      <c r="H85">
        <v>13.647038706427592</v>
      </c>
      <c r="I85">
        <v>1.5868768976964274</v>
      </c>
      <c r="J85">
        <v>1.3703814309588829</v>
      </c>
      <c r="K85">
        <v>0.12156795688091974</v>
      </c>
      <c r="L85">
        <v>0.13839198812609799</v>
      </c>
      <c r="M85">
        <v>0.21961104878358317</v>
      </c>
    </row>
    <row r="86" spans="4:13" x14ac:dyDescent="0.25">
      <c r="D86" cm="1">
        <f t="array" ref="D86:M86">[1]!Jet_p_out_atma(feed_json,C39,d_nozzle,d_throat,pact,psuct,t,,qtype,2,kn,ktd,kchoke)</f>
        <v>13.123405798582475</v>
      </c>
      <c r="E86" t="str">
        <v>{"gamma_gas":0.67,"gamma_oil":0.86,"gamma_wat":1.1,"rsb_m3m3":120,"pb_atma":107.533,"t_res_C":80,"bob_m3m3":1.2,"muob_cP":0.6,"PVT_corr_set":0,"q_liq_sm3day":48.418,"fw_perc":0,"rp_m3m3":130}</v>
      </c>
      <c r="F86">
        <v>40</v>
      </c>
      <c r="G86">
        <v>10</v>
      </c>
      <c r="H86">
        <v>13.123405798582475</v>
      </c>
      <c r="I86">
        <v>1.8305312245080838</v>
      </c>
      <c r="J86">
        <v>1.6107237837394317</v>
      </c>
      <c r="K86">
        <v>0.10411352661941584</v>
      </c>
      <c r="L86">
        <v>0.11621285700022738</v>
      </c>
      <c r="M86">
        <v>0.21273126342820906</v>
      </c>
    </row>
    <row r="87" spans="4:13" x14ac:dyDescent="0.25">
      <c r="D87" cm="1">
        <f t="array" ref="D87:M87">[1]!Jet_p_out_atma(feed_json,C40,d_nozzle,d_throat,pact,psuct,t,,qtype,2,kn,ktd,kchoke)</f>
        <v>12.546656949618706</v>
      </c>
      <c r="E87" t="str">
        <v>{"gamma_gas":0.667,"gamma_oil":0.86,"gamma_wat":1.1,"rsb_m3m3":120,"pb_atma":107.533,"t_res_C":80,"bob_m3m3":1.2,"muob_cP":0.6,"PVT_corr_set":0,"q_liq_sm3day":50.368,"fw_perc":0,"rp_m3m3":130}</v>
      </c>
      <c r="F87">
        <v>40</v>
      </c>
      <c r="G87">
        <v>10</v>
      </c>
      <c r="H87">
        <v>12.546656949618706</v>
      </c>
      <c r="I87">
        <v>2.07418555131974</v>
      </c>
      <c r="J87">
        <v>1.8646765228935918</v>
      </c>
      <c r="K87">
        <v>8.4888564987290166E-2</v>
      </c>
      <c r="L87">
        <v>9.2763090635088793E-2</v>
      </c>
      <c r="M87">
        <v>0.19240786229106466</v>
      </c>
    </row>
    <row r="88" spans="4:13" x14ac:dyDescent="0.25">
      <c r="D88" cm="1">
        <f t="array" ref="D88:M88">[1]!Jet_p_out_atma(feed_json,C41,d_nozzle,d_throat,pact,psuct,t,,qtype,2,kn,ktd,kchoke)</f>
        <v>11.907586423801041</v>
      </c>
      <c r="E88" t="str">
        <v>{"gamma_gas":0.665,"gamma_oil":0.86,"gamma_wat":1.1,"rsb_m3m3":120,"pb_atma":107.533,"t_res_C":80,"bob_m3m3":1.2,"muob_cP":0.6,"PVT_corr_set":0,"q_liq_sm3day":52.318,"fw_perc":0,"rp_m3m3":130}</v>
      </c>
      <c r="F88">
        <v>40</v>
      </c>
      <c r="G88">
        <v>10</v>
      </c>
      <c r="H88">
        <v>11.907586423801041</v>
      </c>
      <c r="I88">
        <v>2.3178398781313958</v>
      </c>
      <c r="J88">
        <v>2.1360410630319673</v>
      </c>
      <c r="K88">
        <v>6.358621412670136E-2</v>
      </c>
      <c r="L88">
        <v>6.7903970537342012E-2</v>
      </c>
      <c r="M88">
        <v>0.15739053079491069</v>
      </c>
    </row>
    <row r="89" spans="4:13" x14ac:dyDescent="0.25">
      <c r="D89" cm="1">
        <f t="array" ref="D89:M89">[1]!Jet_p_out_atma(feed_json,C42,d_nozzle,d_throat,pact,psuct,t,,qtype,2,kn,ktd,kchoke)</f>
        <v>11.195286844027004</v>
      </c>
      <c r="E89" t="str">
        <v>{"gamma_gas":0.662,"gamma_oil":0.86,"gamma_wat":1.1,"rsb_m3m3":120,"pb_atma":107.533,"t_res_C":80,"bob_m3m3":1.2,"muob_cP":0.6,"PVT_corr_set":0,"q_liq_sm3day":54.268,"fw_perc":0,"rp_m3m3":130}</v>
      </c>
      <c r="F89">
        <v>40</v>
      </c>
      <c r="G89">
        <v>10</v>
      </c>
      <c r="H89">
        <v>11.195286844027004</v>
      </c>
      <c r="I89">
        <v>2.5614942049430525</v>
      </c>
      <c r="J89">
        <v>2.4301915502630052</v>
      </c>
      <c r="K89">
        <v>3.9842894800900162E-2</v>
      </c>
      <c r="L89">
        <v>4.1496224508632128E-2</v>
      </c>
      <c r="M89">
        <v>0.10629233860587706</v>
      </c>
    </row>
    <row r="90" spans="4:13" x14ac:dyDescent="0.25">
      <c r="D90" cm="1">
        <f t="array" ref="D90:M90">[1]!Jet_p_out_atma(feed_json,C43,d_nozzle,d_throat,pact,psuct,t,,qtype,2,kn,ktd,kchoke)</f>
        <v>10.396737447139174</v>
      </c>
      <c r="E90" t="str">
        <v>{"gamma_gas":0.66,"gamma_oil":0.86,"gamma_wat":1.1,"rsb_m3m3":120,"pb_atma":107.533,"t_res_C":80,"bob_m3m3":1.2,"muob_cP":0.6,"PVT_corr_set":0,"q_liq_sm3day":56.218,"fw_perc":0,"rp_m3m3":130}</v>
      </c>
      <c r="F90">
        <v>40</v>
      </c>
      <c r="G90">
        <v>10</v>
      </c>
      <c r="H90">
        <v>10.396737447139174</v>
      </c>
      <c r="I90">
        <v>2.8051485317547082</v>
      </c>
      <c r="J90">
        <v>2.754976376947563</v>
      </c>
      <c r="K90">
        <v>1.3224581571305781E-2</v>
      </c>
      <c r="L90">
        <v>1.340181496653426E-2</v>
      </c>
      <c r="M90">
        <v>3.7594081576221856E-2</v>
      </c>
    </row>
    <row r="91" spans="4:13" x14ac:dyDescent="0.25">
      <c r="D91" cm="1">
        <f t="array" ref="D91:M91">[1]!Jet_p_out_atma(feed_json,C44,d_nozzle,d_throat,pact,psuct,t,,qtype,2,kn,ktd,kchoke)</f>
        <v>10</v>
      </c>
      <c r="E91" t="str">
        <v>{"gamma_gas":0.658,"gamma_oil":0.86,"gamma_wat":1.1,"rsb_m3m3":120,"pb_atma":107.533,"t_res_C":80,"bob_m3m3":1.2,"muob_cP":0.6,"PVT_corr_set":0,"q_liq_sm3day":58.168,"fw_perc":0,"rp_m3m3":130}</v>
      </c>
      <c r="F91">
        <v>40</v>
      </c>
      <c r="G91">
        <v>10</v>
      </c>
      <c r="H91">
        <v>10</v>
      </c>
      <c r="I91">
        <v>3.0488028585663645</v>
      </c>
      <c r="J91">
        <v>3.0488028585663649</v>
      </c>
      <c r="K91">
        <v>0</v>
      </c>
      <c r="L91">
        <v>0</v>
      </c>
      <c r="M91">
        <v>0</v>
      </c>
    </row>
    <row r="92" spans="4:13" x14ac:dyDescent="0.25">
      <c r="D92" cm="1">
        <f t="array" ref="D92:M92">[1]!Jet_p_out_atma(feed_json,C45,d_nozzle,d_throat,pact,psuct,t,,qtype,2,kn,ktd,kchoke)</f>
        <v>10</v>
      </c>
      <c r="E92" t="str">
        <v>{"gamma_gas":0.656,"gamma_oil":0.86,"gamma_wat":1.1,"rsb_m3m3":120,"pb_atma":107.533,"t_res_C":80,"bob_m3m3":1.2,"muob_cP":0.6,"PVT_corr_set":0,"q_liq_sm3day":60.118,"fw_perc":0,"rp_m3m3":130}</v>
      </c>
      <c r="F92">
        <v>40</v>
      </c>
      <c r="G92">
        <v>10</v>
      </c>
      <c r="H92">
        <v>10</v>
      </c>
      <c r="I92">
        <v>3.2924571853780207</v>
      </c>
      <c r="J92">
        <v>3.2924571853780207</v>
      </c>
      <c r="K92">
        <v>0</v>
      </c>
      <c r="L92">
        <v>0</v>
      </c>
      <c r="M92">
        <v>0</v>
      </c>
    </row>
    <row r="93" spans="4:13" x14ac:dyDescent="0.25">
      <c r="D93" cm="1">
        <f t="array" ref="D93:M93">[1]!Jet_p_out_atma(feed_json,C46,d_nozzle,d_throat,pact,psuct,t,,qtype,2,kn,ktd,kchoke)</f>
        <v>10</v>
      </c>
      <c r="E93" t="str">
        <v>{"gamma_gas":0.654,"gamma_oil":0.86,"gamma_wat":1.1,"rsb_m3m3":120,"pb_atma":107.533,"t_res_C":80,"bob_m3m3":1.2,"muob_cP":0.6,"PVT_corr_set":0,"q_liq_sm3day":62.068,"fw_perc":0,"rp_m3m3":130}</v>
      </c>
      <c r="F93">
        <v>40</v>
      </c>
      <c r="G93">
        <v>10</v>
      </c>
      <c r="H93">
        <v>10</v>
      </c>
      <c r="I93">
        <v>3.5361115121896769</v>
      </c>
      <c r="J93">
        <v>3.5361115121896769</v>
      </c>
      <c r="K93">
        <v>0</v>
      </c>
      <c r="L93">
        <v>0</v>
      </c>
      <c r="M93">
        <v>0</v>
      </c>
    </row>
    <row r="94" spans="4:13" x14ac:dyDescent="0.25">
      <c r="D94" cm="1">
        <f t="array" ref="D94:M94">[1]!Jet_p_out_atma(feed_json,C47,d_nozzle,d_throat,pact,psuct,t,,qtype,2,kn,ktd,kchoke)</f>
        <v>10</v>
      </c>
      <c r="E94" t="str">
        <v>{"gamma_gas":0.653,"gamma_oil":0.86,"gamma_wat":1.1,"rsb_m3m3":120,"pb_atma":107.533,"t_res_C":80,"bob_m3m3":1.2,"muob_cP":0.6,"PVT_corr_set":0,"q_liq_sm3day":64.018,"fw_perc":0,"rp_m3m3":130}</v>
      </c>
      <c r="F94">
        <v>40</v>
      </c>
      <c r="G94">
        <v>10</v>
      </c>
      <c r="H94">
        <v>10</v>
      </c>
      <c r="I94">
        <v>3.7797658390013336</v>
      </c>
      <c r="J94">
        <v>3.7797658390013331</v>
      </c>
      <c r="K94">
        <v>0</v>
      </c>
      <c r="L94">
        <v>0</v>
      </c>
      <c r="M94">
        <v>0</v>
      </c>
    </row>
    <row r="95" spans="4:13" x14ac:dyDescent="0.25">
      <c r="D95" cm="1">
        <f t="array" ref="D95:M95">[1]!Jet_p_out_atma(feed_json,C48,d_nozzle,d_throat,pact,psuct,t,,qtype,2,kn,ktd,kchoke)</f>
        <v>10</v>
      </c>
      <c r="E95" t="str">
        <v>{"gamma_gas":0.651,"gamma_oil":0.86,"gamma_wat":1.1,"rsb_m3m3":120,"pb_atma":107.533,"t_res_C":80,"bob_m3m3":1.2,"muob_cP":0.6,"PVT_corr_set":0,"q_liq_sm3day":65.968,"fw_perc":0,"rp_m3m3":130}</v>
      </c>
      <c r="F95">
        <v>40</v>
      </c>
      <c r="G95">
        <v>10</v>
      </c>
      <c r="H95">
        <v>10</v>
      </c>
      <c r="I95">
        <v>4.0234201658129898</v>
      </c>
      <c r="J95">
        <v>4.0234201658129889</v>
      </c>
      <c r="K95">
        <v>0</v>
      </c>
      <c r="L95">
        <v>0</v>
      </c>
      <c r="M95">
        <v>0</v>
      </c>
    </row>
    <row r="96" spans="4:13" x14ac:dyDescent="0.25">
      <c r="D96" cm="1">
        <f t="array" ref="D96:M96">[1]!Jet_p_out_atma(feed_json,C49,d_nozzle,d_throat,pact,psuct,t,,qtype,2,kn,ktd,kchoke)</f>
        <v>10</v>
      </c>
      <c r="E96" t="str">
        <v>{"gamma_gas":0.65,"gamma_oil":0.86,"gamma_wat":1.1,"rsb_m3m3":120,"pb_atma":107.533,"t_res_C":80,"bob_m3m3":1.2,"muob_cP":0.6,"PVT_corr_set":0,"q_liq_sm3day":67.918,"fw_perc":0,"rp_m3m3":130}</v>
      </c>
      <c r="F96">
        <v>40</v>
      </c>
      <c r="G96">
        <v>10</v>
      </c>
      <c r="H96">
        <v>10</v>
      </c>
      <c r="I96">
        <v>4.2670744926246451</v>
      </c>
      <c r="J96">
        <v>4.2670744926246451</v>
      </c>
      <c r="K96">
        <v>0</v>
      </c>
      <c r="L96">
        <v>0</v>
      </c>
      <c r="M96">
        <v>0</v>
      </c>
    </row>
    <row r="97" spans="4:13" x14ac:dyDescent="0.25">
      <c r="D97" cm="1">
        <f t="array" ref="D97:M97">[1]!Jet_p_out_atma(feed_json,C50,d_nozzle,d_throat,pact,psuct,t,,qtype,2,kn,ktd,kchoke)</f>
        <v>10</v>
      </c>
      <c r="E97" t="str">
        <v>{"gamma_gas":0.648,"gamma_oil":0.86,"gamma_wat":1.1,"rsb_m3m3":120,"pb_atma":107.533,"t_res_C":80,"bob_m3m3":1.2,"muob_cP":0.6,"PVT_corr_set":0,"q_liq_sm3day":69.868,"fw_perc":0,"rp_m3m3":130}</v>
      </c>
      <c r="F97">
        <v>40</v>
      </c>
      <c r="G97">
        <v>10</v>
      </c>
      <c r="H97">
        <v>10</v>
      </c>
      <c r="I97">
        <v>4.5107288194363022</v>
      </c>
      <c r="J97">
        <v>4.5107288194363013</v>
      </c>
      <c r="K97">
        <v>0</v>
      </c>
      <c r="L97">
        <v>0</v>
      </c>
      <c r="M97">
        <v>0</v>
      </c>
    </row>
    <row r="98" spans="4:13" x14ac:dyDescent="0.25">
      <c r="D98" cm="1">
        <f t="array" ref="D98:M98">[1]!Jet_p_out_atma(feed_json,C51,d_nozzle,d_throat,pact,psuct,t,,qtype,2,kn,ktd,kchoke)</f>
        <v>10</v>
      </c>
      <c r="E98" t="str">
        <v>{"gamma_gas":0.647,"gamma_oil":0.86,"gamma_wat":1.1,"rsb_m3m3":120,"pb_atma":107.533,"t_res_C":80,"bob_m3m3":1.2,"muob_cP":0.6,"PVT_corr_set":0,"q_liq_sm3day":71.818,"fw_perc":0,"rp_m3m3":130}</v>
      </c>
      <c r="F98">
        <v>40</v>
      </c>
      <c r="G98">
        <v>10</v>
      </c>
      <c r="H98">
        <v>10</v>
      </c>
      <c r="I98">
        <v>4.7543831462479575</v>
      </c>
      <c r="J98">
        <v>4.7543831462479584</v>
      </c>
      <c r="K98">
        <v>0</v>
      </c>
      <c r="L98">
        <v>0</v>
      </c>
      <c r="M98">
        <v>0</v>
      </c>
    </row>
    <row r="99" spans="4:13" x14ac:dyDescent="0.25">
      <c r="D99" cm="1">
        <f t="array" ref="D99:M99">[1]!Jet_p_out_atma(feed_json,C52,d_nozzle,d_throat,pact,psuct,t,,qtype,2,kn,ktd,kchoke)</f>
        <v>10</v>
      </c>
      <c r="E99" t="str">
        <v>{"gamma_gas":0.646,"gamma_oil":0.86,"gamma_wat":1.1,"rsb_m3m3":120,"pb_atma":107.533,"t_res_C":80,"bob_m3m3":1.2,"muob_cP":0.6,"PVT_corr_set":0,"q_liq_sm3day":73.768,"fw_perc":0,"rp_m3m3":130}</v>
      </c>
      <c r="F99">
        <v>40</v>
      </c>
      <c r="G99">
        <v>10</v>
      </c>
      <c r="H99">
        <v>10</v>
      </c>
      <c r="I99">
        <v>4.9980374730596147</v>
      </c>
      <c r="J99">
        <v>4.9980374730596138</v>
      </c>
      <c r="K99">
        <v>0</v>
      </c>
      <c r="L99">
        <v>0</v>
      </c>
      <c r="M99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9AC-6E29-404F-B5F7-A9A3B00101B6}">
  <sheetPr codeName="Лист3">
    <outlinePr summaryBelow="0"/>
  </sheetPr>
  <dimension ref="A1:N76"/>
  <sheetViews>
    <sheetView zoomScale="85" zoomScaleNormal="85" workbookViewId="0">
      <selection activeCell="N33" sqref="N33:N34"/>
    </sheetView>
  </sheetViews>
  <sheetFormatPr defaultRowHeight="15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4" spans="1:12" x14ac:dyDescent="0.25">
      <c r="A4" s="2" t="s">
        <v>25</v>
      </c>
    </row>
    <row r="6" spans="1:12" x14ac:dyDescent="0.25">
      <c r="B6" t="s">
        <v>26</v>
      </c>
      <c r="E6" t="s">
        <v>28</v>
      </c>
      <c r="H6" t="s">
        <v>29</v>
      </c>
    </row>
    <row r="8" spans="1:12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3</v>
      </c>
      <c r="K8">
        <v>1.75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5.25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100</v>
      </c>
      <c r="K10" t="s">
        <v>21</v>
      </c>
      <c r="L10">
        <v>1</v>
      </c>
    </row>
    <row r="11" spans="1:12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40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9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9" x14ac:dyDescent="0.25">
      <c r="B18" s="1" t="s">
        <v>10</v>
      </c>
      <c r="C18" s="24">
        <v>25</v>
      </c>
      <c r="E18" s="1" t="s">
        <v>10</v>
      </c>
      <c r="F18" s="3">
        <v>0</v>
      </c>
      <c r="H18" t="s">
        <v>62</v>
      </c>
      <c r="I18" s="5">
        <v>0.9</v>
      </c>
    </row>
    <row r="19" spans="2:9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9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9" x14ac:dyDescent="0.25">
      <c r="B21" s="1" t="s">
        <v>13</v>
      </c>
      <c r="C21" s="3">
        <v>0</v>
      </c>
      <c r="E21" s="1" t="s">
        <v>13</v>
      </c>
      <c r="F21" s="24">
        <v>100</v>
      </c>
    </row>
    <row r="22" spans="2:9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{"gamma_gas":0.6,"gamma_oil":0.86,"gamma_wat":1.1,"rsb_m3m3":120,"pb_atma":130,"t_res_C":80,"bob_m3m3":1.2,"muob_cP":0.6,"PVT_corr_set":0,"q_liq_sm3day":25,"fw_perc":0,"rp_m3m3":130}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{"gamma_gas":0.6,"gamma_oil":0.86,"gamma_wat":1.1,"rsb_m3m3":120,"pb_atma":130,"t_res_C":80,"bob_m3m3":1.2,"muob_cP":0.6,"PVT_corr_set":0,"q_liq_sm3day":0,"fw_perc":0,"rp_m3m3":130,"q_gas_free_sm3day":100}</v>
      </c>
      <c r="G22" t="s">
        <v>27</v>
      </c>
    </row>
    <row r="26" spans="2:9" x14ac:dyDescent="0.25">
      <c r="B26" t="s">
        <v>32</v>
      </c>
    </row>
    <row r="30" spans="2:9" x14ac:dyDescent="0.25">
      <c r="B30" t="s">
        <v>58</v>
      </c>
      <c r="C30">
        <v>8000</v>
      </c>
    </row>
    <row r="31" spans="2:9" x14ac:dyDescent="0.25">
      <c r="C31" t="str" cm="1">
        <f t="array" ref="C31">[1]!encode_linspace(1,C30,20)</f>
        <v>[1,400.95,800.9,1200.85,1600.8,2000.75,2400.7,2800.65,3200.6,3600.55,4000.5,4400.45,4800.4,5200.35,5600.3,6000.25,6400.2,6800.15,7200.1,7600.05,8000]</v>
      </c>
    </row>
    <row r="32" spans="2:9" ht="15.75" thickBot="1" x14ac:dyDescent="0.3"/>
    <row r="33" spans="2:14" x14ac:dyDescent="0.25">
      <c r="D33" s="9" t="s">
        <v>18</v>
      </c>
      <c r="E33" s="10" t="s">
        <v>35</v>
      </c>
      <c r="F33" s="10" t="s">
        <v>50</v>
      </c>
      <c r="G33" s="10" t="s">
        <v>22</v>
      </c>
      <c r="H33" s="10" t="s">
        <v>51</v>
      </c>
      <c r="I33" s="10" t="s">
        <v>52</v>
      </c>
      <c r="J33" s="10" t="s">
        <v>59</v>
      </c>
      <c r="K33" s="10" t="s">
        <v>36</v>
      </c>
      <c r="L33" s="10" t="s">
        <v>53</v>
      </c>
      <c r="M33" s="10" t="s">
        <v>54</v>
      </c>
      <c r="N33" s="11" t="s">
        <v>55</v>
      </c>
    </row>
    <row r="34" spans="2:14" x14ac:dyDescent="0.25">
      <c r="B34" s="7" cm="1">
        <f t="array" ref="B34:B54">[1]!decode_json(C31)</f>
        <v>1</v>
      </c>
      <c r="C34" t="str">
        <f>[1]!encode_feed($F$18,$F$19,$F$20,B34,$F$17)</f>
        <v>{"gamma_gas":0.6,"gamma_oil":0.86,"gamma_wat":1.1,"rsb_m3m3":120,"pb_atma":130,"t_res_C":80,"bob_m3m3":1.2,"muob_cP":0.6,"PVT_corr_set":0,"q_liq_sm3day":0,"fw_perc":0,"rp_m3m3":130,"q_gas_free_sm3day":1}</v>
      </c>
      <c r="D34" s="12" cm="1">
        <f t="array" ref="D34:M34">[1]!Jet_p_out_atma(feed_json,C34,d_nozzle,d_throat,pact,psuct,t,,qtype)</f>
        <v>64.609675142533561</v>
      </c>
      <c r="E34" t="str">
        <v>{"gamma_gas":0.6,"gamma_oil":0.86,"gamma_wat":1.1,"rsb_m3m3":120,"pb_atma":107.533,"t_res_C":80,"bob_m3m3":1.2,"muob_cP":0.6,"PVT_corr_set":0,"q_liq_sm3day":34.621,"fw_perc":0,"rp_m3m3":130,"q_gas_free_sm3day":1}</v>
      </c>
      <c r="F34">
        <v>100</v>
      </c>
      <c r="G34">
        <v>40</v>
      </c>
      <c r="H34">
        <v>64.609675142533561</v>
      </c>
      <c r="I34">
        <v>7.7278250257729339E-3</v>
      </c>
      <c r="J34">
        <v>6.5290143721405758E-3</v>
      </c>
      <c r="K34">
        <v>0.41016125237555934</v>
      </c>
      <c r="L34">
        <v>0.69537861666001521</v>
      </c>
      <c r="M34">
        <v>5.3737642762126296E-3</v>
      </c>
      <c r="N34" s="15" cm="1">
        <f t="array" ref="N34">[1]!decode_json_q_liq_sm3day(E34)</f>
        <v>34.621000000000002</v>
      </c>
    </row>
    <row r="35" spans="2:14" x14ac:dyDescent="0.25">
      <c r="B35" s="7">
        <v>400.95</v>
      </c>
      <c r="C35" t="str">
        <f>[1]!encode_feed($F$18,$F$19,$F$20,B35,$F$17)</f>
        <v>{"gamma_gas":0.6,"gamma_oil":0.86,"gamma_wat":1.1,"rsb_m3m3":120,"pb_atma":130,"t_res_C":80,"bob_m3m3":1.2,"muob_cP":0.6,"PVT_corr_set":0,"q_liq_sm3day":0,"fw_perc":0,"rp_m3m3":130,"q_gas_free_sm3day":400.95}</v>
      </c>
      <c r="D35" s="12" cm="1">
        <f t="array" ref="D35:M35">[1]!Jet_p_out_atma(feed_json,C35,d_nozzle,d_throat,pact,psuct,t,,qtype)</f>
        <v>64.46698177137155</v>
      </c>
      <c r="E35" t="str">
        <v>{"gamma_gas":0.6,"gamma_oil":0.86,"gamma_wat":1.1,"rsb_m3m3":120,"pb_atma":107.533,"t_res_C":80,"bob_m3m3":1.2,"muob_cP":0.6,"PVT_corr_set":0,"q_liq_sm3day":34.621,"fw_perc":0,"rp_m3m3":130,"q_gas_free_sm3day":400.95}</v>
      </c>
      <c r="F35">
        <v>100</v>
      </c>
      <c r="G35">
        <v>40</v>
      </c>
      <c r="H35">
        <v>64.46698177137155</v>
      </c>
      <c r="I35">
        <v>0.21717587257745194</v>
      </c>
      <c r="J35">
        <v>0.1699609305838751</v>
      </c>
      <c r="K35">
        <v>0.40778302952285916</v>
      </c>
      <c r="L35">
        <v>0.68857032110092042</v>
      </c>
      <c r="M35">
        <v>0.14954086031602867</v>
      </c>
      <c r="N35" s="15" cm="1">
        <f t="array" ref="N35">[1]!decode_json_q_liq_sm3day(E35)</f>
        <v>34.621000000000002</v>
      </c>
    </row>
    <row r="36" spans="2:14" x14ac:dyDescent="0.25">
      <c r="B36" s="7">
        <v>800.9</v>
      </c>
      <c r="C36" t="str">
        <f>[1]!encode_feed($F$18,$F$19,$F$20,B36,$F$17)</f>
        <v>{"gamma_gas":0.6,"gamma_oil":0.86,"gamma_wat":1.1,"rsb_m3m3":120,"pb_atma":130,"t_res_C":80,"bob_m3m3":1.2,"muob_cP":0.6,"PVT_corr_set":0,"q_liq_sm3day":0,"fw_perc":0,"rp_m3m3":130,"q_gas_free_sm3day":800.9}</v>
      </c>
      <c r="D36" s="12" cm="1">
        <f t="array" ref="D36:M36">[1]!Jet_p_out_atma(feed_json,C36,d_nozzle,d_throat,pact,psuct,t,,qtype)</f>
        <v>64.323668985004957</v>
      </c>
      <c r="E36" t="str">
        <v>{"gamma_gas":0.6,"gamma_oil":0.86,"gamma_wat":1.1,"rsb_m3m3":120,"pb_atma":107.533,"t_res_C":80,"bob_m3m3":1.2,"muob_cP":0.6,"PVT_corr_set":0,"q_liq_sm3day":34.621,"fw_perc":0,"rp_m3m3":130,"q_gas_free_sm3day":800.9}</v>
      </c>
      <c r="F36">
        <v>100</v>
      </c>
      <c r="G36">
        <v>40</v>
      </c>
      <c r="H36">
        <v>64.323668985004957</v>
      </c>
      <c r="I36">
        <v>0.42662392012913092</v>
      </c>
      <c r="J36">
        <v>0.33378558477348491</v>
      </c>
      <c r="K36">
        <v>0.40539448308341586</v>
      </c>
      <c r="L36">
        <v>0.6817872884625249</v>
      </c>
      <c r="M36">
        <v>0.29086676569809294</v>
      </c>
      <c r="N36" s="15" cm="1">
        <f t="array" ref="N36">[1]!decode_json_q_liq_sm3day(E36)</f>
        <v>34.621000000000002</v>
      </c>
    </row>
    <row r="37" spans="2:14" x14ac:dyDescent="0.25">
      <c r="B37" s="7">
        <v>1200.8499999999999</v>
      </c>
      <c r="C37" t="str">
        <f>[1]!encode_feed($F$18,$F$19,$F$20,B37,$F$17)</f>
        <v>{"gamma_gas":0.6,"gamma_oil":0.86,"gamma_wat":1.1,"rsb_m3m3":120,"pb_atma":130,"t_res_C":80,"bob_m3m3":1.2,"muob_cP":0.6,"PVT_corr_set":0,"q_liq_sm3day":0,"fw_perc":0,"rp_m3m3":130,"q_gas_free_sm3day":1200.85}</v>
      </c>
      <c r="D37" s="12" cm="1">
        <f t="array" ref="D37:M37">[1]!Jet_p_out_atma(feed_json,C37,d_nozzle,d_throat,pact,psuct,t,,qtype)</f>
        <v>64.179736783433768</v>
      </c>
      <c r="E37" t="str">
        <v>{"gamma_gas":0.6,"gamma_oil":0.86,"gamma_wat":1.1,"rsb_m3m3":120,"pb_atma":107.533,"t_res_C":80,"bob_m3m3":1.2,"muob_cP":0.6,"PVT_corr_set":0,"q_liq_sm3day":34.621,"fw_perc":0,"rp_m3m3":130,"q_gas_free_sm3day":1200.85}</v>
      </c>
      <c r="F37">
        <v>100</v>
      </c>
      <c r="G37">
        <v>40</v>
      </c>
      <c r="H37">
        <v>64.179736783433768</v>
      </c>
      <c r="I37">
        <v>0.63607196768080998</v>
      </c>
      <c r="J37">
        <v>0.49800735772544735</v>
      </c>
      <c r="K37">
        <v>0.40299561305722947</v>
      </c>
      <c r="L37">
        <v>0.67502956740560949</v>
      </c>
      <c r="M37">
        <v>0.42936738518241196</v>
      </c>
      <c r="N37" s="15" cm="1">
        <f t="array" ref="N37">[1]!decode_json_q_liq_sm3day(E37)</f>
        <v>34.621000000000002</v>
      </c>
    </row>
    <row r="38" spans="2:14" x14ac:dyDescent="0.25">
      <c r="B38" s="7">
        <v>1600.8</v>
      </c>
      <c r="C38" t="str">
        <f>[1]!encode_feed($F$18,$F$19,$F$20,B38,$F$17)</f>
        <v>{"gamma_gas":0.6,"gamma_oil":0.86,"gamma_wat":1.1,"rsb_m3m3":120,"pb_atma":130,"t_res_C":80,"bob_m3m3":1.2,"muob_cP":0.6,"PVT_corr_set":0,"q_liq_sm3day":0,"fw_perc":0,"rp_m3m3":130,"q_gas_free_sm3day":1600.8}</v>
      </c>
      <c r="D38" s="12" cm="1">
        <f t="array" ref="D38:M38">[1]!Jet_p_out_atma(feed_json,C38,d_nozzle,d_throat,pact,psuct,t,,qtype)</f>
        <v>64.035185166657996</v>
      </c>
      <c r="E38" t="str">
        <v>{"gamma_gas":0.6,"gamma_oil":0.86,"gamma_wat":1.1,"rsb_m3m3":120,"pb_atma":107.533,"t_res_C":80,"bob_m3m3":1.2,"muob_cP":0.6,"PVT_corr_set":0,"q_liq_sm3day":34.621,"fw_perc":0,"rp_m3m3":130,"q_gas_free_sm3day":1600.8}</v>
      </c>
      <c r="F38">
        <v>100</v>
      </c>
      <c r="G38">
        <v>40</v>
      </c>
      <c r="H38">
        <v>64.035185166657996</v>
      </c>
      <c r="I38">
        <v>0.84552001523248899</v>
      </c>
      <c r="J38">
        <v>0.66263067464906</v>
      </c>
      <c r="K38">
        <v>0.4005864194442999</v>
      </c>
      <c r="L38">
        <v>0.6682972031980442</v>
      </c>
      <c r="M38">
        <v>0.56505866142784011</v>
      </c>
      <c r="N38" s="15" cm="1">
        <f t="array" ref="N38">[1]!decode_json_q_liq_sm3day(E38)</f>
        <v>34.621000000000002</v>
      </c>
    </row>
    <row r="39" spans="2:14" x14ac:dyDescent="0.25">
      <c r="B39" s="7">
        <v>2000.75</v>
      </c>
      <c r="C39" t="str">
        <f>[1]!encode_feed($F$18,$F$19,$F$20,B39,$F$17)</f>
        <v>{"gamma_gas":0.6,"gamma_oil":0.86,"gamma_wat":1.1,"rsb_m3m3":120,"pb_atma":130,"t_res_C":80,"bob_m3m3":1.2,"muob_cP":0.6,"PVT_corr_set":0,"q_liq_sm3day":0,"fw_perc":0,"rp_m3m3":130,"q_gas_free_sm3day":2000.75}</v>
      </c>
      <c r="D39" s="12" cm="1">
        <f t="array" ref="D39:M39">[1]!Jet_p_out_atma(feed_json,C39,d_nozzle,d_throat,pact,psuct,t,,qtype)</f>
        <v>63.890014134677635</v>
      </c>
      <c r="E39" t="str">
        <v>{"gamma_gas":0.6,"gamma_oil":0.86,"gamma_wat":1.1,"rsb_m3m3":120,"pb_atma":107.533,"t_res_C":80,"bob_m3m3":1.2,"muob_cP":0.6,"PVT_corr_set":0,"q_liq_sm3day":34.621,"fw_perc":0,"rp_m3m3":130,"q_gas_free_sm3day":2000.75}</v>
      </c>
      <c r="F39">
        <v>100</v>
      </c>
      <c r="G39">
        <v>40</v>
      </c>
      <c r="H39">
        <v>63.890014134677635</v>
      </c>
      <c r="I39">
        <v>1.054968062784168</v>
      </c>
      <c r="J39">
        <v>0.82766000587969435</v>
      </c>
      <c r="K39">
        <v>0.39816690224462725</v>
      </c>
      <c r="L39">
        <v>0.66159023777464343</v>
      </c>
      <c r="M39">
        <v>0.69795657150203261</v>
      </c>
      <c r="N39" s="15" cm="1">
        <f t="array" ref="N39">[1]!decode_json_q_liq_sm3day(E39)</f>
        <v>34.621000000000002</v>
      </c>
    </row>
    <row r="40" spans="2:14" x14ac:dyDescent="0.25">
      <c r="B40" s="7">
        <v>2400.6999999999998</v>
      </c>
      <c r="C40" t="str">
        <f>[1]!encode_feed($F$18,$F$19,$F$20,B40,$F$17)</f>
        <v>{"gamma_gas":0.6,"gamma_oil":0.86,"gamma_wat":1.1,"rsb_m3m3":120,"pb_atma":130,"t_res_C":80,"bob_m3m3":1.2,"muob_cP":0.6,"PVT_corr_set":0,"q_liq_sm3day":0,"fw_perc":0,"rp_m3m3":130,"q_gas_free_sm3day":2400.7}</v>
      </c>
      <c r="D40" s="12" cm="1">
        <f t="array" ref="D40:M40">[1]!Jet_p_out_atma(feed_json,C40,d_nozzle,d_throat,pact,psuct,t,,qtype)</f>
        <v>63.744223687492685</v>
      </c>
      <c r="E40" t="str">
        <v>{"gamma_gas":0.6,"gamma_oil":0.86,"gamma_wat":1.1,"rsb_m3m3":120,"pb_atma":107.533,"t_res_C":80,"bob_m3m3":1.2,"muob_cP":0.6,"PVT_corr_set":0,"q_liq_sm3day":34.621,"fw_perc":0,"rp_m3m3":130,"q_gas_free_sm3day":2400.7}</v>
      </c>
      <c r="F40">
        <v>100</v>
      </c>
      <c r="G40">
        <v>40</v>
      </c>
      <c r="H40">
        <v>63.744223687492685</v>
      </c>
      <c r="I40">
        <v>1.2644161103358469</v>
      </c>
      <c r="J40">
        <v>0.99309986759285951</v>
      </c>
      <c r="K40">
        <v>0.39573706145821147</v>
      </c>
      <c r="L40">
        <v>0.65490870979644533</v>
      </c>
      <c r="M40">
        <v>0.82807712346588935</v>
      </c>
      <c r="N40" s="15" cm="1">
        <f t="array" ref="N40">[1]!decode_json_q_liq_sm3day(E40)</f>
        <v>34.621000000000002</v>
      </c>
    </row>
    <row r="41" spans="2:14" x14ac:dyDescent="0.25">
      <c r="B41" s="7">
        <v>2800.65</v>
      </c>
      <c r="C41" t="str">
        <f>[1]!encode_feed($F$18,$F$19,$F$20,B41,$F$17)</f>
        <v>{"gamma_gas":0.6,"gamma_oil":0.86,"gamma_wat":1.1,"rsb_m3m3":120,"pb_atma":130,"t_res_C":80,"bob_m3m3":1.2,"muob_cP":0.6,"PVT_corr_set":0,"q_liq_sm3day":0,"fw_perc":0,"rp_m3m3":130,"q_gas_free_sm3day":2800.65}</v>
      </c>
      <c r="D41" s="12" cm="1">
        <f t="array" ref="D41:M41">[1]!Jet_p_out_atma(feed_json,C41,d_nozzle,d_throat,pact,psuct,t,,qtype)</f>
        <v>40</v>
      </c>
      <c r="E41" t="str">
        <v>{"gamma_gas":0.6,"gamma_oil":0.86,"gamma_wat":1.1,"rsb_m3m3":120,"pb_atma":107.533,"t_res_C":80,"bob_m3m3":1.2,"muob_cP":0.6,"PVT_corr_set":0,"q_liq_sm3day":34.621,"fw_perc":0,"rp_m3m3":130,"q_gas_free_sm3day":2800.65}</v>
      </c>
      <c r="F41">
        <v>100</v>
      </c>
      <c r="G41">
        <v>40</v>
      </c>
      <c r="H41">
        <v>40</v>
      </c>
      <c r="I41">
        <v>1.473864157887526</v>
      </c>
      <c r="J41">
        <v>1.473864157887526</v>
      </c>
      <c r="K41">
        <v>0</v>
      </c>
      <c r="L41">
        <v>0</v>
      </c>
      <c r="M41">
        <v>0</v>
      </c>
      <c r="N41" s="15" cm="1">
        <f t="array" ref="N41">[1]!decode_json_q_liq_sm3day(E41)</f>
        <v>34.621000000000002</v>
      </c>
    </row>
    <row r="42" spans="2:14" x14ac:dyDescent="0.25">
      <c r="B42" s="7">
        <v>3200.6</v>
      </c>
      <c r="C42" t="str">
        <f>[1]!encode_feed($F$18,$F$19,$F$20,B42,$F$17)</f>
        <v>{"gamma_gas":0.6,"gamma_oil":0.86,"gamma_wat":1.1,"rsb_m3m3":120,"pb_atma":130,"t_res_C":80,"bob_m3m3":1.2,"muob_cP":0.6,"PVT_corr_set":0,"q_liq_sm3day":0,"fw_perc":0,"rp_m3m3":130,"q_gas_free_sm3day":3200.6}</v>
      </c>
      <c r="D42" s="12" cm="1">
        <f t="array" ref="D42:M42">[1]!Jet_p_out_atma(feed_json,C42,d_nozzle,d_throat,pact,psuct,t,,qtype)</f>
        <v>40</v>
      </c>
      <c r="E42" t="str">
        <v>{"gamma_gas":0.6,"gamma_oil":0.86,"gamma_wat":1.1,"rsb_m3m3":120,"pb_atma":107.533,"t_res_C":80,"bob_m3m3":1.2,"muob_cP":0.6,"PVT_corr_set":0,"q_liq_sm3day":34.621,"fw_perc":0,"rp_m3m3":130,"q_gas_free_sm3day":3200.6}</v>
      </c>
      <c r="F42">
        <v>100</v>
      </c>
      <c r="G42">
        <v>40</v>
      </c>
      <c r="H42">
        <v>40</v>
      </c>
      <c r="I42">
        <v>1.6833122054392051</v>
      </c>
      <c r="J42">
        <v>1.6833122054392049</v>
      </c>
      <c r="K42">
        <v>0</v>
      </c>
      <c r="L42">
        <v>0</v>
      </c>
      <c r="M42">
        <v>0</v>
      </c>
      <c r="N42" s="15" cm="1">
        <f t="array" ref="N42">[1]!decode_json_q_liq_sm3day(E42)</f>
        <v>34.621000000000002</v>
      </c>
    </row>
    <row r="43" spans="2:14" x14ac:dyDescent="0.25">
      <c r="B43" s="7">
        <v>3600.55</v>
      </c>
      <c r="C43" t="str">
        <f>[1]!encode_feed($F$18,$F$19,$F$20,B43,$F$17)</f>
        <v>{"gamma_gas":0.6,"gamma_oil":0.86,"gamma_wat":1.1,"rsb_m3m3":120,"pb_atma":130,"t_res_C":80,"bob_m3m3":1.2,"muob_cP":0.6,"PVT_corr_set":0,"q_liq_sm3day":0,"fw_perc":0,"rp_m3m3":130,"q_gas_free_sm3day":3600.55}</v>
      </c>
      <c r="D43" s="12" cm="1">
        <f t="array" ref="D43:M43">[1]!Jet_p_out_atma(feed_json,C43,d_nozzle,d_throat,pact,psuct,t,,qtype)</f>
        <v>40</v>
      </c>
      <c r="E43" t="str">
        <v>{"gamma_gas":0.6,"gamma_oil":0.86,"gamma_wat":1.1,"rsb_m3m3":120,"pb_atma":107.533,"t_res_C":80,"bob_m3m3":1.2,"muob_cP":0.6,"PVT_corr_set":0,"q_liq_sm3day":34.621,"fw_perc":0,"rp_m3m3":130,"q_gas_free_sm3day":3600.55}</v>
      </c>
      <c r="F43">
        <v>100</v>
      </c>
      <c r="G43">
        <v>40</v>
      </c>
      <c r="H43">
        <v>40</v>
      </c>
      <c r="I43">
        <v>1.8927602529908842</v>
      </c>
      <c r="J43">
        <v>1.8927602529908842</v>
      </c>
      <c r="K43">
        <v>0</v>
      </c>
      <c r="L43">
        <v>0</v>
      </c>
      <c r="M43">
        <v>0</v>
      </c>
      <c r="N43" s="15" cm="1">
        <f t="array" ref="N43">[1]!decode_json_q_liq_sm3day(E43)</f>
        <v>34.621000000000002</v>
      </c>
    </row>
    <row r="44" spans="2:14" x14ac:dyDescent="0.25">
      <c r="B44" s="7">
        <v>4000.5</v>
      </c>
      <c r="C44" t="str">
        <f>[1]!encode_feed($F$18,$F$19,$F$20,B44,$F$17)</f>
        <v>{"gamma_gas":0.6,"gamma_oil":0.86,"gamma_wat":1.1,"rsb_m3m3":120,"pb_atma":130,"t_res_C":80,"bob_m3m3":1.2,"muob_cP":0.6,"PVT_corr_set":0,"q_liq_sm3day":0,"fw_perc":0,"rp_m3m3":130,"q_gas_free_sm3day":4000.5}</v>
      </c>
      <c r="D44" s="12" cm="1">
        <f t="array" ref="D44:M44">[1]!Jet_p_out_atma(feed_json,C44,d_nozzle,d_throat,pact,psuct,t,,qtype)</f>
        <v>40</v>
      </c>
      <c r="E44" t="str">
        <v>{"gamma_gas":0.6,"gamma_oil":0.86,"gamma_wat":1.1,"rsb_m3m3":120,"pb_atma":107.533,"t_res_C":80,"bob_m3m3":1.2,"muob_cP":0.6,"PVT_corr_set":0,"q_liq_sm3day":34.621,"fw_perc":0,"rp_m3m3":130,"q_gas_free_sm3day":4000.5}</v>
      </c>
      <c r="F44">
        <v>100</v>
      </c>
      <c r="G44">
        <v>40</v>
      </c>
      <c r="H44">
        <v>40</v>
      </c>
      <c r="I44">
        <v>2.1022083005425629</v>
      </c>
      <c r="J44">
        <v>2.1022083005425629</v>
      </c>
      <c r="K44">
        <v>0</v>
      </c>
      <c r="L44">
        <v>0</v>
      </c>
      <c r="M44">
        <v>0</v>
      </c>
      <c r="N44" s="15" cm="1">
        <f t="array" ref="N44">[1]!decode_json_q_liq_sm3day(E44)</f>
        <v>34.621000000000002</v>
      </c>
    </row>
    <row r="45" spans="2:14" x14ac:dyDescent="0.25">
      <c r="B45" s="7">
        <v>4400.45</v>
      </c>
      <c r="C45" t="str">
        <f>[1]!encode_feed($F$18,$F$19,$F$20,B45,$F$17)</f>
        <v>{"gamma_gas":0.6,"gamma_oil":0.86,"gamma_wat":1.1,"rsb_m3m3":120,"pb_atma":130,"t_res_C":80,"bob_m3m3":1.2,"muob_cP":0.6,"PVT_corr_set":0,"q_liq_sm3day":0,"fw_perc":0,"rp_m3m3":130,"q_gas_free_sm3day":4400.45}</v>
      </c>
      <c r="D45" s="12" cm="1">
        <f t="array" ref="D45:M45">[1]!Jet_p_out_atma(feed_json,C45,d_nozzle,d_throat,pact,psuct,t,,qtype)</f>
        <v>40</v>
      </c>
      <c r="E45" t="str">
        <v>{"gamma_gas":0.6,"gamma_oil":0.86,"gamma_wat":1.1,"rsb_m3m3":120,"pb_atma":107.533,"t_res_C":80,"bob_m3m3":1.2,"muob_cP":0.6,"PVT_corr_set":0,"q_liq_sm3day":34.621,"fw_perc":0,"rp_m3m3":130,"q_gas_free_sm3day":4400.45}</v>
      </c>
      <c r="F45">
        <v>100</v>
      </c>
      <c r="G45">
        <v>40</v>
      </c>
      <c r="H45">
        <v>40</v>
      </c>
      <c r="I45">
        <v>2.311656348094242</v>
      </c>
      <c r="J45">
        <v>2.311656348094242</v>
      </c>
      <c r="K45">
        <v>0</v>
      </c>
      <c r="L45">
        <v>0</v>
      </c>
      <c r="M45">
        <v>0</v>
      </c>
      <c r="N45" s="15" cm="1">
        <f t="array" ref="N45">[1]!decode_json_q_liq_sm3day(E45)</f>
        <v>34.621000000000002</v>
      </c>
    </row>
    <row r="46" spans="2:14" x14ac:dyDescent="0.25">
      <c r="B46" s="7">
        <v>4800.3999999999996</v>
      </c>
      <c r="C46" t="str">
        <f>[1]!encode_feed($F$18,$F$19,$F$20,B46,$F$17)</f>
        <v>{"gamma_gas":0.6,"gamma_oil":0.86,"gamma_wat":1.1,"rsb_m3m3":120,"pb_atma":130,"t_res_C":80,"bob_m3m3":1.2,"muob_cP":0.6,"PVT_corr_set":0,"q_liq_sm3day":0,"fw_perc":0,"rp_m3m3":130,"q_gas_free_sm3day":4800.4}</v>
      </c>
      <c r="D46" s="12" cm="1">
        <f t="array" ref="D46:M46">[1]!Jet_p_out_atma(feed_json,C46,d_nozzle,d_throat,pact,psuct,t,,qtype)</f>
        <v>40</v>
      </c>
      <c r="E46" t="str">
        <v>{"gamma_gas":0.6,"gamma_oil":0.86,"gamma_wat":1.1,"rsb_m3m3":120,"pb_atma":107.533,"t_res_C":80,"bob_m3m3":1.2,"muob_cP":0.6,"PVT_corr_set":0,"q_liq_sm3day":34.621,"fw_perc":0,"rp_m3m3":130,"q_gas_free_sm3day":4800.4}</v>
      </c>
      <c r="F46">
        <v>100</v>
      </c>
      <c r="G46">
        <v>40</v>
      </c>
      <c r="H46">
        <v>40</v>
      </c>
      <c r="I46">
        <v>2.5211043956459207</v>
      </c>
      <c r="J46">
        <v>2.5211043956459211</v>
      </c>
      <c r="K46">
        <v>0</v>
      </c>
      <c r="L46">
        <v>0</v>
      </c>
      <c r="M46">
        <v>0</v>
      </c>
      <c r="N46" s="15" cm="1">
        <f t="array" ref="N46">[1]!decode_json_q_liq_sm3day(E46)</f>
        <v>34.621000000000002</v>
      </c>
    </row>
    <row r="47" spans="2:14" x14ac:dyDescent="0.25">
      <c r="B47" s="7">
        <v>5200.3500000000004</v>
      </c>
      <c r="C47" t="str">
        <f>[1]!encode_feed($F$18,$F$19,$F$20,B47,$F$17)</f>
        <v>{"gamma_gas":0.6,"gamma_oil":0.86,"gamma_wat":1.1,"rsb_m3m3":120,"pb_atma":130,"t_res_C":80,"bob_m3m3":1.2,"muob_cP":0.6,"PVT_corr_set":0,"q_liq_sm3day":0,"fw_perc":0,"rp_m3m3":130,"q_gas_free_sm3day":5200.35}</v>
      </c>
      <c r="D47" s="12" cm="1">
        <f t="array" ref="D47:M47">[1]!Jet_p_out_atma(feed_json,C47,d_nozzle,d_throat,pact,psuct,t,,qtype)</f>
        <v>40</v>
      </c>
      <c r="E47" t="str">
        <v>{"gamma_gas":0.6,"gamma_oil":0.86,"gamma_wat":1.1,"rsb_m3m3":120,"pb_atma":107.533,"t_res_C":80,"bob_m3m3":1.2,"muob_cP":0.6,"PVT_corr_set":0,"q_liq_sm3day":34.621,"fw_perc":0,"rp_m3m3":130,"q_gas_free_sm3day":5200.35}</v>
      </c>
      <c r="F47">
        <v>100</v>
      </c>
      <c r="G47">
        <v>40</v>
      </c>
      <c r="H47">
        <v>40</v>
      </c>
      <c r="I47">
        <v>2.7305524431976003</v>
      </c>
      <c r="J47">
        <v>2.7305524431976007</v>
      </c>
      <c r="K47">
        <v>0</v>
      </c>
      <c r="L47">
        <v>0</v>
      </c>
      <c r="M47">
        <v>0</v>
      </c>
      <c r="N47" s="15" cm="1">
        <f t="array" ref="N47">[1]!decode_json_q_liq_sm3day(E47)</f>
        <v>34.621000000000002</v>
      </c>
    </row>
    <row r="48" spans="2:14" x14ac:dyDescent="0.25">
      <c r="B48" s="7">
        <v>5600.3</v>
      </c>
      <c r="C48" t="str">
        <f>[1]!encode_feed($F$18,$F$19,$F$20,B48,$F$17)</f>
        <v>{"gamma_gas":0.6,"gamma_oil":0.86,"gamma_wat":1.1,"rsb_m3m3":120,"pb_atma":130,"t_res_C":80,"bob_m3m3":1.2,"muob_cP":0.6,"PVT_corr_set":0,"q_liq_sm3day":0,"fw_perc":0,"rp_m3m3":130,"q_gas_free_sm3day":5600.3}</v>
      </c>
      <c r="D48" s="12" cm="1">
        <f t="array" ref="D48:M48">[1]!Jet_p_out_atma(feed_json,C48,d_nozzle,d_throat,pact,psuct,t,,qtype)</f>
        <v>40</v>
      </c>
      <c r="E48" t="str">
        <v>{"gamma_gas":0.6,"gamma_oil":0.86,"gamma_wat":1.1,"rsb_m3m3":120,"pb_atma":107.533,"t_res_C":80,"bob_m3m3":1.2,"muob_cP":0.6,"PVT_corr_set":0,"q_liq_sm3day":34.621,"fw_perc":0,"rp_m3m3":130,"q_gas_free_sm3day":5600.3}</v>
      </c>
      <c r="F48">
        <v>100</v>
      </c>
      <c r="G48">
        <v>40</v>
      </c>
      <c r="H48">
        <v>40</v>
      </c>
      <c r="I48">
        <v>2.9400004907492794</v>
      </c>
      <c r="J48">
        <v>2.9400004907492798</v>
      </c>
      <c r="K48">
        <v>0</v>
      </c>
      <c r="L48">
        <v>0</v>
      </c>
      <c r="M48">
        <v>0</v>
      </c>
      <c r="N48" s="15" cm="1">
        <f t="array" ref="N48">[1]!decode_json_q_liq_sm3day(E48)</f>
        <v>34.621000000000002</v>
      </c>
    </row>
    <row r="49" spans="2:14" x14ac:dyDescent="0.25">
      <c r="B49" s="7">
        <v>6000.25</v>
      </c>
      <c r="C49" t="str">
        <f>[1]!encode_feed($F$18,$F$19,$F$20,B49,$F$17)</f>
        <v>{"gamma_gas":0.6,"gamma_oil":0.86,"gamma_wat":1.1,"rsb_m3m3":120,"pb_atma":130,"t_res_C":80,"bob_m3m3":1.2,"muob_cP":0.6,"PVT_corr_set":0,"q_liq_sm3day":0,"fw_perc":0,"rp_m3m3":130,"q_gas_free_sm3day":6000.25}</v>
      </c>
      <c r="D49" s="12" cm="1">
        <f t="array" ref="D49:M49">[1]!Jet_p_out_atma(feed_json,C49,d_nozzle,d_throat,pact,psuct,t,,qtype)</f>
        <v>40</v>
      </c>
      <c r="E49" t="str">
        <v>{"gamma_gas":0.6,"gamma_oil":0.86,"gamma_wat":1.1,"rsb_m3m3":120,"pb_atma":107.533,"t_res_C":80,"bob_m3m3":1.2,"muob_cP":0.6,"PVT_corr_set":0,"q_liq_sm3day":34.621,"fw_perc":0,"rp_m3m3":130,"q_gas_free_sm3day":6000.25}</v>
      </c>
      <c r="F49">
        <v>100</v>
      </c>
      <c r="G49">
        <v>40</v>
      </c>
      <c r="H49">
        <v>40</v>
      </c>
      <c r="I49">
        <v>3.1494485383009585</v>
      </c>
      <c r="J49">
        <v>3.1494485383009581</v>
      </c>
      <c r="K49">
        <v>0</v>
      </c>
      <c r="L49">
        <v>0</v>
      </c>
      <c r="M49">
        <v>0</v>
      </c>
      <c r="N49" s="15" cm="1">
        <f t="array" ref="N49">[1]!decode_json_q_liq_sm3day(E49)</f>
        <v>34.621000000000002</v>
      </c>
    </row>
    <row r="50" spans="2:14" x14ac:dyDescent="0.25">
      <c r="B50" s="7">
        <v>6400.2</v>
      </c>
      <c r="C50" t="str">
        <f>[1]!encode_feed($F$18,$F$19,$F$20,B50,$F$17)</f>
        <v>{"gamma_gas":0.6,"gamma_oil":0.86,"gamma_wat":1.1,"rsb_m3m3":120,"pb_atma":130,"t_res_C":80,"bob_m3m3":1.2,"muob_cP":0.6,"PVT_corr_set":0,"q_liq_sm3day":0,"fw_perc":0,"rp_m3m3":130,"q_gas_free_sm3day":6400.2}</v>
      </c>
      <c r="D50" s="12" cm="1">
        <f t="array" ref="D50:M50">[1]!Jet_p_out_atma(feed_json,C50,d_nozzle,d_throat,pact,psuct,t,,qtype)</f>
        <v>40</v>
      </c>
      <c r="E50" t="str">
        <v>{"gamma_gas":0.6,"gamma_oil":0.86,"gamma_wat":1.1,"rsb_m3m3":120,"pb_atma":107.533,"t_res_C":80,"bob_m3m3":1.2,"muob_cP":0.6,"PVT_corr_set":0,"q_liq_sm3day":34.621,"fw_perc":0,"rp_m3m3":130,"q_gas_free_sm3day":6400.2}</v>
      </c>
      <c r="F50">
        <v>100</v>
      </c>
      <c r="G50">
        <v>40</v>
      </c>
      <c r="H50">
        <v>40</v>
      </c>
      <c r="I50">
        <v>3.3588965858526376</v>
      </c>
      <c r="J50">
        <v>3.3588965858526372</v>
      </c>
      <c r="K50">
        <v>0</v>
      </c>
      <c r="L50">
        <v>0</v>
      </c>
      <c r="M50">
        <v>0</v>
      </c>
      <c r="N50" s="15" cm="1">
        <f t="array" ref="N50">[1]!decode_json_q_liq_sm3day(E50)</f>
        <v>34.621000000000002</v>
      </c>
    </row>
    <row r="51" spans="2:14" x14ac:dyDescent="0.25">
      <c r="B51" s="7">
        <v>6800.15</v>
      </c>
      <c r="C51" t="str">
        <f>[1]!encode_feed($F$18,$F$19,$F$20,B51,$F$17)</f>
        <v>{"gamma_gas":0.6,"gamma_oil":0.86,"gamma_wat":1.1,"rsb_m3m3":120,"pb_atma":130,"t_res_C":80,"bob_m3m3":1.2,"muob_cP":0.6,"PVT_corr_set":0,"q_liq_sm3day":0,"fw_perc":0,"rp_m3m3":130,"q_gas_free_sm3day":6800.15}</v>
      </c>
      <c r="D51" s="12" cm="1">
        <f t="array" ref="D51:M51">[1]!Jet_p_out_atma(feed_json,C51,d_nozzle,d_throat,pact,psuct,t,,qtype)</f>
        <v>40</v>
      </c>
      <c r="E51" t="str">
        <v>{"gamma_gas":0.6,"gamma_oil":0.86,"gamma_wat":1.1,"rsb_m3m3":120,"pb_atma":107.533,"t_res_C":80,"bob_m3m3":1.2,"muob_cP":0.6,"PVT_corr_set":0,"q_liq_sm3day":34.621,"fw_perc":0,"rp_m3m3":130,"q_gas_free_sm3day":6800.15}</v>
      </c>
      <c r="F51">
        <v>100</v>
      </c>
      <c r="G51">
        <v>40</v>
      </c>
      <c r="H51">
        <v>40</v>
      </c>
      <c r="I51">
        <v>3.5683446334043163</v>
      </c>
      <c r="J51">
        <v>3.5683446334043163</v>
      </c>
      <c r="K51">
        <v>0</v>
      </c>
      <c r="L51">
        <v>0</v>
      </c>
      <c r="M51">
        <v>0</v>
      </c>
      <c r="N51" s="15" cm="1">
        <f t="array" ref="N51">[1]!decode_json_q_liq_sm3day(E51)</f>
        <v>34.621000000000002</v>
      </c>
    </row>
    <row r="52" spans="2:14" x14ac:dyDescent="0.25">
      <c r="B52" s="7">
        <v>7200.1</v>
      </c>
      <c r="C52" t="str">
        <f>[1]!encode_feed($F$18,$F$19,$F$20,B52,$F$17)</f>
        <v>{"gamma_gas":0.6,"gamma_oil":0.86,"gamma_wat":1.1,"rsb_m3m3":120,"pb_atma":130,"t_res_C":80,"bob_m3m3":1.2,"muob_cP":0.6,"PVT_corr_set":0,"q_liq_sm3day":0,"fw_perc":0,"rp_m3m3":130,"q_gas_free_sm3day":7200.1}</v>
      </c>
      <c r="D52" s="12" cm="1">
        <f t="array" ref="D52:M52">[1]!Jet_p_out_atma(feed_json,C52,d_nozzle,d_throat,pact,psuct,t,,qtype)</f>
        <v>40</v>
      </c>
      <c r="E52" t="str">
        <v>{"gamma_gas":0.6,"gamma_oil":0.86,"gamma_wat":1.1,"rsb_m3m3":120,"pb_atma":107.533,"t_res_C":80,"bob_m3m3":1.2,"muob_cP":0.6,"PVT_corr_set":0,"q_liq_sm3day":34.621,"fw_perc":0,"rp_m3m3":130,"q_gas_free_sm3day":7200.1}</v>
      </c>
      <c r="F52">
        <v>100</v>
      </c>
      <c r="G52">
        <v>40</v>
      </c>
      <c r="H52">
        <v>40</v>
      </c>
      <c r="I52">
        <v>3.7777926809559959</v>
      </c>
      <c r="J52">
        <v>3.7777926809559954</v>
      </c>
      <c r="K52">
        <v>0</v>
      </c>
      <c r="L52">
        <v>0</v>
      </c>
      <c r="M52">
        <v>0</v>
      </c>
      <c r="N52" s="15" cm="1">
        <f t="array" ref="N52">[1]!decode_json_q_liq_sm3day(E52)</f>
        <v>34.621000000000002</v>
      </c>
    </row>
    <row r="53" spans="2:14" x14ac:dyDescent="0.25">
      <c r="B53" s="7">
        <v>7600.05</v>
      </c>
      <c r="C53" t="str">
        <f>[1]!encode_feed($F$18,$F$19,$F$20,B53,$F$17)</f>
        <v>{"gamma_gas":0.6,"gamma_oil":0.86,"gamma_wat":1.1,"rsb_m3m3":120,"pb_atma":130,"t_res_C":80,"bob_m3m3":1.2,"muob_cP":0.6,"PVT_corr_set":0,"q_liq_sm3day":0,"fw_perc":0,"rp_m3m3":130,"q_gas_free_sm3day":7600.05}</v>
      </c>
      <c r="D53" s="12" cm="1">
        <f t="array" ref="D53:M53">[1]!Jet_p_out_atma(feed_json,C53,d_nozzle,d_throat,pact,psuct,t,,qtype)</f>
        <v>40</v>
      </c>
      <c r="E53" t="str">
        <v>{"gamma_gas":0.6,"gamma_oil":0.86,"gamma_wat":1.1,"rsb_m3m3":120,"pb_atma":107.533,"t_res_C":80,"bob_m3m3":1.2,"muob_cP":0.6,"PVT_corr_set":0,"q_liq_sm3day":34.621,"fw_perc":0,"rp_m3m3":130,"q_gas_free_sm3day":7600.05}</v>
      </c>
      <c r="F53">
        <v>100</v>
      </c>
      <c r="G53">
        <v>40</v>
      </c>
      <c r="H53">
        <v>40</v>
      </c>
      <c r="I53">
        <v>3.987240728507675</v>
      </c>
      <c r="J53">
        <v>3.9872407285076745</v>
      </c>
      <c r="K53">
        <v>0</v>
      </c>
      <c r="L53">
        <v>0</v>
      </c>
      <c r="M53">
        <v>0</v>
      </c>
      <c r="N53" s="15" cm="1">
        <f t="array" ref="N53">[1]!decode_json_q_liq_sm3day(E53)</f>
        <v>34.621000000000002</v>
      </c>
    </row>
    <row r="54" spans="2:14" ht="15.75" thickBot="1" x14ac:dyDescent="0.3">
      <c r="B54" s="7">
        <v>8000</v>
      </c>
      <c r="C54" t="str">
        <f>[1]!encode_feed($F$18,$F$19,$F$20,B54,$F$17)</f>
        <v>{"gamma_gas":0.6,"gamma_oil":0.86,"gamma_wat":1.1,"rsb_m3m3":120,"pb_atma":130,"t_res_C":80,"bob_m3m3":1.2,"muob_cP":0.6,"PVT_corr_set":0,"q_liq_sm3day":0,"fw_perc":0,"rp_m3m3":130,"q_gas_free_sm3day":8000}</v>
      </c>
      <c r="D54" s="12" cm="1">
        <f t="array" ref="D54:M54">[1]!Jet_p_out_atma(feed_json,C54,d_nozzle,d_throat,pact,psuct,t,,qtype)</f>
        <v>40</v>
      </c>
      <c r="E54" t="str">
        <v>{"gamma_gas":0.6,"gamma_oil":0.86,"gamma_wat":1.1,"rsb_m3m3":120,"pb_atma":107.533,"t_res_C":80,"bob_m3m3":1.2,"muob_cP":0.6,"PVT_corr_set":0,"q_liq_sm3day":34.621,"fw_perc":0,"rp_m3m3":130,"q_gas_free_sm3day":8000}</v>
      </c>
      <c r="F54">
        <v>100</v>
      </c>
      <c r="G54">
        <v>40</v>
      </c>
      <c r="H54">
        <v>40</v>
      </c>
      <c r="I54">
        <v>4.1966887760593536</v>
      </c>
      <c r="J54">
        <v>4.1966887760593536</v>
      </c>
      <c r="K54">
        <v>0</v>
      </c>
      <c r="L54">
        <v>0</v>
      </c>
      <c r="M54">
        <v>0</v>
      </c>
      <c r="N54" s="15" cm="1">
        <f t="array" ref="N54">[1]!decode_json_q_liq_sm3day(E54)</f>
        <v>34.621000000000002</v>
      </c>
    </row>
    <row r="55" spans="2:14" x14ac:dyDescent="0.25">
      <c r="C55" t="s">
        <v>57</v>
      </c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10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x14ac:dyDescent="0.25">
      <c r="D56" s="12" cm="1">
        <f t="array" ref="D56:M56">[1]!Jet_p_out_atma(feed_json,C34,d_nozzle,d_throat,pact,psuct,t,,qtype,1)</f>
        <v>69.630335739704819</v>
      </c>
      <c r="E56" s="13" t="str">
        <v>{"gamma_gas":0.6,"gamma_oil":0.86,"gamma_wat":1.1,"rsb_m3m3":120,"pb_atma":107.533,"t_res_C":80,"bob_m3m3":1.2,"muob_cP":0.6,"PVT_corr_set":0,"q_liq_sm3day":34.621,"fw_perc":0,"rp_m3m3":130,"q_gas_free_sm3day":1}</v>
      </c>
      <c r="F56" s="13">
        <v>100</v>
      </c>
      <c r="G56" s="13">
        <v>40</v>
      </c>
      <c r="H56" s="14">
        <v>69.630335739704819</v>
      </c>
      <c r="I56" s="13">
        <v>7.7278250257729331E-3</v>
      </c>
      <c r="J56">
        <v>6.3604411377516414E-3</v>
      </c>
      <c r="K56" s="13">
        <v>0.49383892899508036</v>
      </c>
      <c r="L56" s="13">
        <v>0.97565569002496533</v>
      </c>
      <c r="M56" s="13">
        <v>7.5396964579126863E-3</v>
      </c>
      <c r="N56" s="15" cm="1">
        <f t="array" ref="N56">[1]!decode_json_q_liq_sm3day(E56)</f>
        <v>34.621000000000002</v>
      </c>
    </row>
    <row r="57" spans="2:14" x14ac:dyDescent="0.25">
      <c r="D57" s="12" cm="1">
        <f t="array" ref="D57:M57">[1]!Jet_p_out_atma(feed_json,C35,d_nozzle,d_throat,pact,psuct,t,,qtype,1)</f>
        <v>65.214813853959996</v>
      </c>
      <c r="E57" s="13" t="str">
        <v>{"gamma_gas":0.6,"gamma_oil":0.86,"gamma_wat":1.1,"rsb_m3m3":120,"pb_atma":107.533,"t_res_C":80,"bob_m3m3":1.2,"muob_cP":0.6,"PVT_corr_set":0,"q_liq_sm3day":34.621,"fw_perc":0,"rp_m3m3":130,"q_gas_free_sm3day":400.95}</v>
      </c>
      <c r="F57" s="13">
        <v>100</v>
      </c>
      <c r="G57" s="13">
        <v>40</v>
      </c>
      <c r="H57" s="14">
        <v>65.214813853959996</v>
      </c>
      <c r="I57" s="13">
        <v>0.21717587257745197</v>
      </c>
      <c r="J57">
        <v>0.16891975175448787</v>
      </c>
      <c r="K57" s="13">
        <v>0.42024689756599998</v>
      </c>
      <c r="L57" s="13">
        <v>0.72487218404120835</v>
      </c>
      <c r="M57" s="13">
        <v>0.15742474907627277</v>
      </c>
      <c r="N57" s="15" cm="1">
        <f t="array" ref="N57">[1]!decode_json_q_liq_sm3day(E57)</f>
        <v>34.621000000000002</v>
      </c>
    </row>
    <row r="58" spans="2:14" x14ac:dyDescent="0.25">
      <c r="D58" s="12" cm="1">
        <f t="array" ref="D58:M58">[1]!Jet_p_out_atma(feed_json,C36,d_nozzle,d_throat,pact,psuct,t,,qtype,1)</f>
        <v>60.799291968215172</v>
      </c>
      <c r="E58" s="13" t="str">
        <v>{"gamma_gas":0.6,"gamma_oil":0.86,"gamma_wat":1.1,"rsb_m3m3":120,"pb_atma":107.533,"t_res_C":80,"bob_m3m3":1.2,"muob_cP":0.6,"PVT_corr_set":0,"q_liq_sm3day":34.621,"fw_perc":0,"rp_m3m3":130,"q_gas_free_sm3day":800.9}</v>
      </c>
      <c r="F58" s="13">
        <v>100</v>
      </c>
      <c r="G58" s="13">
        <v>40</v>
      </c>
      <c r="H58" s="14">
        <v>60.799291968215172</v>
      </c>
      <c r="I58" s="13">
        <v>0.42662392012913097</v>
      </c>
      <c r="J58">
        <v>0.34397192421260664</v>
      </c>
      <c r="K58" s="13">
        <v>0.34665486613691954</v>
      </c>
      <c r="L58" s="13">
        <v>0.53058459942485303</v>
      </c>
      <c r="M58" s="13">
        <v>0.22636008176677544</v>
      </c>
      <c r="N58" s="15" cm="1">
        <f t="array" ref="N58">[1]!decode_json_q_liq_sm3day(E58)</f>
        <v>34.621000000000002</v>
      </c>
    </row>
    <row r="59" spans="2:14" x14ac:dyDescent="0.25">
      <c r="D59" s="12" cm="1">
        <f t="array" ref="D59:M59">[1]!Jet_p_out_atma(feed_json,C37,d_nozzle,d_throat,pact,psuct,t,,qtype,1)</f>
        <v>56.383770082470342</v>
      </c>
      <c r="E59" s="13" t="str">
        <v>{"gamma_gas":0.6,"gamma_oil":0.86,"gamma_wat":1.1,"rsb_m3m3":120,"pb_atma":107.533,"t_res_C":80,"bob_m3m3":1.2,"muob_cP":0.6,"PVT_corr_set":0,"q_liq_sm3day":34.621,"fw_perc":0,"rp_m3m3":130,"q_gas_free_sm3day":1200.85}</v>
      </c>
      <c r="F59" s="13">
        <v>100</v>
      </c>
      <c r="G59" s="13">
        <v>40</v>
      </c>
      <c r="H59" s="14">
        <v>56.383770082470342</v>
      </c>
      <c r="I59" s="13">
        <v>0.63607196768080998</v>
      </c>
      <c r="J59">
        <v>0.53349588595106467</v>
      </c>
      <c r="K59" s="13">
        <v>0.2730628347078391</v>
      </c>
      <c r="L59" s="13">
        <v>0.37563471472543752</v>
      </c>
      <c r="M59" s="13">
        <v>0.23893071212462877</v>
      </c>
      <c r="N59" s="15" cm="1">
        <f t="array" ref="N59">[1]!decode_json_q_liq_sm3day(E59)</f>
        <v>34.621000000000002</v>
      </c>
    </row>
    <row r="60" spans="2:14" x14ac:dyDescent="0.25">
      <c r="D60" s="12" cm="1">
        <f t="array" ref="D60:M60">[1]!Jet_p_out_atma(feed_json,C38,d_nozzle,d_throat,pact,psuct,t,,qtype,1)</f>
        <v>51.968248196725526</v>
      </c>
      <c r="E60" s="13" t="str">
        <v>{"gamma_gas":0.6,"gamma_oil":0.86,"gamma_wat":1.1,"rsb_m3m3":120,"pb_atma":107.533,"t_res_C":80,"bob_m3m3":1.2,"muob_cP":0.6,"PVT_corr_set":0,"q_liq_sm3day":34.621,"fw_perc":0,"rp_m3m3":130,"q_gas_free_sm3day":1600.8}</v>
      </c>
      <c r="F60" s="13">
        <v>100</v>
      </c>
      <c r="G60" s="13">
        <v>40</v>
      </c>
      <c r="H60" s="14">
        <v>51.968248196725526</v>
      </c>
      <c r="I60" s="13">
        <v>0.84552001523248899</v>
      </c>
      <c r="J60">
        <v>0.73997043347325087</v>
      </c>
      <c r="K60" s="13">
        <v>0.19947080327875871</v>
      </c>
      <c r="L60" s="13">
        <v>0.24917367673251528</v>
      </c>
      <c r="M60" s="13">
        <v>0.21068133094641162</v>
      </c>
      <c r="N60" s="15" cm="1">
        <f t="array" ref="N60">[1]!decode_json_q_liq_sm3day(E60)</f>
        <v>34.621000000000002</v>
      </c>
    </row>
    <row r="61" spans="2:14" x14ac:dyDescent="0.25">
      <c r="D61" s="12" cm="1">
        <f t="array" ref="D61:M61">[1]!Jet_p_out_atma(feed_json,C39,d_nozzle,d_throat,pact,psuct,t,,qtype,1)</f>
        <v>47.552726310980695</v>
      </c>
      <c r="E61" s="13" t="str">
        <v>{"gamma_gas":0.6,"gamma_oil":0.86,"gamma_wat":1.1,"rsb_m3m3":120,"pb_atma":107.533,"t_res_C":80,"bob_m3m3":1.2,"muob_cP":0.6,"PVT_corr_set":0,"q_liq_sm3day":34.621,"fw_perc":0,"rp_m3m3":130,"q_gas_free_sm3day":2000.75}</v>
      </c>
      <c r="F61" s="13">
        <v>100</v>
      </c>
      <c r="G61" s="13">
        <v>40</v>
      </c>
      <c r="H61" s="14">
        <v>47.552726310980695</v>
      </c>
      <c r="I61" s="13">
        <v>1.0549680627841682</v>
      </c>
      <c r="J61">
        <v>0.96655598504999007</v>
      </c>
      <c r="K61" s="13">
        <v>0.12587877184967822</v>
      </c>
      <c r="L61" s="13">
        <v>0.14400608038777771</v>
      </c>
      <c r="M61" s="13">
        <v>0.15192181565583504</v>
      </c>
      <c r="N61" s="15" cm="1">
        <f t="array" ref="N61">[1]!decode_json_q_liq_sm3day(E61)</f>
        <v>34.621000000000002</v>
      </c>
    </row>
    <row r="62" spans="2:14" x14ac:dyDescent="0.25">
      <c r="D62" s="12" cm="1">
        <f t="array" ref="D62:M62">[1]!Jet_p_out_atma(feed_json,C40,d_nozzle,d_throat,pact,psuct,t,,qtype,1)</f>
        <v>40</v>
      </c>
      <c r="E62" s="13" t="str">
        <v>{"gamma_gas":0.6,"gamma_oil":0.86,"gamma_wat":1.1,"rsb_m3m3":120,"pb_atma":107.533,"t_res_C":80,"bob_m3m3":1.2,"muob_cP":0.6,"PVT_corr_set":0,"q_liq_sm3day":34.621,"fw_perc":0,"rp_m3m3":130,"q_gas_free_sm3day":2400.7}</v>
      </c>
      <c r="F62" s="13">
        <v>100</v>
      </c>
      <c r="G62" s="13">
        <v>40</v>
      </c>
      <c r="H62" s="14">
        <v>40</v>
      </c>
      <c r="I62" s="13">
        <v>1.2644161103358469</v>
      </c>
      <c r="J62">
        <v>1.2644161103358469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34.621000000000002</v>
      </c>
    </row>
    <row r="63" spans="2:14" x14ac:dyDescent="0.25">
      <c r="D63" s="12" cm="1">
        <f t="array" ref="D63:M63">[1]!Jet_p_out_atma(feed_json,C41,d_nozzle,d_throat,pact,psuct,t,,qtype,1)</f>
        <v>40</v>
      </c>
      <c r="E63" s="13" t="str">
        <v>{"gamma_gas":0.6,"gamma_oil":0.86,"gamma_wat":1.1,"rsb_m3m3":120,"pb_atma":107.533,"t_res_C":80,"bob_m3m3":1.2,"muob_cP":0.6,"PVT_corr_set":0,"q_liq_sm3day":34.621,"fw_perc":0,"rp_m3m3":130,"q_gas_free_sm3day":2800.65}</v>
      </c>
      <c r="F63" s="13">
        <v>100</v>
      </c>
      <c r="G63" s="13">
        <v>40</v>
      </c>
      <c r="H63" s="14">
        <v>40</v>
      </c>
      <c r="I63" s="13">
        <v>1.473864157887526</v>
      </c>
      <c r="J63">
        <v>1.473864157887526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34.621000000000002</v>
      </c>
    </row>
    <row r="64" spans="2:14" x14ac:dyDescent="0.25">
      <c r="D64" s="12" cm="1">
        <f t="array" ref="D64:M64">[1]!Jet_p_out_atma(feed_json,C42,d_nozzle,d_throat,pact,psuct,t,,qtype,1)</f>
        <v>40</v>
      </c>
      <c r="E64" s="13" t="str">
        <v>{"gamma_gas":0.6,"gamma_oil":0.86,"gamma_wat":1.1,"rsb_m3m3":120,"pb_atma":107.533,"t_res_C":80,"bob_m3m3":1.2,"muob_cP":0.6,"PVT_corr_set":0,"q_liq_sm3day":34.621,"fw_perc":0,"rp_m3m3":130,"q_gas_free_sm3day":3200.6}</v>
      </c>
      <c r="F64" s="13">
        <v>100</v>
      </c>
      <c r="G64" s="13">
        <v>40</v>
      </c>
      <c r="H64" s="14">
        <v>40</v>
      </c>
      <c r="I64" s="13">
        <v>1.6833122054392049</v>
      </c>
      <c r="J64">
        <v>1.6833122054392049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34.621000000000002</v>
      </c>
    </row>
    <row r="65" spans="4:14" x14ac:dyDescent="0.25">
      <c r="D65" s="12" cm="1">
        <f t="array" ref="D65:M65">[1]!Jet_p_out_atma(feed_json,C43,d_nozzle,d_throat,pact,psuct,t,,qtype,1)</f>
        <v>40</v>
      </c>
      <c r="E65" s="13" t="str">
        <v>{"gamma_gas":0.6,"gamma_oil":0.86,"gamma_wat":1.1,"rsb_m3m3":120,"pb_atma":107.533,"t_res_C":80,"bob_m3m3":1.2,"muob_cP":0.6,"PVT_corr_set":0,"q_liq_sm3day":34.621,"fw_perc":0,"rp_m3m3":130,"q_gas_free_sm3day":3600.55}</v>
      </c>
      <c r="F65" s="13">
        <v>100</v>
      </c>
      <c r="G65" s="13">
        <v>40</v>
      </c>
      <c r="H65" s="14">
        <v>40</v>
      </c>
      <c r="I65" s="13">
        <v>1.8927602529908842</v>
      </c>
      <c r="J65">
        <v>1.8927602529908842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34.621000000000002</v>
      </c>
    </row>
    <row r="66" spans="4:14" x14ac:dyDescent="0.25">
      <c r="D66" s="12" cm="1">
        <f t="array" ref="D66:M66">[1]!Jet_p_out_atma(feed_json,C44,d_nozzle,d_throat,pact,psuct,t,,qtype,1)</f>
        <v>40</v>
      </c>
      <c r="E66" s="13" t="str">
        <v>{"gamma_gas":0.6,"gamma_oil":0.86,"gamma_wat":1.1,"rsb_m3m3":120,"pb_atma":107.533,"t_res_C":80,"bob_m3m3":1.2,"muob_cP":0.6,"PVT_corr_set":0,"q_liq_sm3day":34.621,"fw_perc":0,"rp_m3m3":130,"q_gas_free_sm3day":4000.5}</v>
      </c>
      <c r="F66" s="13">
        <v>100</v>
      </c>
      <c r="G66" s="13">
        <v>40</v>
      </c>
      <c r="H66" s="14">
        <v>40</v>
      </c>
      <c r="I66" s="13">
        <v>2.1022083005425629</v>
      </c>
      <c r="J66">
        <v>2.1022083005425629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34.621000000000002</v>
      </c>
    </row>
    <row r="67" spans="4:14" x14ac:dyDescent="0.25">
      <c r="D67" s="12" cm="1">
        <f t="array" ref="D67:M67">[1]!Jet_p_out_atma(feed_json,C45,d_nozzle,d_throat,pact,psuct,t,,qtype,1)</f>
        <v>40</v>
      </c>
      <c r="E67" s="13" t="str">
        <v>{"gamma_gas":0.6,"gamma_oil":0.86,"gamma_wat":1.1,"rsb_m3m3":120,"pb_atma":107.533,"t_res_C":80,"bob_m3m3":1.2,"muob_cP":0.6,"PVT_corr_set":0,"q_liq_sm3day":34.621,"fw_perc":0,"rp_m3m3":130,"q_gas_free_sm3day":4400.45}</v>
      </c>
      <c r="F67" s="13">
        <v>100</v>
      </c>
      <c r="G67" s="13">
        <v>40</v>
      </c>
      <c r="H67" s="14">
        <v>40</v>
      </c>
      <c r="I67" s="13">
        <v>2.311656348094242</v>
      </c>
      <c r="J67">
        <v>2.311656348094242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34.621000000000002</v>
      </c>
    </row>
    <row r="68" spans="4:14" x14ac:dyDescent="0.25">
      <c r="D68" s="12" cm="1">
        <f t="array" ref="D68:M68">[1]!Jet_p_out_atma(feed_json,C46,d_nozzle,d_throat,pact,psuct,t,,qtype,1)</f>
        <v>40</v>
      </c>
      <c r="E68" s="13" t="str">
        <v>{"gamma_gas":0.6,"gamma_oil":0.86,"gamma_wat":1.1,"rsb_m3m3":120,"pb_atma":107.533,"t_res_C":80,"bob_m3m3":1.2,"muob_cP":0.6,"PVT_corr_set":0,"q_liq_sm3day":34.621,"fw_perc":0,"rp_m3m3":130,"q_gas_free_sm3day":4800.4}</v>
      </c>
      <c r="F68" s="13">
        <v>100</v>
      </c>
      <c r="G68" s="13">
        <v>40</v>
      </c>
      <c r="H68" s="14">
        <v>40</v>
      </c>
      <c r="I68" s="13">
        <v>2.5211043956459211</v>
      </c>
      <c r="J68">
        <v>2.5211043956459211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34.621000000000002</v>
      </c>
    </row>
    <row r="69" spans="4:14" x14ac:dyDescent="0.25">
      <c r="D69" s="12" cm="1">
        <f t="array" ref="D69:M69">[1]!Jet_p_out_atma(feed_json,C47,d_nozzle,d_throat,pact,psuct,t,,qtype,1)</f>
        <v>40</v>
      </c>
      <c r="E69" s="13" t="str">
        <v>{"gamma_gas":0.6,"gamma_oil":0.86,"gamma_wat":1.1,"rsb_m3m3":120,"pb_atma":107.533,"t_res_C":80,"bob_m3m3":1.2,"muob_cP":0.6,"PVT_corr_set":0,"q_liq_sm3day":34.621,"fw_perc":0,"rp_m3m3":130,"q_gas_free_sm3day":5200.35}</v>
      </c>
      <c r="F69" s="13">
        <v>100</v>
      </c>
      <c r="G69" s="13">
        <v>40</v>
      </c>
      <c r="H69" s="14">
        <v>40</v>
      </c>
      <c r="I69" s="13">
        <v>2.7305524431976007</v>
      </c>
      <c r="J69">
        <v>2.7305524431976007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34.621000000000002</v>
      </c>
    </row>
    <row r="70" spans="4:14" x14ac:dyDescent="0.25">
      <c r="D70" s="12" cm="1">
        <f t="array" ref="D70:M70">[1]!Jet_p_out_atma(feed_json,C48,d_nozzle,d_throat,pact,psuct,t,,qtype,1)</f>
        <v>40</v>
      </c>
      <c r="E70" s="13" t="str">
        <v>{"gamma_gas":0.6,"gamma_oil":0.86,"gamma_wat":1.1,"rsb_m3m3":120,"pb_atma":107.533,"t_res_C":80,"bob_m3m3":1.2,"muob_cP":0.6,"PVT_corr_set":0,"q_liq_sm3day":34.621,"fw_perc":0,"rp_m3m3":130,"q_gas_free_sm3day":5600.3}</v>
      </c>
      <c r="F70" s="13">
        <v>100</v>
      </c>
      <c r="G70" s="13">
        <v>40</v>
      </c>
      <c r="H70" s="14">
        <v>40</v>
      </c>
      <c r="I70" s="13">
        <v>2.9400004907492798</v>
      </c>
      <c r="J70">
        <v>2.9400004907492798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34.621000000000002</v>
      </c>
    </row>
    <row r="71" spans="4:14" x14ac:dyDescent="0.25">
      <c r="D71" s="12" cm="1">
        <f t="array" ref="D71:M71">[1]!Jet_p_out_atma(feed_json,C49,d_nozzle,d_throat,pact,psuct,t,,qtype,1)</f>
        <v>40</v>
      </c>
      <c r="E71" s="13" t="str">
        <v>{"gamma_gas":0.6,"gamma_oil":0.86,"gamma_wat":1.1,"rsb_m3m3":120,"pb_atma":107.533,"t_res_C":80,"bob_m3m3":1.2,"muob_cP":0.6,"PVT_corr_set":0,"q_liq_sm3day":34.621,"fw_perc":0,"rp_m3m3":130,"q_gas_free_sm3day":6000.25}</v>
      </c>
      <c r="F71" s="13">
        <v>100</v>
      </c>
      <c r="G71" s="13">
        <v>40</v>
      </c>
      <c r="H71" s="14">
        <v>40</v>
      </c>
      <c r="I71" s="13">
        <v>3.1494485383009581</v>
      </c>
      <c r="J71">
        <v>3.1494485383009581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34.621000000000002</v>
      </c>
    </row>
    <row r="72" spans="4:14" x14ac:dyDescent="0.25">
      <c r="D72" s="12" cm="1">
        <f t="array" ref="D72:M72">[1]!Jet_p_out_atma(feed_json,C50,d_nozzle,d_throat,pact,psuct,t,,qtype,1)</f>
        <v>40</v>
      </c>
      <c r="E72" s="13" t="str">
        <v>{"gamma_gas":0.6,"gamma_oil":0.86,"gamma_wat":1.1,"rsb_m3m3":120,"pb_atma":107.533,"t_res_C":80,"bob_m3m3":1.2,"muob_cP":0.6,"PVT_corr_set":0,"q_liq_sm3day":34.621,"fw_perc":0,"rp_m3m3":130,"q_gas_free_sm3day":6400.2}</v>
      </c>
      <c r="F72" s="13">
        <v>100</v>
      </c>
      <c r="G72" s="13">
        <v>40</v>
      </c>
      <c r="H72" s="14">
        <v>40</v>
      </c>
      <c r="I72" s="13">
        <v>3.3588965858526372</v>
      </c>
      <c r="J72">
        <v>3.3588965858526372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34.621000000000002</v>
      </c>
    </row>
    <row r="73" spans="4:14" x14ac:dyDescent="0.25">
      <c r="D73" s="12" cm="1">
        <f t="array" ref="D73:M73">[1]!Jet_p_out_atma(feed_json,C51,d_nozzle,d_throat,pact,psuct,t,,qtype,1)</f>
        <v>40</v>
      </c>
      <c r="E73" s="13" t="str">
        <v>{"gamma_gas":0.6,"gamma_oil":0.86,"gamma_wat":1.1,"rsb_m3m3":120,"pb_atma":107.533,"t_res_C":80,"bob_m3m3":1.2,"muob_cP":0.6,"PVT_corr_set":0,"q_liq_sm3day":34.621,"fw_perc":0,"rp_m3m3":130,"q_gas_free_sm3day":6800.15}</v>
      </c>
      <c r="F73" s="13">
        <v>100</v>
      </c>
      <c r="G73" s="13">
        <v>40</v>
      </c>
      <c r="H73" s="14">
        <v>40</v>
      </c>
      <c r="I73" s="13">
        <v>3.5683446334043163</v>
      </c>
      <c r="J73">
        <v>3.5683446334043163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34.621000000000002</v>
      </c>
    </row>
    <row r="74" spans="4:14" x14ac:dyDescent="0.25">
      <c r="D74" s="12" cm="1">
        <f t="array" ref="D74:M74">[1]!Jet_p_out_atma(feed_json,C52,d_nozzle,d_throat,pact,psuct,t,,qtype,1)</f>
        <v>40</v>
      </c>
      <c r="E74" s="13" t="str">
        <v>{"gamma_gas":0.6,"gamma_oil":0.86,"gamma_wat":1.1,"rsb_m3m3":120,"pb_atma":107.533,"t_res_C":80,"bob_m3m3":1.2,"muob_cP":0.6,"PVT_corr_set":0,"q_liq_sm3day":34.621,"fw_perc":0,"rp_m3m3":130,"q_gas_free_sm3day":7200.1}</v>
      </c>
      <c r="F74" s="13">
        <v>100</v>
      </c>
      <c r="G74" s="13">
        <v>40</v>
      </c>
      <c r="H74" s="14">
        <v>40</v>
      </c>
      <c r="I74" s="13">
        <v>3.7777926809559954</v>
      </c>
      <c r="J74">
        <v>3.7777926809559954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34.621000000000002</v>
      </c>
    </row>
    <row r="75" spans="4:14" x14ac:dyDescent="0.25">
      <c r="D75" s="12" cm="1">
        <f t="array" ref="D75:M75">[1]!Jet_p_out_atma(feed_json,C53,d_nozzle,d_throat,pact,psuct,t,,qtype,1)</f>
        <v>40</v>
      </c>
      <c r="E75" t="str">
        <v>{"gamma_gas":0.6,"gamma_oil":0.86,"gamma_wat":1.1,"rsb_m3m3":120,"pb_atma":107.533,"t_res_C":80,"bob_m3m3":1.2,"muob_cP":0.6,"PVT_corr_set":0,"q_liq_sm3day":34.621,"fw_perc":0,"rp_m3m3":130,"q_gas_free_sm3day":7600.05}</v>
      </c>
      <c r="F75">
        <v>100</v>
      </c>
      <c r="G75">
        <v>40</v>
      </c>
      <c r="H75">
        <v>40</v>
      </c>
      <c r="I75">
        <v>3.9872407285076745</v>
      </c>
      <c r="J75">
        <v>3.9872407285076745</v>
      </c>
      <c r="K75">
        <v>0</v>
      </c>
      <c r="L75">
        <v>0</v>
      </c>
      <c r="M75">
        <v>0</v>
      </c>
      <c r="N75" s="15" cm="1">
        <f t="array" ref="N75">[1]!decode_json_q_liq_sm3day(E75)</f>
        <v>34.621000000000002</v>
      </c>
    </row>
    <row r="76" spans="4:14" x14ac:dyDescent="0.25">
      <c r="D76" s="12" cm="1">
        <f t="array" ref="D76:M76">[1]!Jet_p_out_atma(feed_json,C54,d_nozzle,d_throat,pact,psuct,t,,qtype,1)</f>
        <v>40</v>
      </c>
      <c r="E76" t="str">
        <v>{"gamma_gas":0.6,"gamma_oil":0.86,"gamma_wat":1.1,"rsb_m3m3":120,"pb_atma":107.533,"t_res_C":80,"bob_m3m3":1.2,"muob_cP":0.6,"PVT_corr_set":0,"q_liq_sm3day":34.621,"fw_perc":0,"rp_m3m3":130,"q_gas_free_sm3day":8000}</v>
      </c>
      <c r="F76">
        <v>100</v>
      </c>
      <c r="G76">
        <v>40</v>
      </c>
      <c r="H76">
        <v>40</v>
      </c>
      <c r="I76">
        <v>4.1966887760593536</v>
      </c>
      <c r="J76">
        <v>4.1966887760593536</v>
      </c>
      <c r="K76">
        <v>0</v>
      </c>
      <c r="L76">
        <v>0</v>
      </c>
      <c r="M76">
        <v>0</v>
      </c>
      <c r="N76" s="15" cm="1">
        <f t="array" ref="N76">[1]!decode_json_q_liq_sm3day(E76)</f>
        <v>34.621000000000002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B9B-ED2F-4784-B466-348527F84A1D}">
  <sheetPr codeName="Лист4">
    <outlinePr summaryBelow="0"/>
  </sheetPr>
  <dimension ref="A1:W75"/>
  <sheetViews>
    <sheetView zoomScale="70" zoomScaleNormal="70" workbookViewId="0">
      <selection activeCell="I9" sqref="I9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7" max="7" width="11.140625" bestFit="1" customWidth="1"/>
    <col min="8" max="8" width="17.5703125" customWidth="1"/>
    <col min="9" max="12" width="10.140625" bestFit="1" customWidth="1"/>
    <col min="13" max="13" width="11.140625" customWidth="1"/>
  </cols>
  <sheetData>
    <row r="1" spans="1:23" x14ac:dyDescent="0.25">
      <c r="A1" s="2" t="s">
        <v>23</v>
      </c>
    </row>
    <row r="2" spans="1:23" x14ac:dyDescent="0.25">
      <c r="A2" t="s">
        <v>24</v>
      </c>
      <c r="W2" t="str">
        <f>"q gas from annules =" &amp;TEXT(F21,0) &amp; " ст.м3/сут"</f>
        <v>q gas from annules =50 ст.м3/сут</v>
      </c>
    </row>
    <row r="4" spans="1:23" x14ac:dyDescent="0.25">
      <c r="A4" s="2" t="s">
        <v>25</v>
      </c>
    </row>
    <row r="6" spans="1:23" x14ac:dyDescent="0.25">
      <c r="B6" t="s">
        <v>26</v>
      </c>
      <c r="E6" t="s">
        <v>28</v>
      </c>
      <c r="H6" t="s">
        <v>29</v>
      </c>
    </row>
    <row r="8" spans="1:23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3.1</v>
      </c>
      <c r="K8">
        <v>1.75</v>
      </c>
    </row>
    <row r="9" spans="1:23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5.4249999999999998</v>
      </c>
    </row>
    <row r="10" spans="1:23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I10" s="5"/>
      <c r="K10" t="s">
        <v>21</v>
      </c>
      <c r="L10">
        <v>1</v>
      </c>
    </row>
    <row r="11" spans="1:23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K11" t="str" cm="1">
        <f t="array" ref="K11">[1]!encode_json(K10:L10)</f>
        <v>{"show_array":1}</v>
      </c>
    </row>
    <row r="12" spans="1:23" x14ac:dyDescent="0.25">
      <c r="B12" s="1" t="s">
        <v>4</v>
      </c>
      <c r="C12" s="3">
        <v>130</v>
      </c>
      <c r="E12" s="1" t="s">
        <v>4</v>
      </c>
      <c r="F12" s="3">
        <v>130</v>
      </c>
      <c r="I12" s="5"/>
    </row>
    <row r="13" spans="1:23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23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23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23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3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13" x14ac:dyDescent="0.25">
      <c r="B18" s="1" t="s">
        <v>10</v>
      </c>
      <c r="C18" s="3">
        <v>30</v>
      </c>
      <c r="E18" s="1" t="s">
        <v>10</v>
      </c>
      <c r="F18" s="3">
        <v>0</v>
      </c>
      <c r="H18" t="s">
        <v>62</v>
      </c>
      <c r="I18" s="5">
        <v>0.9</v>
      </c>
    </row>
    <row r="19" spans="2:13" x14ac:dyDescent="0.25">
      <c r="B19" s="1" t="s">
        <v>11</v>
      </c>
      <c r="C19" s="3">
        <v>100</v>
      </c>
      <c r="E19" s="1" t="s">
        <v>11</v>
      </c>
      <c r="F19" s="3">
        <v>0</v>
      </c>
    </row>
    <row r="20" spans="2:13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3" x14ac:dyDescent="0.25">
      <c r="B21" s="1" t="s">
        <v>13</v>
      </c>
      <c r="C21" s="3">
        <v>0</v>
      </c>
      <c r="E21" s="1" t="s">
        <v>13</v>
      </c>
      <c r="F21" s="3">
        <v>50</v>
      </c>
    </row>
    <row r="22" spans="2:13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{"gamma_gas":0.6,"gamma_oil":0.86,"gamma_wat":1.1,"rsb_m3m3":120,"pb_atma":130,"t_res_C":80,"bob_m3m3":1.2,"muob_cP":0.6,"PVT_corr_set":0,"q_liq_sm3day":30,"fw_perc":100,"rp_m3m3":130}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{"gamma_gas":0.6,"gamma_oil":0.86,"gamma_wat":1.1,"rsb_m3m3":120,"pb_atma":130,"t_res_C":80,"bob_m3m3":1.2,"muob_cP":0.6,"PVT_corr_set":0,"q_liq_sm3day":0,"fw_perc":0,"rp_m3m3":130,"q_gas_free_sm3day":50}</v>
      </c>
      <c r="G22" t="s">
        <v>27</v>
      </c>
    </row>
    <row r="28" spans="2:13" outlineLevel="1" x14ac:dyDescent="0.25"/>
    <row r="29" spans="2:13" outlineLevel="1" x14ac:dyDescent="0.25"/>
    <row r="30" spans="2:13" ht="15.75" outlineLevel="1" thickBot="1" x14ac:dyDescent="0.3">
      <c r="B30" t="s">
        <v>63</v>
      </c>
    </row>
    <row r="31" spans="2:13" outlineLevel="1" x14ac:dyDescent="0.25">
      <c r="F31" s="10" t="s">
        <v>50</v>
      </c>
      <c r="G31" s="10" t="s">
        <v>22</v>
      </c>
      <c r="H31" s="10" t="s">
        <v>51</v>
      </c>
      <c r="I31" s="10" t="s">
        <v>52</v>
      </c>
      <c r="J31" s="10" t="s">
        <v>36</v>
      </c>
      <c r="K31" s="10" t="s">
        <v>53</v>
      </c>
      <c r="L31" s="10" t="s">
        <v>54</v>
      </c>
      <c r="M31" s="11" t="s">
        <v>55</v>
      </c>
    </row>
    <row r="32" spans="2:13" outlineLevel="1" x14ac:dyDescent="0.25">
      <c r="B32" s="8">
        <v>5</v>
      </c>
      <c r="C32" t="str">
        <f>[1]!encode_feed(B32,$C$19,$C$20,$C$21,$C$17)</f>
        <v>{"gamma_gas":0.6,"gamma_oil":0.86,"gamma_wat":1.1,"rsb_m3m3":120,"pb_atma":130,"t_res_C":80,"bob_m3m3":1.2,"muob_cP":0.6,"PVT_corr_set":0,"q_liq_sm3day":5,"fw_perc":100,"rp_m3m3":130}</v>
      </c>
      <c r="D32" s="25" cm="1">
        <f t="array" ref="D32:L32">[1]!Jet_p_in_atma(C32,feed_json_1,d_nozzle,d_throat,pout,t,,qtype)</f>
        <v>30</v>
      </c>
      <c r="E32" t="str">
        <v>{"gamma_gas":0.6,"gamma_oil":0.86,"gamma_wat":1.1,"rsb_m3m3":120,"pb_atma":107.533,"t_res_C":80,"bob_m3m3":1.2,"muob_cP":0.6,"PVT_corr_set":0,"q_liq_sm3day":5,"fw_perc":100,"q_gas_free_sm3day":50}</v>
      </c>
      <c r="F32" s="8">
        <v>30</v>
      </c>
      <c r="G32" s="8">
        <v>30</v>
      </c>
      <c r="H32">
        <v>30</v>
      </c>
      <c r="I32" s="22">
        <v>0.32438867454719966</v>
      </c>
      <c r="J32" s="22">
        <v>0</v>
      </c>
      <c r="K32" s="22">
        <v>0</v>
      </c>
      <c r="L32" s="22">
        <v>0</v>
      </c>
      <c r="M32" s="15" cm="1">
        <f t="array" ref="M32">[1]!decode_json_q_liq_sm3day(E32)</f>
        <v>5</v>
      </c>
    </row>
    <row r="33" spans="2:13" outlineLevel="1" x14ac:dyDescent="0.25">
      <c r="B33" s="8">
        <v>7</v>
      </c>
      <c r="C33" t="str">
        <f>[1]!encode_feed(B33,$C$19,$C$20,$C$21,$C$17)</f>
        <v>{"gamma_gas":0.6,"gamma_oil":0.86,"gamma_wat":1.1,"rsb_m3m3":120,"pb_atma":130,"t_res_C":80,"bob_m3m3":1.2,"muob_cP":0.6,"PVT_corr_set":0,"q_liq_sm3day":7,"fw_perc":100,"rp_m3m3":130}</v>
      </c>
      <c r="D33" s="25" cm="1">
        <f t="array" ref="D33:L33">[1]!Jet_p_in_atma(C33,feed_json_1,d_nozzle,d_throat,pout,t,,qtype)</f>
        <v>30</v>
      </c>
      <c r="E33" t="str">
        <v>{"gamma_gas":0.6,"gamma_oil":0.86,"gamma_wat":1.1,"rsb_m3m3":120,"pb_atma":107.533,"t_res_C":80,"bob_m3m3":1.2,"muob_cP":0.6,"PVT_corr_set":0,"q_liq_sm3day":7,"fw_perc":100,"q_gas_free_sm3day":50}</v>
      </c>
      <c r="F33" s="8">
        <v>30</v>
      </c>
      <c r="G33" s="8">
        <v>30</v>
      </c>
      <c r="H33">
        <v>30</v>
      </c>
      <c r="I33" s="22">
        <v>0.23170619610514262</v>
      </c>
      <c r="J33" s="22">
        <v>0</v>
      </c>
      <c r="K33" s="22">
        <v>0</v>
      </c>
      <c r="L33" s="22">
        <v>0</v>
      </c>
      <c r="M33" s="15" cm="1">
        <f t="array" ref="M33">[1]!decode_json_q_liq_sm3day(E33)</f>
        <v>7</v>
      </c>
    </row>
    <row r="34" spans="2:13" outlineLevel="1" x14ac:dyDescent="0.25">
      <c r="B34" s="8">
        <v>13</v>
      </c>
      <c r="C34" t="str">
        <f>[1]!encode_feed(B34,$C$19,$C$20,$C$21,$C$17)</f>
        <v>{"gamma_gas":0.6,"gamma_oil":0.86,"gamma_wat":1.1,"rsb_m3m3":120,"pb_atma":130,"t_res_C":80,"bob_m3m3":1.2,"muob_cP":0.6,"PVT_corr_set":0,"q_liq_sm3day":13,"fw_perc":100,"rp_m3m3":130}</v>
      </c>
      <c r="D34" s="25" cm="1">
        <f t="array" ref="D34:L34">[1]!Jet_p_in_atma(C34,feed_json_1,d_nozzle,d_throat,pout,t,,qtype)</f>
        <v>29.685452085387503</v>
      </c>
      <c r="E34" t="str">
        <v>{"gamma_gas":0.6,"gamma_oil":0.86,"gamma_wat":1.1,"rsb_m3m3":120,"pb_atma":107.533,"t_res_C":80,"bob_m3m3":1.2,"muob_cP":0.6,"PVT_corr_set":0,"q_liq_sm3day":13,"fw_perc":100,"q_gas_free_sm3day":50}</v>
      </c>
      <c r="F34" s="8">
        <v>31.637727147765737</v>
      </c>
      <c r="G34" s="8">
        <v>29.685452085387503</v>
      </c>
      <c r="H34">
        <v>30</v>
      </c>
      <c r="I34" s="22">
        <v>0.12617702575969558</v>
      </c>
      <c r="J34" s="22">
        <v>0.16111864597057296</v>
      </c>
      <c r="K34" s="22">
        <v>0.19206368719088385</v>
      </c>
      <c r="L34" s="22">
        <v>2.4234024806186267E-2</v>
      </c>
      <c r="M34" s="15" cm="1">
        <f t="array" ref="M34">[1]!decode_json_q_liq_sm3day(E34)</f>
        <v>13</v>
      </c>
    </row>
    <row r="35" spans="2:13" outlineLevel="1" x14ac:dyDescent="0.25">
      <c r="B35" s="8">
        <v>19</v>
      </c>
      <c r="C35" t="str">
        <f>[1]!encode_feed(B35,$C$19,$C$20,$C$21,$C$17)</f>
        <v>{"gamma_gas":0.6,"gamma_oil":0.86,"gamma_wat":1.1,"rsb_m3m3":120,"pb_atma":130,"t_res_C":80,"bob_m3m3":1.2,"muob_cP":0.6,"PVT_corr_set":0,"q_liq_sm3day":19,"fw_perc":100,"rp_m3m3":130}</v>
      </c>
      <c r="D35" s="25" cm="1">
        <f t="array" ref="D35:L35">[1]!Jet_p_in_atma(C35,feed_json_1,d_nozzle,d_throat,pout,t,,qtype)</f>
        <v>28.399368991441644</v>
      </c>
      <c r="E35" t="str">
        <v>{"gamma_gas":0.6,"gamma_oil":0.86,"gamma_wat":1.1,"rsb_m3m3":120,"pb_atma":107.533,"t_res_C":80,"bob_m3m3":1.2,"muob_cP":0.6,"PVT_corr_set":0,"q_liq_sm3day":19,"fw_perc":100,"q_gas_free_sm3day":50}</v>
      </c>
      <c r="F35" s="8">
        <v>32.569832968090118</v>
      </c>
      <c r="G35" s="8">
        <v>28.399368991441644</v>
      </c>
      <c r="H35">
        <v>30</v>
      </c>
      <c r="I35" s="22">
        <v>9.049825127723958E-2</v>
      </c>
      <c r="J35" s="22">
        <v>0.38380166272163246</v>
      </c>
      <c r="K35" s="22">
        <v>0.62285410313960343</v>
      </c>
      <c r="L35" s="22">
        <v>5.6367207134987531E-2</v>
      </c>
      <c r="M35" s="15" cm="1">
        <f t="array" ref="M35">[1]!decode_json_q_liq_sm3day(E35)</f>
        <v>19</v>
      </c>
    </row>
    <row r="36" spans="2:13" outlineLevel="1" x14ac:dyDescent="0.25">
      <c r="B36" s="8">
        <v>25</v>
      </c>
      <c r="C36" t="str">
        <f>[1]!encode_feed(B36,$C$19,$C$20,$C$21,$C$17)</f>
        <v>{"gamma_gas":0.6,"gamma_oil":0.86,"gamma_wat":1.1,"rsb_m3m3":120,"pb_atma":130,"t_res_C":80,"bob_m3m3":1.2,"muob_cP":0.6,"PVT_corr_set":0,"q_liq_sm3day":25,"fw_perc":100,"rp_m3m3":130}</v>
      </c>
      <c r="D36" s="25" cm="1">
        <f t="array" ref="D36:L36">[1]!Jet_p_in_atma(C36,feed_json_1,d_nozzle,d_throat,pout,t,,qtype)</f>
        <v>27.047836859684665</v>
      </c>
      <c r="E36" t="str">
        <v>{"gamma_gas":0.6,"gamma_oil":0.86,"gamma_wat":1.1,"rsb_m3m3":120,"pb_atma":107.533,"t_res_C":80,"bob_m3m3":1.2,"muob_cP":0.6,"PVT_corr_set":0,"q_liq_sm3day":25,"fw_perc":100,"q_gas_free_sm3day":50}</v>
      </c>
      <c r="F36" s="8">
        <v>34.268737642415417</v>
      </c>
      <c r="G36" s="8">
        <v>27.047836859684665</v>
      </c>
      <c r="H36">
        <v>30</v>
      </c>
      <c r="I36" s="22">
        <v>7.2430257115479735E-2</v>
      </c>
      <c r="J36" s="22">
        <v>0.40883585429890174</v>
      </c>
      <c r="K36" s="22">
        <v>0.69157755468075266</v>
      </c>
      <c r="L36" s="22">
        <v>5.0091140100821663E-2</v>
      </c>
      <c r="M36" s="15" cm="1">
        <f t="array" ref="M36">[1]!decode_json_q_liq_sm3day(E36)</f>
        <v>25</v>
      </c>
    </row>
    <row r="37" spans="2:13" outlineLevel="1" x14ac:dyDescent="0.25">
      <c r="B37" s="8">
        <v>31</v>
      </c>
      <c r="C37" t="str">
        <f>[1]!encode_feed(B37,$C$19,$C$20,$C$21,$C$17)</f>
        <v>{"gamma_gas":0.6,"gamma_oil":0.86,"gamma_wat":1.1,"rsb_m3m3":120,"pb_atma":130,"t_res_C":80,"bob_m3m3":1.2,"muob_cP":0.6,"PVT_corr_set":0,"q_liq_sm3day":31,"fw_perc":100,"rp_m3m3":130}</v>
      </c>
      <c r="D37" s="25" cm="1">
        <f t="array" ref="D37:L37">[1]!Jet_p_in_atma(C37,feed_json_1,d_nozzle,d_throat,pout,t,,qtype)</f>
        <v>25.454307191909948</v>
      </c>
      <c r="E37" t="str">
        <v>{"gamma_gas":0.6,"gamma_oil":0.86,"gamma_wat":1.1,"rsb_m3m3":120,"pb_atma":107.533,"t_res_C":80,"bob_m3m3":1.2,"muob_cP":0.6,"PVT_corr_set":0,"q_liq_sm3day":31,"fw_perc":100,"q_gas_free_sm3day":50}</v>
      </c>
      <c r="F37" s="8">
        <v>36.556387220803288</v>
      </c>
      <c r="G37" s="8">
        <v>25.454307191909948</v>
      </c>
      <c r="H37">
        <v>30</v>
      </c>
      <c r="I37" s="22">
        <v>6.228404022290749E-2</v>
      </c>
      <c r="J37" s="22">
        <v>0.40944514868023058</v>
      </c>
      <c r="K37" s="22">
        <v>0.6933228094989049</v>
      </c>
      <c r="L37" s="22">
        <v>4.318294575428902E-2</v>
      </c>
      <c r="M37" s="15" cm="1">
        <f t="array" ref="M37">[1]!decode_json_q_liq_sm3day(E37)</f>
        <v>31</v>
      </c>
    </row>
    <row r="38" spans="2:13" outlineLevel="1" x14ac:dyDescent="0.25">
      <c r="B38" s="8">
        <v>37</v>
      </c>
      <c r="C38" t="str">
        <f>[1]!encode_feed(B38,$C$19,$C$20,$C$21,$C$17)</f>
        <v>{"gamma_gas":0.6,"gamma_oil":0.86,"gamma_wat":1.1,"rsb_m3m3":120,"pb_atma":130,"t_res_C":80,"bob_m3m3":1.2,"muob_cP":0.6,"PVT_corr_set":0,"q_liq_sm3day":37,"fw_perc":100,"rp_m3m3":130}</v>
      </c>
      <c r="D38" s="25" cm="1">
        <f t="array" ref="D38:L38">[1]!Jet_p_in_atma(C38,feed_json_1,d_nozzle,d_throat,pout,t,,qtype)</f>
        <v>23.557912377265104</v>
      </c>
      <c r="E38" t="str">
        <v>{"gamma_gas":0.6,"gamma_oil":0.86,"gamma_wat":1.1,"rsb_m3m3":120,"pb_atma":107.533,"t_res_C":80,"bob_m3m3":1.2,"muob_cP":0.6,"PVT_corr_set":0,"q_liq_sm3day":37,"fw_perc":100,"q_gas_free_sm3day":50}</v>
      </c>
      <c r="F38" s="8">
        <v>39.37150614711139</v>
      </c>
      <c r="G38" s="8">
        <v>23.557912377265104</v>
      </c>
      <c r="H38">
        <v>30</v>
      </c>
      <c r="I38" s="22">
        <v>5.6615231592147923E-2</v>
      </c>
      <c r="J38" s="22">
        <v>0.40737657211220468</v>
      </c>
      <c r="K38" s="22">
        <v>0.68741219624772498</v>
      </c>
      <c r="L38" s="22">
        <v>3.8918000689831984E-2</v>
      </c>
      <c r="M38" s="15" cm="1">
        <f t="array" ref="M38">[1]!decode_json_q_liq_sm3day(E38)</f>
        <v>37</v>
      </c>
    </row>
    <row r="39" spans="2:13" outlineLevel="1" x14ac:dyDescent="0.25">
      <c r="B39" s="8">
        <v>43</v>
      </c>
      <c r="C39" t="str">
        <f>[1]!encode_feed(B39,$C$19,$C$20,$C$21,$C$17)</f>
        <v>{"gamma_gas":0.6,"gamma_oil":0.86,"gamma_wat":1.1,"rsb_m3m3":120,"pb_atma":130,"t_res_C":80,"bob_m3m3":1.2,"muob_cP":0.6,"PVT_corr_set":0,"q_liq_sm3day":43,"fw_perc":100,"rp_m3m3":130}</v>
      </c>
      <c r="D39" s="25" cm="1">
        <f t="array" ref="D39:L39">[1]!Jet_p_in_atma(C39,feed_json_1,d_nozzle,d_throat,pout,t,,qtype)</f>
        <v>21.248316414305819</v>
      </c>
      <c r="E39" t="str">
        <v>{"gamma_gas":0.6,"gamma_oil":0.86,"gamma_wat":1.1,"rsb_m3m3":120,"pb_atma":107.533,"t_res_C":80,"bob_m3m3":1.2,"muob_cP":0.6,"PVT_corr_set":0,"q_liq_sm3day":43,"fw_perc":100,"q_gas_free_sm3day":50}</v>
      </c>
      <c r="F39" s="8">
        <v>42.605571950852948</v>
      </c>
      <c r="G39" s="8">
        <v>21.248316414305819</v>
      </c>
      <c r="H39">
        <v>30</v>
      </c>
      <c r="I39" s="22">
        <v>5.4275401992232734E-2</v>
      </c>
      <c r="J39" s="22">
        <v>0.40977566479541611</v>
      </c>
      <c r="K39" s="22">
        <v>0.69427104298127496</v>
      </c>
      <c r="L39" s="22">
        <v>3.7681839949375392E-2</v>
      </c>
      <c r="M39" s="15" cm="1">
        <f t="array" ref="M39">[1]!decode_json_q_liq_sm3day(E39)</f>
        <v>43</v>
      </c>
    </row>
    <row r="40" spans="2:13" outlineLevel="1" x14ac:dyDescent="0.25">
      <c r="B40" s="8">
        <v>49</v>
      </c>
      <c r="C40" t="str">
        <f>[1]!encode_feed(B40,$C$19,$C$20,$C$21,$C$17)</f>
        <v>{"gamma_gas":0.6,"gamma_oil":0.86,"gamma_wat":1.1,"rsb_m3m3":120,"pb_atma":130,"t_res_C":80,"bob_m3m3":1.2,"muob_cP":0.6,"PVT_corr_set":0,"q_liq_sm3day":49,"fw_perc":100,"rp_m3m3":130}</v>
      </c>
      <c r="D40" s="25" cm="1">
        <f t="array" ref="D40:L40">[1]!Jet_p_in_atma(C40,feed_json_1,d_nozzle,d_throat,pout,t,,qtype)</f>
        <v>18.639811466368222</v>
      </c>
      <c r="E40" t="str">
        <v>{"gamma_gas":0.6,"gamma_oil":0.86,"gamma_wat":1.1,"rsb_m3m3":120,"pb_atma":107.533,"t_res_C":80,"bob_m3m3":1.2,"muob_cP":0.6,"PVT_corr_set":0,"q_liq_sm3day":49,"fw_perc":100,"q_gas_free_sm3day":50}</v>
      </c>
      <c r="F40" s="8">
        <v>46.3719919048565</v>
      </c>
      <c r="G40" s="8">
        <v>18.639811466368222</v>
      </c>
      <c r="H40">
        <v>30</v>
      </c>
      <c r="I40" s="22">
        <v>5.4590130967116429E-2</v>
      </c>
      <c r="J40" s="22">
        <v>0.40963921170314721</v>
      </c>
      <c r="K40" s="22">
        <v>0.69387943749605396</v>
      </c>
      <c r="L40" s="22">
        <v>3.7878969368298661E-2</v>
      </c>
      <c r="M40" s="15" cm="1">
        <f t="array" ref="M40">[1]!decode_json_q_liq_sm3day(E40)</f>
        <v>49</v>
      </c>
    </row>
    <row r="41" spans="2:13" outlineLevel="1" x14ac:dyDescent="0.25">
      <c r="B41" s="8">
        <v>55</v>
      </c>
      <c r="C41" t="str">
        <f>[1]!encode_feed(B41,$C$19,$C$20,$C$21,$C$17)</f>
        <v>{"gamma_gas":0.6,"gamma_oil":0.86,"gamma_wat":1.1,"rsb_m3m3":120,"pb_atma":130,"t_res_C":80,"bob_m3m3":1.2,"muob_cP":0.6,"PVT_corr_set":0,"q_liq_sm3day":55,"fw_perc":100,"rp_m3m3":130}</v>
      </c>
      <c r="D41" s="25" cm="1">
        <f t="array" ref="D41:L41">[1]!Jet_p_in_atma(C41,feed_json_1,d_nozzle,d_throat,pout,t,,qtype)</f>
        <v>11.102455823822249</v>
      </c>
      <c r="E41" t="str">
        <v>{"gamma_gas":0.6,"gamma_oil":0.86,"gamma_wat":1.1,"rsb_m3m3":120,"pb_atma":107.533,"t_res_C":80,"bob_m3m3":1.2,"muob_cP":0.6,"PVT_corr_set":0,"q_liq_sm3day":55,"fw_perc":100,"q_gas_free_sm3day":50}</v>
      </c>
      <c r="F41" s="8">
        <v>57.100667574374867</v>
      </c>
      <c r="G41" s="8">
        <v>11.102455823822249</v>
      </c>
      <c r="H41">
        <v>30</v>
      </c>
      <c r="I41" s="22">
        <v>8.2892830483098631E-2</v>
      </c>
      <c r="J41" s="22">
        <v>0.41083214883784513</v>
      </c>
      <c r="K41" s="22">
        <v>0.69730917603101372</v>
      </c>
      <c r="L41" s="22">
        <v>5.7801931323048006E-2</v>
      </c>
      <c r="M41" s="15" cm="1">
        <f t="array" ref="M41">[1]!decode_json_q_liq_sm3day(E41)</f>
        <v>55</v>
      </c>
    </row>
    <row r="42" spans="2:13" outlineLevel="1" x14ac:dyDescent="0.25">
      <c r="B42" s="8">
        <v>61</v>
      </c>
      <c r="C42" t="str">
        <f>[1]!encode_feed(B42,$C$19,$C$20,$C$21,$C$17)</f>
        <v>{"gamma_gas":0.6,"gamma_oil":0.86,"gamma_wat":1.1,"rsb_m3m3":120,"pb_atma":130,"t_res_C":80,"bob_m3m3":1.2,"muob_cP":0.6,"PVT_corr_set":0,"q_liq_sm3day":61,"fw_perc":100,"rp_m3m3":130}</v>
      </c>
      <c r="D42" s="25" cm="1">
        <f t="array" ref="D42:L42">[1]!Jet_p_in_atma(C42,feed_json_1,d_nozzle,d_throat,pout,t,,qtype)</f>
        <v>1.9416727396039861</v>
      </c>
      <c r="E42" t="str">
        <v>{"gamma_gas":0.6,"gamma_oil":0.86,"gamma_wat":1.1,"rsb_m3m3":120,"pb_atma":107.533,"t_res_C":80,"bob_m3m3":1.2,"muob_cP":0.6,"PVT_corr_set":0,"q_liq_sm3day":61,"fw_perc":100,"q_gas_free_sm3day":50}</v>
      </c>
      <c r="F42" s="8">
        <v>70.226358968723844</v>
      </c>
      <c r="G42" s="8">
        <v>1.9416727396039861</v>
      </c>
      <c r="H42">
        <v>30</v>
      </c>
      <c r="I42" s="22">
        <v>0.43479427569634899</v>
      </c>
      <c r="J42" s="22">
        <v>0.41090219212914242</v>
      </c>
      <c r="K42" s="22">
        <v>0.69751098482990903</v>
      </c>
      <c r="L42" s="22">
        <v>0.30327378343936734</v>
      </c>
      <c r="M42" s="15" cm="1">
        <f t="array" ref="M42">[1]!decode_json_q_liq_sm3day(E42)</f>
        <v>61</v>
      </c>
    </row>
    <row r="43" spans="2:13" outlineLevel="1" x14ac:dyDescent="0.25">
      <c r="B43" s="8">
        <v>67</v>
      </c>
      <c r="C43" t="str">
        <f>[1]!encode_feed(B43,$C$19,$C$20,$C$21,$C$17)</f>
        <v>{"gamma_gas":0.6,"gamma_oil":0.86,"gamma_wat":1.1,"rsb_m3m3":120,"pb_atma":130,"t_res_C":80,"bob_m3m3":1.2,"muob_cP":0.6,"PVT_corr_set":0,"q_liq_sm3day":67,"fw_perc":100,"rp_m3m3":130}</v>
      </c>
      <c r="D43" s="25" cm="1">
        <f t="array" ref="D43:L43">[1]!Jet_p_in_atma(C43,feed_json_1,d_nozzle,d_throat,pout,t,,qtype)</f>
        <v>0.9</v>
      </c>
      <c r="E43" t="str">
        <v>{"gamma_gas":0.6,"gamma_oil":0.86,"gamma_wat":1.1,"rsb_m3m3":120,"pb_atma":107.533,"t_res_C":80,"bob_m3m3":1.2,"muob_cP":0.6,"PVT_corr_set":0,"q_liq_sm3day":67,"fw_perc":100,"q_gas_free_sm3day":50}</v>
      </c>
      <c r="F43" s="8">
        <v>84.7109375</v>
      </c>
      <c r="G43" s="8">
        <v>0.9</v>
      </c>
      <c r="H43">
        <v>30</v>
      </c>
      <c r="I43" s="22">
        <v>0.85582892108105513</v>
      </c>
      <c r="J43" s="22">
        <v>0.34721005238725555</v>
      </c>
      <c r="K43" s="22">
        <v>0.53188633442810229</v>
      </c>
      <c r="L43" s="22">
        <v>0.45520370773136004</v>
      </c>
      <c r="M43" s="15" cm="1">
        <f t="array" ref="M43">[1]!decode_json_q_liq_sm3day(E43)</f>
        <v>67</v>
      </c>
    </row>
    <row r="44" spans="2:13" outlineLevel="1" x14ac:dyDescent="0.25">
      <c r="B44" s="8">
        <v>73</v>
      </c>
      <c r="C44" t="str">
        <f>[1]!encode_feed(B44,$C$19,$C$20,$C$21,$C$17)</f>
        <v>{"gamma_gas":0.6,"gamma_oil":0.86,"gamma_wat":1.1,"rsb_m3m3":120,"pb_atma":130,"t_res_C":80,"bob_m3m3":1.2,"muob_cP":0.6,"PVT_corr_set":0,"q_liq_sm3day":73,"fw_perc":100,"rp_m3m3":130}</v>
      </c>
      <c r="D44" s="25" cm="1">
        <f t="array" ref="D44:L44">[1]!Jet_p_in_atma(C44,feed_json_1,d_nozzle,d_throat,pout,t,,qtype)</f>
        <v>0.9</v>
      </c>
      <c r="E44" t="str">
        <v>{"gamma_gas":0.6,"gamma_oil":0.86,"gamma_wat":1.1,"rsb_m3m3":120,"pb_atma":107.533,"t_res_C":80,"bob_m3m3":1.2,"muob_cP":0.6,"PVT_corr_set":0,"q_liq_sm3day":73,"fw_perc":100,"q_gas_free_sm3day":50}</v>
      </c>
      <c r="F44" s="8">
        <v>100.5546875</v>
      </c>
      <c r="G44" s="8">
        <v>0.9</v>
      </c>
      <c r="H44">
        <v>30</v>
      </c>
      <c r="I44" s="22">
        <v>0.78570281084554294</v>
      </c>
      <c r="J44" s="22">
        <v>0.29200834130356385</v>
      </c>
      <c r="K44" s="22">
        <v>0.41244601926696933</v>
      </c>
      <c r="L44" s="22">
        <v>0.32405999666011276</v>
      </c>
      <c r="M44" s="15" cm="1">
        <f t="array" ref="M44">[1]!decode_json_q_liq_sm3day(E44)</f>
        <v>73</v>
      </c>
    </row>
    <row r="45" spans="2:13" outlineLevel="1" x14ac:dyDescent="0.25">
      <c r="B45" s="8">
        <v>79</v>
      </c>
      <c r="C45" t="str">
        <f>[1]!encode_feed(B45,$C$19,$C$20,$C$21,$C$17)</f>
        <v>{"gamma_gas":0.6,"gamma_oil":0.86,"gamma_wat":1.1,"rsb_m3m3":120,"pb_atma":130,"t_res_C":80,"bob_m3m3":1.2,"muob_cP":0.6,"PVT_corr_set":0,"q_liq_sm3day":79,"fw_perc":100,"rp_m3m3":130}</v>
      </c>
      <c r="D45" s="25" cm="1">
        <f t="array" ref="D45:L45">[1]!Jet_p_in_atma(C45,feed_json_1,d_nozzle,d_throat,pout,t,,qtype)</f>
        <v>0.9</v>
      </c>
      <c r="E45" t="str">
        <v>{"gamma_gas":0.6,"gamma_oil":0.86,"gamma_wat":1.1,"rsb_m3m3":120,"pb_atma":107.533,"t_res_C":80,"bob_m3m3":1.2,"muob_cP":0.6,"PVT_corr_set":0,"q_liq_sm3day":79,"fw_perc":100,"q_gas_free_sm3day":50}</v>
      </c>
      <c r="F45" s="8">
        <v>117.7578125</v>
      </c>
      <c r="G45" s="8">
        <v>0.9</v>
      </c>
      <c r="H45">
        <v>30</v>
      </c>
      <c r="I45" s="22">
        <v>0.72626746207386472</v>
      </c>
      <c r="J45" s="22">
        <v>0.24902057789247081</v>
      </c>
      <c r="K45" s="22">
        <v>0.33159440932965367</v>
      </c>
      <c r="L45" s="22">
        <v>0.24082623010172982</v>
      </c>
      <c r="M45" s="15" cm="1">
        <f t="array" ref="M45">[1]!decode_json_q_liq_sm3day(E45)</f>
        <v>79</v>
      </c>
    </row>
    <row r="46" spans="2:13" outlineLevel="1" x14ac:dyDescent="0.25">
      <c r="B46" s="8">
        <v>85</v>
      </c>
      <c r="C46" t="str">
        <f>[1]!encode_feed(B46,$C$19,$C$20,$C$21,$C$17)</f>
        <v>{"gamma_gas":0.6,"gamma_oil":0.86,"gamma_wat":1.1,"rsb_m3m3":120,"pb_atma":130,"t_res_C":80,"bob_m3m3":1.2,"muob_cP":0.6,"PVT_corr_set":0,"q_liq_sm3day":85,"fw_perc":100,"rp_m3m3":130}</v>
      </c>
      <c r="D46" s="25" cm="1">
        <f t="array" ref="D46:L46">[1]!Jet_p_in_atma(C46,feed_json_1,d_nozzle,d_throat,pout,t,,qtype)</f>
        <v>0.9</v>
      </c>
      <c r="E46" t="str">
        <v>{"gamma_gas":0.6,"gamma_oil":0.86,"gamma_wat":1.1,"rsb_m3m3":120,"pb_atma":107.533,"t_res_C":80,"bob_m3m3":1.2,"muob_cP":0.6,"PVT_corr_set":0,"q_liq_sm3day":85,"fw_perc":100,"q_gas_free_sm3day":50}</v>
      </c>
      <c r="F46" s="8">
        <v>136.2890625</v>
      </c>
      <c r="G46" s="8">
        <v>0.9</v>
      </c>
      <c r="H46">
        <v>30</v>
      </c>
      <c r="I46" s="22">
        <v>0.67526348047423645</v>
      </c>
      <c r="J46" s="22">
        <v>0.21493612159401723</v>
      </c>
      <c r="K46" s="22">
        <v>0.27378169790518192</v>
      </c>
      <c r="L46" s="22">
        <v>0.18487478221759912</v>
      </c>
      <c r="M46" s="15" cm="1">
        <f t="array" ref="M46">[1]!decode_json_q_liq_sm3day(E46)</f>
        <v>85</v>
      </c>
    </row>
    <row r="47" spans="2:13" outlineLevel="1" x14ac:dyDescent="0.25">
      <c r="B47" s="7"/>
      <c r="F47" s="8"/>
      <c r="G47" s="8"/>
      <c r="I47" s="22"/>
      <c r="J47" s="22"/>
      <c r="K47" s="22"/>
      <c r="L47" s="22"/>
      <c r="M47" s="15"/>
    </row>
    <row r="48" spans="2:13" outlineLevel="1" x14ac:dyDescent="0.25">
      <c r="B48" s="7"/>
      <c r="F48" s="8"/>
      <c r="G48" s="8"/>
      <c r="I48" s="22"/>
      <c r="J48" s="22"/>
      <c r="K48" s="22"/>
      <c r="L48" s="22"/>
      <c r="M48" s="15"/>
    </row>
    <row r="49" spans="2:13" outlineLevel="1" x14ac:dyDescent="0.25">
      <c r="B49" s="7"/>
      <c r="F49" s="8"/>
      <c r="G49" s="8"/>
      <c r="I49" s="22"/>
      <c r="J49" s="22"/>
      <c r="K49" s="22"/>
      <c r="L49" s="22"/>
      <c r="M49" s="15"/>
    </row>
    <row r="50" spans="2:13" outlineLevel="1" x14ac:dyDescent="0.25">
      <c r="B50" s="7"/>
      <c r="D50" s="25" cm="1">
        <f t="array" ref="D50:L50">[1]!Jet_p_in_atma(C32,feed_json_1,d_nozzle,d_throat,pout,t,,qtype,1)</f>
        <v>30</v>
      </c>
      <c r="E50" t="str">
        <v>{"gamma_gas":0.6,"gamma_oil":0.86,"gamma_wat":1.1,"rsb_m3m3":120,"pb_atma":107.533,"t_res_C":80,"bob_m3m3":1.2,"muob_cP":0.6,"PVT_corr_set":0,"q_liq_sm3day":5,"fw_perc":100,"q_gas_free_sm3day":50}</v>
      </c>
      <c r="F50" s="8">
        <v>30</v>
      </c>
      <c r="G50" s="8">
        <v>30</v>
      </c>
      <c r="H50">
        <v>30</v>
      </c>
      <c r="I50" s="22">
        <v>0.32438867454719966</v>
      </c>
      <c r="J50" s="22">
        <v>0</v>
      </c>
      <c r="K50" s="22">
        <v>0</v>
      </c>
      <c r="L50" s="22">
        <v>0</v>
      </c>
      <c r="M50" s="15" cm="1">
        <f t="array" ref="M50">[1]!decode_json_q_liq_sm3day(E50)</f>
        <v>5</v>
      </c>
    </row>
    <row r="51" spans="2:13" outlineLevel="1" x14ac:dyDescent="0.25">
      <c r="B51" s="7"/>
      <c r="D51" s="25" cm="1">
        <f t="array" ref="D51:L51">[1]!Jet_p_in_atma(C33,feed_json_1,d_nozzle,d_throat,pout,t,,qtype,1)</f>
        <v>30</v>
      </c>
      <c r="E51" t="str">
        <v>{"gamma_gas":0.6,"gamma_oil":0.86,"gamma_wat":1.1,"rsb_m3m3":120,"pb_atma":107.533,"t_res_C":80,"bob_m3m3":1.2,"muob_cP":0.6,"PVT_corr_set":0,"q_liq_sm3day":7,"fw_perc":100,"q_gas_free_sm3day":50}</v>
      </c>
      <c r="F51" s="8">
        <v>30</v>
      </c>
      <c r="G51" s="8">
        <v>30</v>
      </c>
      <c r="H51">
        <v>30</v>
      </c>
      <c r="I51" s="22">
        <v>0.23170619610514262</v>
      </c>
      <c r="J51" s="22">
        <v>0</v>
      </c>
      <c r="K51" s="22">
        <v>0</v>
      </c>
      <c r="L51" s="22">
        <v>0</v>
      </c>
      <c r="M51" s="15" cm="1">
        <f t="array" ref="M51">[1]!decode_json_q_liq_sm3day(E51)</f>
        <v>7</v>
      </c>
    </row>
    <row r="52" spans="2:13" outlineLevel="1" x14ac:dyDescent="0.25">
      <c r="B52" s="7"/>
      <c r="D52" s="25" cm="1">
        <f t="array" ref="D52:L52">[1]!Jet_p_in_atma(C34,feed_json_1,d_nozzle,d_throat,pout,t,,qtype,1)</f>
        <v>29.607802297499536</v>
      </c>
      <c r="E52" t="str">
        <v>{"gamma_gas":0.6,"gamma_oil":0.86,"gamma_wat":1.1,"rsb_m3m3":120,"pb_atma":107.533,"t_res_C":80,"bob_m3m3":1.2,"muob_cP":0.6,"PVT_corr_set":0,"q_liq_sm3day":13,"fw_perc":100,"q_gas_free_sm3day":50}</v>
      </c>
      <c r="F52" s="8">
        <v>31.55994026331215</v>
      </c>
      <c r="G52" s="8">
        <v>29.607802297499536</v>
      </c>
      <c r="H52">
        <v>30</v>
      </c>
      <c r="I52" s="22">
        <v>0.1265295642531401</v>
      </c>
      <c r="J52" s="22">
        <v>0.20090675421970225</v>
      </c>
      <c r="K52" s="22">
        <v>0.25141841115616115</v>
      </c>
      <c r="L52" s="22">
        <v>3.181186200880589E-2</v>
      </c>
      <c r="M52" s="15" cm="1">
        <f t="array" ref="M52">[1]!decode_json_q_liq_sm3day(E52)</f>
        <v>13</v>
      </c>
    </row>
    <row r="53" spans="2:13" outlineLevel="1" x14ac:dyDescent="0.25">
      <c r="D53" s="25" cm="1">
        <f t="array" ref="D53:L53">[1]!Jet_p_in_atma(C35,feed_json_1,d_nozzle,d_throat,pout,t,,qtype,1)</f>
        <v>28.248756403997945</v>
      </c>
      <c r="E53" t="str">
        <v>{"gamma_gas":0.6,"gamma_oil":0.86,"gamma_wat":1.1,"rsb_m3m3":120,"pb_atma":107.533,"t_res_C":80,"bob_m3m3":1.2,"muob_cP":0.6,"PVT_corr_set":0,"q_liq_sm3day":19,"fw_perc":100,"q_gas_free_sm3day":50}</v>
      </c>
      <c r="F53" s="8">
        <v>32.419517008323567</v>
      </c>
      <c r="G53" s="8">
        <v>28.248756403997945</v>
      </c>
      <c r="H53">
        <v>30</v>
      </c>
      <c r="I53" s="22">
        <v>9.101065786738638E-2</v>
      </c>
      <c r="J53" s="22">
        <v>0.41988590622674138</v>
      </c>
      <c r="K53" s="22">
        <v>0.7237988367006587</v>
      </c>
      <c r="L53" s="22">
        <v>6.5873408291775917E-2</v>
      </c>
      <c r="M53" s="15" cm="1">
        <f t="array" ref="M53">[1]!decode_json_q_liq_sm3day(E53)</f>
        <v>19</v>
      </c>
    </row>
    <row r="54" spans="2:13" outlineLevel="1" x14ac:dyDescent="0.25">
      <c r="D54" s="25" cm="1">
        <f t="array" ref="D54:L54">[1]!Jet_p_in_atma(C36,feed_json_1,d_nozzle,d_throat,pout,t,,qtype,1)</f>
        <v>26.681278366935267</v>
      </c>
      <c r="E54" t="str">
        <v>{"gamma_gas":0.6,"gamma_oil":0.86,"gamma_wat":1.1,"rsb_m3m3":120,"pb_atma":107.533,"t_res_C":80,"bob_m3m3":1.2,"muob_cP":0.6,"PVT_corr_set":0,"q_liq_sm3day":25,"fw_perc":100,"q_gas_free_sm3day":50}</v>
      </c>
      <c r="F54" s="8">
        <v>33.902029604666652</v>
      </c>
      <c r="G54" s="8">
        <v>26.681278366935267</v>
      </c>
      <c r="H54">
        <v>30</v>
      </c>
      <c r="I54" s="22">
        <v>7.3483481709197565E-2</v>
      </c>
      <c r="J54" s="22">
        <v>0.45960891378213564</v>
      </c>
      <c r="K54" s="22">
        <v>0.85051164888541375</v>
      </c>
      <c r="L54" s="22">
        <v>6.2498557194330763E-2</v>
      </c>
      <c r="M54" s="15" cm="1">
        <f t="array" ref="M54">[1]!decode_json_q_liq_sm3day(E54)</f>
        <v>25</v>
      </c>
    </row>
    <row r="55" spans="2:13" outlineLevel="1" x14ac:dyDescent="0.25">
      <c r="D55" s="25" cm="1">
        <f t="array" ref="D55:L55">[1]!Jet_p_in_atma(C37,feed_json_1,d_nozzle,d_throat,pout,t,,qtype,1)</f>
        <v>24.783173518938806</v>
      </c>
      <c r="E55" t="str">
        <v>{"gamma_gas":0.6,"gamma_oil":0.86,"gamma_wat":1.1,"rsb_m3m3":120,"pb_atma":107.533,"t_res_C":80,"bob_m3m3":1.2,"muob_cP":0.6,"PVT_corr_set":0,"q_liq_sm3day":31,"fw_perc":100,"q_gas_free_sm3day":50}</v>
      </c>
      <c r="F55" s="8">
        <v>35.885986850787617</v>
      </c>
      <c r="G55" s="8">
        <v>24.783173518938806</v>
      </c>
      <c r="H55">
        <v>30</v>
      </c>
      <c r="I55" s="22">
        <v>6.4062322774435479E-2</v>
      </c>
      <c r="J55" s="22">
        <v>0.46986527874845407</v>
      </c>
      <c r="K55" s="22">
        <v>0.88631296897360867</v>
      </c>
      <c r="L55" s="22">
        <v>5.677926749755554E-2</v>
      </c>
      <c r="M55" s="15" cm="1">
        <f t="array" ref="M55">[1]!decode_json_q_liq_sm3day(E55)</f>
        <v>31</v>
      </c>
    </row>
    <row r="56" spans="2:13" outlineLevel="1" x14ac:dyDescent="0.25">
      <c r="D56" s="25" cm="1">
        <f t="array" ref="D56:L56">[1]!Jet_p_in_atma(C38,feed_json_1,d_nozzle,d_throat,pout,t,,qtype,1)</f>
        <v>22.436461482273746</v>
      </c>
      <c r="E56" t="str">
        <v>{"gamma_gas":0.6,"gamma_oil":0.86,"gamma_wat":1.1,"rsb_m3m3":120,"pb_atma":107.533,"t_res_C":80,"bob_m3m3":1.2,"muob_cP":0.6,"PVT_corr_set":0,"q_liq_sm3day":37,"fw_perc":100,"q_gas_free_sm3day":50}</v>
      </c>
      <c r="F56" s="8">
        <v>38.250442024100963</v>
      </c>
      <c r="G56" s="8">
        <v>22.436461482273746</v>
      </c>
      <c r="H56">
        <v>30</v>
      </c>
      <c r="I56" s="22">
        <v>5.9585128957160727E-2</v>
      </c>
      <c r="J56" s="22">
        <v>0.4782817645260824</v>
      </c>
      <c r="K56" s="22">
        <v>0.9167434297013245</v>
      </c>
      <c r="L56" s="22">
        <v>5.4624275479383227E-2</v>
      </c>
      <c r="M56" s="15" cm="1">
        <f t="array" ref="M56">[1]!decode_json_q_liq_sm3day(E56)</f>
        <v>37</v>
      </c>
    </row>
    <row r="57" spans="2:13" outlineLevel="1" x14ac:dyDescent="0.25">
      <c r="D57" s="25" cm="1">
        <f t="array" ref="D57:L57">[1]!Jet_p_in_atma(C39,feed_json_1,d_nozzle,d_throat,pout,t,,qtype,1)</f>
        <v>19.794283085459718</v>
      </c>
      <c r="E57" t="str">
        <v>{"gamma_gas":0.6,"gamma_oil":0.86,"gamma_wat":1.1,"rsb_m3m3":120,"pb_atma":107.533,"t_res_C":80,"bob_m3m3":1.2,"muob_cP":0.6,"PVT_corr_set":0,"q_liq_sm3day":43,"fw_perc":100,"q_gas_free_sm3day":50}</v>
      </c>
      <c r="F57" s="8">
        <v>41.149492302902715</v>
      </c>
      <c r="G57" s="8">
        <v>19.794283085459718</v>
      </c>
      <c r="H57">
        <v>30</v>
      </c>
      <c r="I57" s="22">
        <v>5.8436994521148734E-2</v>
      </c>
      <c r="J57" s="22">
        <v>0.47790292338621637</v>
      </c>
      <c r="K57" s="22">
        <v>0.91535261313048977</v>
      </c>
      <c r="L57" s="22">
        <v>5.349045563842561E-2</v>
      </c>
      <c r="M57" s="15" cm="1">
        <f t="array" ref="M57">[1]!decode_json_q_liq_sm3day(E57)</f>
        <v>43</v>
      </c>
    </row>
    <row r="58" spans="2:13" outlineLevel="1" x14ac:dyDescent="0.25">
      <c r="D58" s="25" cm="1">
        <f t="array" ref="D58:L58">[1]!Jet_p_in_atma(C40,feed_json_1,d_nozzle,d_throat,pout,t,,qtype,1)</f>
        <v>15.815728735679471</v>
      </c>
      <c r="E58" t="str">
        <v>{"gamma_gas":0.6,"gamma_oil":0.86,"gamma_wat":1.1,"rsb_m3m3":120,"pb_atma":107.533,"t_res_C":80,"bob_m3m3":1.2,"muob_cP":0.6,"PVT_corr_set":0,"q_liq_sm3day":49,"fw_perc":100,"q_gas_free_sm3day":50}</v>
      </c>
      <c r="F58" s="8">
        <v>45.323492162940823</v>
      </c>
      <c r="G58" s="8">
        <v>15.815728735679471</v>
      </c>
      <c r="H58">
        <v>30</v>
      </c>
      <c r="I58" s="22">
        <v>6.4704723970958361E-2</v>
      </c>
      <c r="J58" s="22">
        <v>0.48069625131995258</v>
      </c>
      <c r="K58" s="22">
        <v>0.92565526927501229</v>
      </c>
      <c r="L58" s="22">
        <v>5.9894268690702801E-2</v>
      </c>
      <c r="M58" s="15" cm="1">
        <f t="array" ref="M58">[1]!decode_json_q_liq_sm3day(E58)</f>
        <v>49</v>
      </c>
    </row>
    <row r="59" spans="2:13" outlineLevel="1" x14ac:dyDescent="0.25">
      <c r="D59" s="25" cm="1">
        <f t="array" ref="D59:L59">[1]!Jet_p_in_atma(C41,feed_json_1,d_nozzle,d_throat,pout,t,,qtype,1)</f>
        <v>5.3130983318857608</v>
      </c>
      <c r="E59" t="str">
        <v>{"gamma_gas":0.6,"gamma_oil":0.86,"gamma_wat":1.1,"rsb_m3m3":120,"pb_atma":107.533,"t_res_C":80,"bob_m3m3":1.2,"muob_cP":0.6,"PVT_corr_set":0,"q_liq_sm3day":55,"fw_perc":100,"q_gas_free_sm3day":50}</v>
      </c>
      <c r="F59" s="8">
        <v>57.100241350002733</v>
      </c>
      <c r="G59" s="8">
        <v>5.3130983318857608</v>
      </c>
      <c r="H59">
        <v>30</v>
      </c>
      <c r="I59" s="22">
        <v>0.17511519468673994</v>
      </c>
      <c r="J59" s="22">
        <v>0.47669943212503318</v>
      </c>
      <c r="K59" s="22">
        <v>0.91094766829859797</v>
      </c>
      <c r="L59" s="22">
        <v>0.15952077828354078</v>
      </c>
      <c r="M59" s="15" cm="1">
        <f t="array" ref="M59">[1]!decode_json_q_liq_sm3day(E59)</f>
        <v>55</v>
      </c>
    </row>
    <row r="60" spans="2:13" outlineLevel="1" x14ac:dyDescent="0.25">
      <c r="D60" s="25" cm="1">
        <f t="array" ref="D60:L60">[1]!Jet_p_in_atma(C42,feed_json_1,d_nozzle,d_throat,pout,t,,qtype,1)</f>
        <v>0.9</v>
      </c>
      <c r="E60" t="str">
        <v>{"gamma_gas":0.6,"gamma_oil":0.86,"gamma_wat":1.1,"rsb_m3m3":120,"pb_atma":107.533,"t_res_C":80,"bob_m3m3":1.2,"muob_cP":0.6,"PVT_corr_set":0,"q_liq_sm3day":61,"fw_perc":100,"q_gas_free_sm3day":50}</v>
      </c>
      <c r="F60" s="8">
        <v>70.2265625</v>
      </c>
      <c r="G60" s="8">
        <v>0.9</v>
      </c>
      <c r="H60">
        <v>30</v>
      </c>
      <c r="I60" s="22">
        <v>0.93979405841630737</v>
      </c>
      <c r="J60" s="22">
        <v>0.41975252991953843</v>
      </c>
      <c r="K60" s="22">
        <v>0.7234026024470771</v>
      </c>
      <c r="L60" s="22">
        <v>0.67984946762265719</v>
      </c>
      <c r="M60" s="15" cm="1">
        <f t="array" ref="M60">[1]!decode_json_q_liq_sm3day(E60)</f>
        <v>61</v>
      </c>
    </row>
    <row r="61" spans="2:13" outlineLevel="1" x14ac:dyDescent="0.25">
      <c r="D61" s="25" cm="1">
        <f t="array" ref="D61:L61">[1]!Jet_p_in_atma(C43,feed_json_1,d_nozzle,d_throat,pout,t,,qtype,1)</f>
        <v>0.9</v>
      </c>
      <c r="E61" t="str">
        <v>{"gamma_gas":0.6,"gamma_oil":0.86,"gamma_wat":1.1,"rsb_m3m3":120,"pb_atma":107.533,"t_res_C":80,"bob_m3m3":1.2,"muob_cP":0.6,"PVT_corr_set":0,"q_liq_sm3day":67,"fw_perc":100,"q_gas_free_sm3day":50}</v>
      </c>
      <c r="F61" s="8">
        <v>84.7109375</v>
      </c>
      <c r="G61" s="8">
        <v>0.9</v>
      </c>
      <c r="H61">
        <v>30</v>
      </c>
      <c r="I61" s="22">
        <v>0.85582892108105513</v>
      </c>
      <c r="J61" s="22">
        <v>0.34721005238725555</v>
      </c>
      <c r="K61" s="22">
        <v>0.53188633442810229</v>
      </c>
      <c r="L61" s="22">
        <v>0.45520370773136004</v>
      </c>
      <c r="M61" s="15" cm="1">
        <f t="array" ref="M61">[1]!decode_json_q_liq_sm3day(E61)</f>
        <v>67</v>
      </c>
    </row>
    <row r="62" spans="2:13" outlineLevel="1" x14ac:dyDescent="0.25">
      <c r="D62" s="25" cm="1">
        <f t="array" ref="D62:L62">[1]!Jet_p_in_atma(C44,feed_json_1,d_nozzle,d_throat,pout,t,,qtype,1)</f>
        <v>0.9</v>
      </c>
      <c r="E62" t="str">
        <v>{"gamma_gas":0.6,"gamma_oil":0.86,"gamma_wat":1.1,"rsb_m3m3":120,"pb_atma":107.533,"t_res_C":80,"bob_m3m3":1.2,"muob_cP":0.6,"PVT_corr_set":0,"q_liq_sm3day":73,"fw_perc":100,"q_gas_free_sm3day":50}</v>
      </c>
      <c r="F62" s="8">
        <v>100.5546875</v>
      </c>
      <c r="G62" s="8">
        <v>0.9</v>
      </c>
      <c r="H62">
        <v>30</v>
      </c>
      <c r="I62" s="22">
        <v>0.78570281084554294</v>
      </c>
      <c r="J62" s="22">
        <v>0.29200834130356385</v>
      </c>
      <c r="K62" s="22">
        <v>0.41244601926696933</v>
      </c>
      <c r="L62" s="22">
        <v>0.32405999666011276</v>
      </c>
      <c r="M62" s="15" cm="1">
        <f t="array" ref="M62">[1]!decode_json_q_liq_sm3day(E62)</f>
        <v>73</v>
      </c>
    </row>
    <row r="63" spans="2:13" outlineLevel="1" x14ac:dyDescent="0.25">
      <c r="D63" s="25" cm="1">
        <f t="array" ref="D63:L63">[1]!Jet_p_in_atma(C45,feed_json_1,d_nozzle,d_throat,pout,t,,qtype,1)</f>
        <v>0.9</v>
      </c>
      <c r="E63" t="str">
        <v>{"gamma_gas":0.6,"gamma_oil":0.86,"gamma_wat":1.1,"rsb_m3m3":120,"pb_atma":107.533,"t_res_C":80,"bob_m3m3":1.2,"muob_cP":0.6,"PVT_corr_set":0,"q_liq_sm3day":79,"fw_perc":100,"q_gas_free_sm3day":50}</v>
      </c>
      <c r="F63" s="8">
        <v>117.7578125</v>
      </c>
      <c r="G63" s="8">
        <v>0.9</v>
      </c>
      <c r="H63">
        <v>30</v>
      </c>
      <c r="I63" s="22">
        <v>0.72626746207386472</v>
      </c>
      <c r="J63" s="22">
        <v>0.24902057789247081</v>
      </c>
      <c r="K63" s="22">
        <v>0.33159440932965367</v>
      </c>
      <c r="L63" s="22">
        <v>0.24082623010172982</v>
      </c>
      <c r="M63" s="15" cm="1">
        <f t="array" ref="M63">[1]!decode_json_q_liq_sm3day(E63)</f>
        <v>79</v>
      </c>
    </row>
    <row r="64" spans="2:13" outlineLevel="1" x14ac:dyDescent="0.25">
      <c r="D64" s="25" cm="1">
        <f t="array" ref="D64:L64">[1]!Jet_p_in_atma(C46,feed_json_1,d_nozzle,d_throat,pout,t,,qtype,1)</f>
        <v>0.9</v>
      </c>
      <c r="E64" t="str">
        <v>{"gamma_gas":0.6,"gamma_oil":0.86,"gamma_wat":1.1,"rsb_m3m3":120,"pb_atma":107.533,"t_res_C":80,"bob_m3m3":1.2,"muob_cP":0.6,"PVT_corr_set":0,"q_liq_sm3day":85,"fw_perc":100,"q_gas_free_sm3day":50}</v>
      </c>
      <c r="F64" s="8">
        <v>136.2890625</v>
      </c>
      <c r="G64" s="8">
        <v>0.9</v>
      </c>
      <c r="H64">
        <v>30</v>
      </c>
      <c r="I64" s="22">
        <v>0.67526348047423645</v>
      </c>
      <c r="J64" s="22">
        <v>0.21493612159401723</v>
      </c>
      <c r="K64" s="22">
        <v>0.27378169790518192</v>
      </c>
      <c r="L64" s="22">
        <v>0.18487478221759912</v>
      </c>
      <c r="M64" s="15" cm="1">
        <f t="array" ref="M64">[1]!decode_json_q_liq_sm3day(E64)</f>
        <v>85</v>
      </c>
    </row>
    <row r="65" spans="5:5" outlineLevel="1" x14ac:dyDescent="0.25"/>
    <row r="66" spans="5:5" outlineLevel="1" x14ac:dyDescent="0.25"/>
    <row r="67" spans="5:5" outlineLevel="1" x14ac:dyDescent="0.25"/>
    <row r="68" spans="5:5" outlineLevel="1" x14ac:dyDescent="0.25"/>
    <row r="69" spans="5:5" outlineLevel="1" x14ac:dyDescent="0.25"/>
    <row r="70" spans="5:5" outlineLevel="1" x14ac:dyDescent="0.25"/>
    <row r="71" spans="5:5" outlineLevel="1" x14ac:dyDescent="0.25"/>
    <row r="72" spans="5:5" outlineLevel="1" x14ac:dyDescent="0.25"/>
    <row r="73" spans="5:5" outlineLevel="1" x14ac:dyDescent="0.25"/>
    <row r="74" spans="5:5" outlineLevel="1" x14ac:dyDescent="0.25">
      <c r="E74" t="str">
        <f>E32</f>
        <v>{"gamma_gas":0.6,"gamma_oil":0.86,"gamma_wat":1.1,"rsb_m3m3":120,"pb_atma":107.533,"t_res_C":80,"bob_m3m3":1.2,"muob_cP":0.6,"PVT_corr_set":0,"q_liq_sm3day":5,"fw_perc":100,"q_gas_free_sm3day":50}</v>
      </c>
    </row>
    <row r="75" spans="5:5" x14ac:dyDescent="0.25">
      <c r="E75" t="str">
        <f>C32</f>
        <v>{"gamma_gas":0.6,"gamma_oil":0.86,"gamma_wat":1.1,"rsb_m3m3":120,"pb_atma":130,"t_res_C":80,"bob_m3m3":1.2,"muob_cP":0.6,"PVT_corr_set":0,"q_liq_sm3day":5,"fw_perc":100,"rp_m3m3":130}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025-EA49-4742-B721-2053B087798D}">
  <sheetPr codeName="Sheet1"/>
  <dimension ref="C3:R45"/>
  <sheetViews>
    <sheetView workbookViewId="0">
      <selection activeCell="C21" sqref="C21:E31"/>
    </sheetView>
  </sheetViews>
  <sheetFormatPr defaultRowHeight="15" x14ac:dyDescent="0.25"/>
  <sheetData>
    <row r="3" spans="3:9" x14ac:dyDescent="0.25">
      <c r="E3">
        <v>0.05</v>
      </c>
      <c r="F3">
        <v>0.9</v>
      </c>
    </row>
    <row r="5" spans="3:9" x14ac:dyDescent="0.25">
      <c r="C5" t="s">
        <v>39</v>
      </c>
      <c r="D5" s="19">
        <v>0.25</v>
      </c>
      <c r="G5" t="s">
        <v>43</v>
      </c>
      <c r="H5">
        <f>(0.327504*(4.6754*D5+(21.8594*D5^2-6.1068*D5*(3.5781*D5-0.354))^0.5))/D5</f>
        <v>2.4947581194641</v>
      </c>
    </row>
    <row r="6" spans="3:9" x14ac:dyDescent="0.25">
      <c r="G6" t="s">
        <v>44</v>
      </c>
      <c r="H6">
        <f>(-0.354 * H5 + 1.0562) + (0.5089 * H5 ^ 3 - 2.3377 * H5 ^ 2 + 3.5781 * H5 - 2.644) * $D$5</f>
        <v>8.1736737229519019E-2</v>
      </c>
    </row>
    <row r="7" spans="3:9" x14ac:dyDescent="0.25">
      <c r="G7" t="s">
        <v>45</v>
      </c>
    </row>
    <row r="8" spans="3:9" x14ac:dyDescent="0.25">
      <c r="C8" t="s">
        <v>40</v>
      </c>
      <c r="D8" t="s">
        <v>37</v>
      </c>
      <c r="E8" t="s">
        <v>38</v>
      </c>
      <c r="G8" t="s">
        <v>46</v>
      </c>
      <c r="H8" t="s">
        <v>47</v>
      </c>
      <c r="I8" t="s">
        <v>42</v>
      </c>
    </row>
    <row r="9" spans="3:9" x14ac:dyDescent="0.25">
      <c r="C9">
        <v>0.1</v>
      </c>
      <c r="D9">
        <f>(-0.354 * C9 + 1.0562) + (0.5089 * C9 ^ 3 - 2.3377 * C9 ^ 2 + 3.5781 * C9 - 2.644) * $D$5</f>
        <v>0.4435354749999999</v>
      </c>
      <c r="E9">
        <f>2.1*EXP(-0.824*C9)</f>
        <v>1.9338973995700819</v>
      </c>
      <c r="G9">
        <f>IF(C9&gt;$H$5,$H$6,D9)</f>
        <v>0.4435354749999999</v>
      </c>
      <c r="H9">
        <f>IF(G9&lt;E9*0.05,E9*0.05,G9)</f>
        <v>0.4435354749999999</v>
      </c>
      <c r="I9">
        <f>IF(AND(H9&gt;0.5*E9,C9&gt;$H$5),0.5*E9,H9)</f>
        <v>0.4435354749999999</v>
      </c>
    </row>
    <row r="10" spans="3:9" x14ac:dyDescent="0.25">
      <c r="C10">
        <v>0.2</v>
      </c>
      <c r="D10">
        <f t="shared" ref="D10:D45" si="0">(-0.354 * C10 + 1.0562) + (0.5089 * C10 ^ 3 - 2.3377 * C10 ^ 2 + 3.5781 * C10 - 2.644) * $D$5</f>
        <v>0.48094579999999998</v>
      </c>
      <c r="E10">
        <f t="shared" ref="E10:E45" si="1">2.1*EXP(-0.824*C10)</f>
        <v>1.78093292955425</v>
      </c>
      <c r="G10">
        <f t="shared" ref="G10:G45" si="2">IF(C10&gt;$H$5,$H$6,D10)</f>
        <v>0.48094579999999998</v>
      </c>
      <c r="H10">
        <f t="shared" ref="H10:H45" si="3">IF(G10&lt;E10*0.05,E10*0.05,G10)</f>
        <v>0.48094579999999998</v>
      </c>
      <c r="I10">
        <f t="shared" ref="I10:I45" si="4">IF(AND(H10&gt;0.5*E10,C10&gt;$H$5),0.5*E10,H10)</f>
        <v>0.48094579999999998</v>
      </c>
    </row>
    <row r="11" spans="3:9" x14ac:dyDescent="0.25">
      <c r="C11">
        <v>0.3</v>
      </c>
      <c r="D11">
        <f t="shared" si="0"/>
        <v>0.50819432500000006</v>
      </c>
      <c r="E11">
        <f t="shared" si="1"/>
        <v>1.6400674101303296</v>
      </c>
      <c r="G11">
        <f t="shared" si="2"/>
        <v>0.50819432500000006</v>
      </c>
      <c r="H11">
        <f t="shared" si="3"/>
        <v>0.50819432500000006</v>
      </c>
      <c r="I11">
        <f t="shared" si="4"/>
        <v>0.50819432500000006</v>
      </c>
    </row>
    <row r="12" spans="3:9" x14ac:dyDescent="0.25">
      <c r="C12">
        <v>0.4</v>
      </c>
      <c r="D12">
        <f t="shared" si="0"/>
        <v>0.52604440000000008</v>
      </c>
      <c r="E12">
        <f t="shared" si="1"/>
        <v>1.5103438569384204</v>
      </c>
      <c r="G12">
        <f t="shared" si="2"/>
        <v>0.52604440000000008</v>
      </c>
      <c r="H12">
        <f t="shared" si="3"/>
        <v>0.52604440000000008</v>
      </c>
      <c r="I12">
        <f t="shared" si="4"/>
        <v>0.52604440000000008</v>
      </c>
    </row>
    <row r="13" spans="3:9" x14ac:dyDescent="0.25">
      <c r="C13">
        <v>0.5</v>
      </c>
      <c r="D13">
        <f t="shared" si="0"/>
        <v>0.53525937499999998</v>
      </c>
      <c r="E13">
        <f t="shared" si="1"/>
        <v>1.3908809797094568</v>
      </c>
      <c r="G13">
        <f t="shared" si="2"/>
        <v>0.53525937499999998</v>
      </c>
      <c r="H13">
        <f t="shared" si="3"/>
        <v>0.53525937499999998</v>
      </c>
      <c r="I13">
        <f t="shared" si="4"/>
        <v>0.53525937499999998</v>
      </c>
    </row>
    <row r="14" spans="3:9" x14ac:dyDescent="0.25">
      <c r="C14">
        <v>0.6</v>
      </c>
      <c r="D14">
        <f t="shared" si="0"/>
        <v>0.53660260000000004</v>
      </c>
      <c r="E14">
        <f t="shared" si="1"/>
        <v>1.2808671951293364</v>
      </c>
      <c r="G14">
        <f t="shared" si="2"/>
        <v>0.53660260000000004</v>
      </c>
      <c r="H14">
        <f t="shared" si="3"/>
        <v>0.53660260000000004</v>
      </c>
      <c r="I14">
        <f t="shared" si="4"/>
        <v>0.53660260000000004</v>
      </c>
    </row>
    <row r="15" spans="3:9" x14ac:dyDescent="0.25">
      <c r="C15">
        <v>0.7</v>
      </c>
      <c r="D15">
        <f t="shared" si="0"/>
        <v>0.53083742500000008</v>
      </c>
      <c r="E15">
        <f t="shared" si="1"/>
        <v>1.179555113264404</v>
      </c>
      <c r="G15">
        <f t="shared" si="2"/>
        <v>0.53083742500000008</v>
      </c>
      <c r="H15">
        <f t="shared" si="3"/>
        <v>0.53083742500000008</v>
      </c>
      <c r="I15">
        <f t="shared" si="4"/>
        <v>0.53083742500000008</v>
      </c>
    </row>
    <row r="16" spans="3:9" x14ac:dyDescent="0.25">
      <c r="C16">
        <v>0.8</v>
      </c>
      <c r="D16">
        <f t="shared" si="0"/>
        <v>0.51872720000000005</v>
      </c>
      <c r="E16">
        <f t="shared" si="1"/>
        <v>1.0862564600912494</v>
      </c>
      <c r="G16">
        <f t="shared" si="2"/>
        <v>0.51872720000000005</v>
      </c>
      <c r="H16">
        <f t="shared" si="3"/>
        <v>0.51872720000000005</v>
      </c>
      <c r="I16">
        <f t="shared" si="4"/>
        <v>0.51872720000000005</v>
      </c>
    </row>
    <row r="17" spans="3:9" x14ac:dyDescent="0.25">
      <c r="C17">
        <v>0.9</v>
      </c>
      <c r="D17">
        <f t="shared" si="0"/>
        <v>0.50103527500000011</v>
      </c>
      <c r="E17">
        <f t="shared" si="1"/>
        <v>1.0003374016365096</v>
      </c>
      <c r="G17">
        <f t="shared" si="2"/>
        <v>0.50103527500000011</v>
      </c>
      <c r="H17">
        <f t="shared" si="3"/>
        <v>0.50103527500000011</v>
      </c>
      <c r="I17">
        <f t="shared" si="4"/>
        <v>0.50103527500000011</v>
      </c>
    </row>
    <row r="18" spans="3:9" x14ac:dyDescent="0.25">
      <c r="C18">
        <v>1</v>
      </c>
      <c r="D18">
        <f t="shared" si="0"/>
        <v>0.47852500000000009</v>
      </c>
      <c r="E18">
        <f t="shared" si="1"/>
        <v>0.92121423796073254</v>
      </c>
      <c r="G18">
        <f t="shared" si="2"/>
        <v>0.47852500000000009</v>
      </c>
      <c r="H18">
        <f t="shared" si="3"/>
        <v>0.47852500000000009</v>
      </c>
      <c r="I18">
        <f t="shared" si="4"/>
        <v>0.47852500000000009</v>
      </c>
    </row>
    <row r="19" spans="3:9" x14ac:dyDescent="0.25">
      <c r="C19">
        <v>1.1000000000000001</v>
      </c>
      <c r="D19">
        <f t="shared" si="0"/>
        <v>0.45195972500000003</v>
      </c>
      <c r="E19">
        <f t="shared" si="1"/>
        <v>0.84834943773295013</v>
      </c>
      <c r="G19">
        <f t="shared" si="2"/>
        <v>0.45195972500000003</v>
      </c>
      <c r="H19">
        <f t="shared" si="3"/>
        <v>0.45195972500000003</v>
      </c>
      <c r="I19">
        <f t="shared" si="4"/>
        <v>0.45195972500000003</v>
      </c>
    </row>
    <row r="20" spans="3:9" x14ac:dyDescent="0.25">
      <c r="C20">
        <v>1.2</v>
      </c>
      <c r="D20">
        <f t="shared" si="0"/>
        <v>0.42210280000000011</v>
      </c>
      <c r="E20">
        <f t="shared" si="1"/>
        <v>0.78124798645642546</v>
      </c>
      <c r="G20">
        <f t="shared" si="2"/>
        <v>0.42210280000000011</v>
      </c>
      <c r="H20">
        <f t="shared" si="3"/>
        <v>0.42210280000000011</v>
      </c>
      <c r="I20">
        <f t="shared" si="4"/>
        <v>0.42210280000000011</v>
      </c>
    </row>
    <row r="21" spans="3:9" x14ac:dyDescent="0.25">
      <c r="C21" s="20">
        <v>1.3</v>
      </c>
      <c r="D21" s="20">
        <f t="shared" si="0"/>
        <v>0.38971757500000015</v>
      </c>
      <c r="E21" s="20">
        <f t="shared" si="1"/>
        <v>0.71945402353687804</v>
      </c>
      <c r="G21">
        <f>IF(C21&gt;$H$5,$H$6,D21)</f>
        <v>0.38971757500000015</v>
      </c>
      <c r="H21">
        <f t="shared" si="3"/>
        <v>0.38971757500000015</v>
      </c>
      <c r="I21">
        <f t="shared" si="4"/>
        <v>0.38971757500000015</v>
      </c>
    </row>
    <row r="22" spans="3:9" x14ac:dyDescent="0.25">
      <c r="C22" s="20">
        <v>1.4</v>
      </c>
      <c r="D22" s="20">
        <f t="shared" si="0"/>
        <v>0.35556740000000031</v>
      </c>
      <c r="E22" s="20">
        <f t="shared" si="1"/>
        <v>0.66254774534676231</v>
      </c>
      <c r="G22">
        <f t="shared" si="2"/>
        <v>0.35556740000000031</v>
      </c>
      <c r="H22">
        <f t="shared" si="3"/>
        <v>0.35556740000000031</v>
      </c>
      <c r="I22">
        <f t="shared" si="4"/>
        <v>0.35556740000000031</v>
      </c>
    </row>
    <row r="23" spans="3:9" x14ac:dyDescent="0.25">
      <c r="C23" s="20">
        <v>1.5</v>
      </c>
      <c r="D23" s="20">
        <f t="shared" si="0"/>
        <v>0.32041562500000043</v>
      </c>
      <c r="E23" s="20">
        <f t="shared" si="1"/>
        <v>0.61014255324624966</v>
      </c>
      <c r="G23">
        <f t="shared" si="2"/>
        <v>0.32041562500000043</v>
      </c>
      <c r="H23">
        <f t="shared" si="3"/>
        <v>0.32041562500000043</v>
      </c>
      <c r="I23">
        <f t="shared" si="4"/>
        <v>0.32041562500000043</v>
      </c>
    </row>
    <row r="24" spans="3:9" x14ac:dyDescent="0.25">
      <c r="C24" s="20">
        <v>1.6</v>
      </c>
      <c r="D24" s="20">
        <f t="shared" si="0"/>
        <v>0.2850256000000001</v>
      </c>
      <c r="E24" s="20">
        <f t="shared" si="1"/>
        <v>0.56188242718570114</v>
      </c>
      <c r="G24">
        <f t="shared" si="2"/>
        <v>0.2850256000000001</v>
      </c>
      <c r="H24">
        <f t="shared" si="3"/>
        <v>0.2850256000000001</v>
      </c>
      <c r="I24">
        <f t="shared" si="4"/>
        <v>0.2850256000000001</v>
      </c>
    </row>
    <row r="25" spans="3:9" x14ac:dyDescent="0.25">
      <c r="C25" s="20">
        <v>1.7</v>
      </c>
      <c r="D25" s="20">
        <f t="shared" si="0"/>
        <v>0.25016067500000017</v>
      </c>
      <c r="E25" s="20">
        <f t="shared" si="1"/>
        <v>0.5174395070469302</v>
      </c>
      <c r="G25">
        <f t="shared" si="2"/>
        <v>0.25016067500000017</v>
      </c>
      <c r="H25">
        <f t="shared" si="3"/>
        <v>0.25016067500000017</v>
      </c>
      <c r="I25">
        <f t="shared" si="4"/>
        <v>0.25016067500000017</v>
      </c>
    </row>
    <row r="26" spans="3:9" x14ac:dyDescent="0.25">
      <c r="C26" s="20">
        <v>1.8</v>
      </c>
      <c r="D26" s="20">
        <f t="shared" si="0"/>
        <v>0.21658420000000023</v>
      </c>
      <c r="E26" s="20">
        <f t="shared" si="1"/>
        <v>0.4765118652918493</v>
      </c>
      <c r="G26">
        <f t="shared" si="2"/>
        <v>0.21658420000000023</v>
      </c>
      <c r="H26">
        <f t="shared" si="3"/>
        <v>0.21658420000000023</v>
      </c>
      <c r="I26">
        <f t="shared" si="4"/>
        <v>0.21658420000000023</v>
      </c>
    </row>
    <row r="27" spans="3:9" x14ac:dyDescent="0.25">
      <c r="C27" s="20">
        <v>1.9</v>
      </c>
      <c r="D27" s="20">
        <f t="shared" si="0"/>
        <v>0.18505952500000034</v>
      </c>
      <c r="E27" s="20">
        <f t="shared" si="1"/>
        <v>0.43882145578676018</v>
      </c>
      <c r="G27">
        <f t="shared" si="2"/>
        <v>0.18505952500000034</v>
      </c>
      <c r="H27">
        <f t="shared" si="3"/>
        <v>0.18505952500000034</v>
      </c>
      <c r="I27">
        <f t="shared" si="4"/>
        <v>0.18505952500000034</v>
      </c>
    </row>
    <row r="28" spans="3:9" x14ac:dyDescent="0.25">
      <c r="C28" s="20">
        <v>2</v>
      </c>
      <c r="D28" s="20">
        <f t="shared" si="0"/>
        <v>0.15635000000000021</v>
      </c>
      <c r="E28" s="20">
        <f t="shared" si="1"/>
        <v>0.40411222486741577</v>
      </c>
      <c r="G28">
        <f t="shared" si="2"/>
        <v>0.15635000000000021</v>
      </c>
      <c r="H28">
        <f t="shared" si="3"/>
        <v>0.15635000000000021</v>
      </c>
      <c r="I28">
        <f t="shared" si="4"/>
        <v>0.15635000000000021</v>
      </c>
    </row>
    <row r="29" spans="3:9" x14ac:dyDescent="0.25">
      <c r="C29" s="20">
        <v>2.1</v>
      </c>
      <c r="D29" s="20">
        <f t="shared" si="0"/>
        <v>0.13121897500000024</v>
      </c>
      <c r="E29" s="20">
        <f t="shared" si="1"/>
        <v>0.3721483718121788</v>
      </c>
      <c r="G29">
        <f t="shared" si="2"/>
        <v>0.13121897500000024</v>
      </c>
      <c r="H29">
        <f t="shared" si="3"/>
        <v>0.13121897500000024</v>
      </c>
      <c r="I29">
        <f t="shared" si="4"/>
        <v>0.13121897500000024</v>
      </c>
    </row>
    <row r="30" spans="3:9" x14ac:dyDescent="0.25">
      <c r="C30" s="20">
        <v>2.2000000000000002</v>
      </c>
      <c r="D30" s="20">
        <f t="shared" si="0"/>
        <v>0.11042980000000024</v>
      </c>
      <c r="E30" s="20">
        <f t="shared" si="1"/>
        <v>0.34271274690562503</v>
      </c>
      <c r="G30">
        <f t="shared" si="2"/>
        <v>0.11042980000000024</v>
      </c>
      <c r="H30">
        <f t="shared" si="3"/>
        <v>0.11042980000000024</v>
      </c>
      <c r="I30">
        <f t="shared" si="4"/>
        <v>0.11042980000000024</v>
      </c>
    </row>
    <row r="31" spans="3:9" x14ac:dyDescent="0.25">
      <c r="C31" s="20">
        <v>2.2999999999999998</v>
      </c>
      <c r="D31" s="20">
        <f t="shared" si="0"/>
        <v>9.4745825000000505E-2</v>
      </c>
      <c r="E31" s="20">
        <f t="shared" si="1"/>
        <v>0.3156053762096705</v>
      </c>
      <c r="G31">
        <f t="shared" si="2"/>
        <v>9.4745825000000505E-2</v>
      </c>
      <c r="H31">
        <f t="shared" si="3"/>
        <v>9.4745825000000505E-2</v>
      </c>
      <c r="I31">
        <f t="shared" si="4"/>
        <v>9.4745825000000505E-2</v>
      </c>
    </row>
    <row r="32" spans="3:9" x14ac:dyDescent="0.25">
      <c r="C32">
        <v>2.4</v>
      </c>
      <c r="D32">
        <f t="shared" si="0"/>
        <v>8.4930400000000406E-2</v>
      </c>
      <c r="E32">
        <f t="shared" si="1"/>
        <v>0.29064210302010429</v>
      </c>
      <c r="G32">
        <f t="shared" si="2"/>
        <v>8.4930400000000406E-2</v>
      </c>
      <c r="H32">
        <f t="shared" si="3"/>
        <v>8.4930400000000406E-2</v>
      </c>
      <c r="I32">
        <f t="shared" si="4"/>
        <v>8.4930400000000406E-2</v>
      </c>
    </row>
    <row r="33" spans="3:18" x14ac:dyDescent="0.25">
      <c r="C33">
        <v>2.5</v>
      </c>
      <c r="D33">
        <f t="shared" si="0"/>
        <v>8.174687500000033E-2</v>
      </c>
      <c r="E33">
        <f t="shared" si="1"/>
        <v>0.26765333677912356</v>
      </c>
      <c r="G33">
        <f t="shared" si="2"/>
        <v>8.1736737229519019E-2</v>
      </c>
      <c r="H33">
        <f t="shared" si="3"/>
        <v>8.1736737229519019E-2</v>
      </c>
      <c r="I33">
        <f t="shared" si="4"/>
        <v>8.1736737229519019E-2</v>
      </c>
    </row>
    <row r="34" spans="3:18" x14ac:dyDescent="0.25">
      <c r="C34">
        <v>2.6</v>
      </c>
      <c r="D34">
        <f t="shared" si="0"/>
        <v>8.595860000000044E-2</v>
      </c>
      <c r="E34">
        <f t="shared" si="1"/>
        <v>0.24648290094447739</v>
      </c>
      <c r="G34">
        <f t="shared" si="2"/>
        <v>8.1736737229519019E-2</v>
      </c>
      <c r="H34">
        <f t="shared" si="3"/>
        <v>8.1736737229519019E-2</v>
      </c>
      <c r="I34">
        <f t="shared" si="4"/>
        <v>8.1736737229519019E-2</v>
      </c>
    </row>
    <row r="35" spans="3:18" x14ac:dyDescent="0.25">
      <c r="C35">
        <v>2.7</v>
      </c>
      <c r="D35">
        <f t="shared" si="0"/>
        <v>9.8328925000000567E-2</v>
      </c>
      <c r="E35">
        <f t="shared" si="1"/>
        <v>0.22698697198810228</v>
      </c>
      <c r="G35">
        <f t="shared" si="2"/>
        <v>8.1736737229519019E-2</v>
      </c>
      <c r="H35">
        <f t="shared" si="3"/>
        <v>8.1736737229519019E-2</v>
      </c>
      <c r="I35">
        <f t="shared" si="4"/>
        <v>8.1736737229519019E-2</v>
      </c>
    </row>
    <row r="36" spans="3:18" x14ac:dyDescent="0.25">
      <c r="C36">
        <v>2.8</v>
      </c>
      <c r="D36">
        <f t="shared" si="0"/>
        <v>0.11962120000000076</v>
      </c>
      <c r="E36">
        <f t="shared" si="1"/>
        <v>0.20903310231622765</v>
      </c>
      <c r="G36">
        <f t="shared" si="2"/>
        <v>8.1736737229519019E-2</v>
      </c>
      <c r="H36">
        <f t="shared" si="3"/>
        <v>8.1736737229519019E-2</v>
      </c>
      <c r="I36">
        <f t="shared" si="4"/>
        <v>8.1736737229519019E-2</v>
      </c>
    </row>
    <row r="37" spans="3:18" x14ac:dyDescent="0.25">
      <c r="C37">
        <v>2.9</v>
      </c>
      <c r="D37">
        <f t="shared" si="0"/>
        <v>0.15059877500000041</v>
      </c>
      <c r="E37">
        <f t="shared" si="1"/>
        <v>0.19249932047305693</v>
      </c>
      <c r="G37">
        <f t="shared" si="2"/>
        <v>8.1736737229519019E-2</v>
      </c>
      <c r="H37">
        <f t="shared" si="3"/>
        <v>8.1736737229519019E-2</v>
      </c>
      <c r="I37">
        <f t="shared" si="4"/>
        <v>8.1736737229519019E-2</v>
      </c>
    </row>
    <row r="38" spans="3:18" x14ac:dyDescent="0.25">
      <c r="C38">
        <v>3</v>
      </c>
      <c r="D38">
        <f t="shared" si="0"/>
        <v>0.19202500000000144</v>
      </c>
      <c r="E38">
        <f t="shared" si="1"/>
        <v>0.1772733025151679</v>
      </c>
      <c r="G38">
        <f t="shared" si="2"/>
        <v>8.1736737229519019E-2</v>
      </c>
      <c r="H38">
        <f t="shared" si="3"/>
        <v>8.1736737229519019E-2</v>
      </c>
      <c r="I38">
        <f t="shared" si="4"/>
        <v>8.1736737229519019E-2</v>
      </c>
    </row>
    <row r="39" spans="3:18" x14ac:dyDescent="0.25">
      <c r="C39">
        <v>3.1</v>
      </c>
      <c r="D39">
        <f t="shared" si="0"/>
        <v>0.24466322500000004</v>
      </c>
      <c r="E39">
        <f t="shared" si="1"/>
        <v>0.16325160892727797</v>
      </c>
      <c r="G39">
        <f t="shared" si="2"/>
        <v>8.1736737229519019E-2</v>
      </c>
      <c r="H39">
        <f t="shared" si="3"/>
        <v>8.1736737229519019E-2</v>
      </c>
      <c r="I39">
        <f t="shared" si="4"/>
        <v>8.1625804463638985E-2</v>
      </c>
    </row>
    <row r="40" spans="3:18" x14ac:dyDescent="0.25">
      <c r="C40">
        <v>3.2</v>
      </c>
      <c r="D40">
        <f t="shared" si="0"/>
        <v>0.30927680000000102</v>
      </c>
      <c r="E40">
        <f t="shared" si="1"/>
        <v>0.15033898189528319</v>
      </c>
      <c r="G40">
        <f t="shared" si="2"/>
        <v>8.1736737229519019E-2</v>
      </c>
      <c r="H40">
        <f t="shared" si="3"/>
        <v>8.1736737229519019E-2</v>
      </c>
      <c r="I40">
        <f t="shared" si="4"/>
        <v>7.5169490947641596E-2</v>
      </c>
      <c r="R40" t="s">
        <v>41</v>
      </c>
    </row>
    <row r="41" spans="3:18" x14ac:dyDescent="0.25">
      <c r="C41">
        <v>3.3</v>
      </c>
      <c r="D41">
        <f t="shared" si="0"/>
        <v>0.38662907500000077</v>
      </c>
      <c r="E41">
        <f t="shared" si="1"/>
        <v>0.13844769816252472</v>
      </c>
      <c r="G41">
        <f t="shared" si="2"/>
        <v>8.1736737229519019E-2</v>
      </c>
      <c r="H41">
        <f t="shared" si="3"/>
        <v>8.1736737229519019E-2</v>
      </c>
      <c r="I41">
        <f t="shared" si="4"/>
        <v>6.9223849081262362E-2</v>
      </c>
    </row>
    <row r="42" spans="3:18" x14ac:dyDescent="0.25">
      <c r="C42">
        <v>3.4</v>
      </c>
      <c r="D42">
        <f t="shared" si="0"/>
        <v>0.47748340000000034</v>
      </c>
      <c r="E42">
        <f t="shared" si="1"/>
        <v>0.12749697307284294</v>
      </c>
      <c r="G42">
        <f t="shared" si="2"/>
        <v>8.1736737229519019E-2</v>
      </c>
      <c r="H42">
        <f t="shared" si="3"/>
        <v>8.1736737229519019E-2</v>
      </c>
      <c r="I42">
        <f t="shared" si="4"/>
        <v>6.374848653642147E-2</v>
      </c>
    </row>
    <row r="43" spans="3:18" x14ac:dyDescent="0.25">
      <c r="C43">
        <v>3.5</v>
      </c>
      <c r="D43">
        <f t="shared" si="0"/>
        <v>0.58260312500000122</v>
      </c>
      <c r="E43">
        <f t="shared" si="1"/>
        <v>0.11741241175172745</v>
      </c>
      <c r="G43">
        <f t="shared" si="2"/>
        <v>8.1736737229519019E-2</v>
      </c>
      <c r="H43">
        <f t="shared" si="3"/>
        <v>8.1736737229519019E-2</v>
      </c>
      <c r="I43">
        <f t="shared" si="4"/>
        <v>5.8706205875863726E-2</v>
      </c>
    </row>
    <row r="44" spans="3:18" x14ac:dyDescent="0.25">
      <c r="C44">
        <v>3.6</v>
      </c>
      <c r="D44">
        <f t="shared" si="0"/>
        <v>0.70275160000000092</v>
      </c>
      <c r="E44">
        <f t="shared" si="1"/>
        <v>0.10812550369710355</v>
      </c>
      <c r="G44">
        <f t="shared" si="2"/>
        <v>8.1736737229519019E-2</v>
      </c>
      <c r="H44">
        <f t="shared" si="3"/>
        <v>8.1736737229519019E-2</v>
      </c>
      <c r="I44">
        <f t="shared" si="4"/>
        <v>5.4062751848551777E-2</v>
      </c>
    </row>
    <row r="45" spans="3:18" x14ac:dyDescent="0.25">
      <c r="C45">
        <v>3.7</v>
      </c>
      <c r="D45">
        <f t="shared" si="0"/>
        <v>0.83869217500000159</v>
      </c>
      <c r="E45">
        <f t="shared" si="1"/>
        <v>9.9573157346206573E-2</v>
      </c>
      <c r="G45">
        <f t="shared" si="2"/>
        <v>8.1736737229519019E-2</v>
      </c>
      <c r="H45">
        <f t="shared" si="3"/>
        <v>8.1736737229519019E-2</v>
      </c>
      <c r="I45">
        <f t="shared" si="4"/>
        <v>4.9786578673103286E-2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C0FB-7D77-4F86-8248-D57D2F38BF85}">
  <sheetPr codeName="Лист2"/>
  <dimension ref="B2:K52"/>
  <sheetViews>
    <sheetView topLeftCell="A4" workbookViewId="0">
      <selection activeCell="D9" sqref="D9"/>
    </sheetView>
  </sheetViews>
  <sheetFormatPr defaultRowHeight="15" x14ac:dyDescent="0.25"/>
  <cols>
    <col min="4" max="4" width="11.140625" customWidth="1"/>
  </cols>
  <sheetData>
    <row r="2" spans="2:11" x14ac:dyDescent="0.25">
      <c r="B2" t="s">
        <v>64</v>
      </c>
    </row>
    <row r="5" spans="2:11" x14ac:dyDescent="0.25">
      <c r="C5" s="1" t="s">
        <v>0</v>
      </c>
      <c r="D5" s="1">
        <v>0.6</v>
      </c>
      <c r="H5" t="s">
        <v>29</v>
      </c>
    </row>
    <row r="6" spans="2:11" x14ac:dyDescent="0.25">
      <c r="C6" s="1" t="s">
        <v>1</v>
      </c>
      <c r="D6" s="1">
        <v>0.86</v>
      </c>
    </row>
    <row r="7" spans="2:11" x14ac:dyDescent="0.25">
      <c r="C7" s="1" t="s">
        <v>2</v>
      </c>
      <c r="D7" s="1">
        <v>1.1000000000000001</v>
      </c>
      <c r="H7" t="s">
        <v>15</v>
      </c>
      <c r="I7" s="5">
        <v>2</v>
      </c>
      <c r="K7">
        <v>1.5</v>
      </c>
    </row>
    <row r="8" spans="2:11" x14ac:dyDescent="0.25">
      <c r="C8" s="1" t="s">
        <v>3</v>
      </c>
      <c r="D8" s="1">
        <v>120</v>
      </c>
      <c r="H8" t="s">
        <v>16</v>
      </c>
      <c r="I8" s="5">
        <f>d_nozzle*K7</f>
        <v>7.5</v>
      </c>
    </row>
    <row r="9" spans="2:11" x14ac:dyDescent="0.25">
      <c r="C9" s="1" t="s">
        <v>4</v>
      </c>
      <c r="D9" s="1">
        <v>100</v>
      </c>
    </row>
    <row r="10" spans="2:11" x14ac:dyDescent="0.25">
      <c r="C10" s="1" t="s">
        <v>5</v>
      </c>
      <c r="D10" s="1">
        <v>80</v>
      </c>
      <c r="H10" t="s">
        <v>17</v>
      </c>
      <c r="I10" s="5">
        <v>100</v>
      </c>
    </row>
    <row r="11" spans="2:11" x14ac:dyDescent="0.25">
      <c r="C11" s="1" t="s">
        <v>6</v>
      </c>
      <c r="D11" s="1">
        <v>1.2</v>
      </c>
      <c r="I11" s="5"/>
    </row>
    <row r="12" spans="2:11" x14ac:dyDescent="0.25">
      <c r="C12" s="1" t="s">
        <v>7</v>
      </c>
      <c r="D12" s="1">
        <v>0.6</v>
      </c>
      <c r="H12" t="s">
        <v>65</v>
      </c>
      <c r="I12" s="5">
        <v>40</v>
      </c>
    </row>
    <row r="13" spans="2:11" x14ac:dyDescent="0.25">
      <c r="C13" s="1" t="s">
        <v>8</v>
      </c>
      <c r="D13" s="1">
        <v>0</v>
      </c>
      <c r="H13" t="s">
        <v>20</v>
      </c>
      <c r="I13">
        <v>20</v>
      </c>
    </row>
    <row r="14" spans="2:11" x14ac:dyDescent="0.25">
      <c r="C14" s="1" t="s">
        <v>9</v>
      </c>
      <c r="D14" s="26" t="str">
        <f>[1]!encode_PVT(D5,D6,D7,D8,D9,D10,D11,D12,D13)</f>
        <v>{"gamma_gas":0.6,"gamma_oil":0.86,"gamma_wat":1.1,"rsb_m3m3":120,"pb_atma":100,"t_res_C":80,"bob_m3m3":1.2,"muob_cP":0.6,"PVT_corr_set":0}</v>
      </c>
      <c r="E14" t="s">
        <v>27</v>
      </c>
    </row>
    <row r="15" spans="2:11" x14ac:dyDescent="0.25">
      <c r="C15" s="1" t="s">
        <v>10</v>
      </c>
      <c r="D15" s="27">
        <v>3</v>
      </c>
      <c r="H15" t="s">
        <v>62</v>
      </c>
      <c r="I15" s="5">
        <v>0.92</v>
      </c>
    </row>
    <row r="16" spans="2:11" x14ac:dyDescent="0.25">
      <c r="C16" s="1" t="s">
        <v>11</v>
      </c>
      <c r="D16" s="1">
        <v>0</v>
      </c>
      <c r="I16" s="5"/>
    </row>
    <row r="17" spans="2:10" x14ac:dyDescent="0.25">
      <c r="C17" s="1" t="s">
        <v>12</v>
      </c>
      <c r="D17" s="1">
        <v>120</v>
      </c>
    </row>
    <row r="18" spans="2:10" x14ac:dyDescent="0.25">
      <c r="C18" s="1" t="s">
        <v>13</v>
      </c>
      <c r="D18" s="1">
        <v>0</v>
      </c>
    </row>
    <row r="19" spans="2:10" x14ac:dyDescent="0.25">
      <c r="C19" s="1" t="s">
        <v>14</v>
      </c>
      <c r="D19" s="26" t="str">
        <f>[1]!encode_feed(D15,D16,D17,D18,D14)</f>
        <v>{"gamma_gas":0.6,"gamma_oil":0.86,"gamma_wat":1.1,"rsb_m3m3":120,"pb_atma":100,"t_res_C":80,"bob_m3m3":1.2,"muob_cP":0.6,"PVT_corr_set":0,"q_liq_sm3day":3,"fw_perc":0,"rp_m3m3":120}</v>
      </c>
      <c r="E19" t="s">
        <v>27</v>
      </c>
    </row>
    <row r="22" spans="2:10" x14ac:dyDescent="0.25">
      <c r="B22" t="s">
        <v>66</v>
      </c>
      <c r="C22" t="str" cm="1">
        <f t="array" ref="C22">[1]!encode_linspace(1,I10,25)</f>
        <v>[1,4.96,8.92,12.88,16.84,20.8,24.76,28.72,32.68,36.64,40.6,44.56,48.52,52.48,56.44,60.4,64.36,68.32,72.28,76.24,80.2,84.16,88.12,92.08,96.04,100]</v>
      </c>
    </row>
    <row r="23" spans="2:10" x14ac:dyDescent="0.25">
      <c r="B23" t="s">
        <v>67</v>
      </c>
      <c r="C23" t="str" cm="1">
        <f t="array" ref="C23">[1]!encode_linspace(I12,I12*3,25)</f>
        <v>[40,43.2,46.4,49.6,52.8,56,59.2,62.4,65.6,68.8,72,75.2,78.4,81.6,84.8,88,91.2,94.4,97.6,100.8,104,107.2,110.4,113.6,116.8,120]</v>
      </c>
    </row>
    <row r="26" spans="2:10" x14ac:dyDescent="0.25">
      <c r="C26" t="s">
        <v>65</v>
      </c>
      <c r="D26" t="s">
        <v>68</v>
      </c>
      <c r="E26" t="s">
        <v>69</v>
      </c>
      <c r="H26" t="s">
        <v>17</v>
      </c>
      <c r="I26" t="s">
        <v>68</v>
      </c>
      <c r="J26" t="s">
        <v>69</v>
      </c>
    </row>
    <row r="27" spans="2:10" x14ac:dyDescent="0.25">
      <c r="C27">
        <f t="array" ref="C27:C52">[1]!decode_json(C22)</f>
        <v>1</v>
      </c>
      <c r="D27" cm="1">
        <f t="array" ref="D27">[1]!Jet_q_nozzle_sm3day(feed_json_2,$I$7,$I$10,C27,$I$13,,0)</f>
        <v>41.079403530350383</v>
      </c>
      <c r="E27" cm="1">
        <f t="array" ref="E27">[1]!Jet_q_nozzle_sm3day(feed_json_2,$I$7,$I$10,C27,$I$13,,1,$I$15,$I$8)</f>
        <v>23.252656221754233</v>
      </c>
      <c r="H27" cm="1">
        <f t="array" ref="H27:H52">[1]!decode_json(C23)</f>
        <v>40</v>
      </c>
      <c r="I27" cm="1">
        <f t="array" ref="I27">[1]!Jet_q_nozzle_sm3day(feed_json_2,$I$7,H27,$I$12,$I$13,,0)</f>
        <v>0</v>
      </c>
      <c r="J27" cm="1">
        <f t="array" ref="J27">[1]!Jet_q_nozzle_sm3day(feed_json_2,$I$7,H27,$I$12,$I$13,,1,$I$15,$I$8)</f>
        <v>0</v>
      </c>
    </row>
    <row r="28" spans="2:10" x14ac:dyDescent="0.25">
      <c r="C28">
        <v>4.96</v>
      </c>
      <c r="D28" cm="1">
        <f t="array" ref="D28">[1]!Jet_q_nozzle_sm3day(feed_json_2,$I$7,$I$10,C28,$I$13,,0)</f>
        <v>40.249431034897739</v>
      </c>
      <c r="E28" cm="1">
        <f t="array" ref="E28">[1]!Jet_q_nozzle_sm3day(feed_json_2,$I$7,$I$10,C28,$I$13,,1,$I$15,$I$8)</f>
        <v>23.252656221754233</v>
      </c>
      <c r="H28">
        <v>43.2</v>
      </c>
      <c r="I28" cm="1">
        <f t="array" ref="I28">[1]!Jet_q_nozzle_sm3day(feed_json_2,$I$7,H28,$I$12,$I$13,,0)</f>
        <v>10.63946667609838</v>
      </c>
      <c r="J28" cm="1">
        <f t="array" ref="J28">[1]!Jet_q_nozzle_sm3day(feed_json_2,$I$7,H28,$I$12,$I$13,,1,$I$15,$I$8)</f>
        <v>4.3734002749215417</v>
      </c>
    </row>
    <row r="29" spans="2:10" x14ac:dyDescent="0.25">
      <c r="C29">
        <v>8.92</v>
      </c>
      <c r="D29" cm="1">
        <f t="array" ref="D29">[1]!Jet_q_nozzle_sm3day(feed_json_2,$I$7,$I$10,C29,$I$13,,0)</f>
        <v>39.401979681947644</v>
      </c>
      <c r="E29" cm="1">
        <f t="array" ref="E29">[1]!Jet_q_nozzle_sm3day(feed_json_2,$I$7,$I$10,C29,$I$13,,1,$I$15,$I$8)</f>
        <v>23.252656221754233</v>
      </c>
      <c r="H29">
        <v>46.4</v>
      </c>
      <c r="I29" cm="1">
        <f t="array" ref="I29">[1]!Jet_q_nozzle_sm3day(feed_json_2,$I$7,H29,$I$12,$I$13,,0)</f>
        <v>14.421253964354626</v>
      </c>
      <c r="J29" cm="1">
        <f t="array" ref="J29">[1]!Jet_q_nozzle_sm3day(feed_json_2,$I$7,H29,$I$12,$I$13,,1,$I$15,$I$8)</f>
        <v>6.1274653261205696</v>
      </c>
    </row>
    <row r="30" spans="2:10" x14ac:dyDescent="0.25">
      <c r="C30">
        <v>12.88</v>
      </c>
      <c r="D30" cm="1">
        <f t="array" ref="D30">[1]!Jet_q_nozzle_sm3day(feed_json_2,$I$7,$I$10,C30,$I$13,,0)</f>
        <v>38.535896344580337</v>
      </c>
      <c r="E30" cm="1">
        <f t="array" ref="E30">[1]!Jet_q_nozzle_sm3day(feed_json_2,$I$7,$I$10,C30,$I$13,,1,$I$15,$I$8)</f>
        <v>23.252656221754233</v>
      </c>
      <c r="H30">
        <v>49.6</v>
      </c>
      <c r="I30" cm="1">
        <f t="array" ref="I30">[1]!Jet_q_nozzle_sm3day(feed_json_2,$I$7,H30,$I$12,$I$13,,0)</f>
        <v>16.973210009605889</v>
      </c>
      <c r="J30" cm="1">
        <f t="array" ref="J30">[1]!Jet_q_nozzle_sm3day(feed_json_2,$I$7,H30,$I$12,$I$13,,1,$I$15,$I$8)</f>
        <v>7.4520993752377915</v>
      </c>
    </row>
    <row r="31" spans="2:10" x14ac:dyDescent="0.25">
      <c r="C31">
        <v>16.84</v>
      </c>
      <c r="D31" cm="1">
        <f t="array" ref="D31">[1]!Jet_q_nozzle_sm3day(feed_json_2,$I$7,$I$10,C31,$I$13,,0)</f>
        <v>37.649895236293361</v>
      </c>
      <c r="E31" cm="1">
        <f t="array" ref="E31">[1]!Jet_q_nozzle_sm3day(feed_json_2,$I$7,$I$10,C31,$I$13,,1,$I$15,$I$8)</f>
        <v>23.252656221754233</v>
      </c>
      <c r="H31">
        <v>52.8</v>
      </c>
      <c r="I31" cm="1">
        <f t="array" ref="I31">[1]!Jet_q_nozzle_sm3day(feed_json_2,$I$7,H31,$I$12,$I$13,,0)</f>
        <v>18.879416804458636</v>
      </c>
      <c r="J31" cm="1">
        <f t="array" ref="J31">[1]!Jet_q_nozzle_sm3day(feed_json_2,$I$7,H31,$I$12,$I$13,,1,$I$15,$I$8)</f>
        <v>8.5632035737414292</v>
      </c>
    </row>
    <row r="32" spans="2:10" x14ac:dyDescent="0.25">
      <c r="C32">
        <v>20.8</v>
      </c>
      <c r="D32" cm="1">
        <f t="array" ref="D32">[1]!Jet_q_nozzle_sm3day(feed_json_2,$I$7,$I$10,C32,$I$13,,0)</f>
        <v>36.742535507603328</v>
      </c>
      <c r="E32" cm="1">
        <f t="array" ref="E32">[1]!Jet_q_nozzle_sm3day(feed_json_2,$I$7,$I$10,C32,$I$13,,1,$I$15,$I$8)</f>
        <v>23.252656221754233</v>
      </c>
      <c r="H32">
        <v>56</v>
      </c>
      <c r="I32" cm="1">
        <f t="array" ref="I32">[1]!Jet_q_nozzle_sm3day(feed_json_2,$I$7,H32,$I$12,$I$13,,0)</f>
        <v>20.377576214445718</v>
      </c>
      <c r="J32" cm="1">
        <f t="array" ref="J32">[1]!Jet_q_nozzle_sm3day(feed_json_2,$I$7,H32,$I$12,$I$13,,1,$I$15,$I$8)</f>
        <v>9.5468705999372769</v>
      </c>
    </row>
    <row r="33" spans="3:10" x14ac:dyDescent="0.25">
      <c r="C33">
        <v>24.76</v>
      </c>
      <c r="D33" cm="1">
        <f t="array" ref="D33">[1]!Jet_q_nozzle_sm3day(feed_json_2,$I$7,$I$10,C33,$I$13,,0)</f>
        <v>35.812193729945065</v>
      </c>
      <c r="E33" cm="1">
        <f t="array" ref="E33">[1]!Jet_q_nozzle_sm3day(feed_json_2,$I$7,$I$10,C33,$I$13,,1,$I$15,$I$8)</f>
        <v>23.252656221754233</v>
      </c>
      <c r="H33">
        <v>59.2</v>
      </c>
      <c r="I33" cm="1">
        <f t="array" ref="I33">[1]!Jet_q_nozzle_sm3day(feed_json_2,$I$7,H33,$I$12,$I$13,,0)</f>
        <v>21.59411641069212</v>
      </c>
      <c r="J33" cm="1">
        <f t="array" ref="J33">[1]!Jet_q_nozzle_sm3day(feed_json_2,$I$7,H33,$I$12,$I$13,,1,$I$15,$I$8)</f>
        <v>10.448664173554338</v>
      </c>
    </row>
    <row r="34" spans="3:10" x14ac:dyDescent="0.25">
      <c r="C34">
        <v>28.72</v>
      </c>
      <c r="D34" cm="1">
        <f t="array" ref="D34">[1]!Jet_q_nozzle_sm3day(feed_json_2,$I$7,$I$10,C34,$I$13,,0)</f>
        <v>34.857029764091237</v>
      </c>
      <c r="E34" cm="1">
        <f t="array" ref="E34">[1]!Jet_q_nozzle_sm3day(feed_json_2,$I$7,$I$10,C34,$I$13,,1,$I$15,$I$8)</f>
        <v>23.252656221754233</v>
      </c>
      <c r="H34">
        <v>62.4</v>
      </c>
      <c r="I34" cm="1">
        <f t="array" ref="I34">[1]!Jet_q_nozzle_sm3day(feed_json_2,$I$7,H34,$I$12,$I$13,,0)</f>
        <v>22.606114185353562</v>
      </c>
      <c r="J34" cm="1">
        <f t="array" ref="J34">[1]!Jet_q_nozzle_sm3day(feed_json_2,$I$7,H34,$I$12,$I$13,,1,$I$15,$I$8)</f>
        <v>11.296690806355205</v>
      </c>
    </row>
    <row r="35" spans="3:10" x14ac:dyDescent="0.25">
      <c r="C35">
        <v>32.68</v>
      </c>
      <c r="D35" cm="1">
        <f t="array" ref="D35">[1]!Jet_q_nozzle_sm3day(feed_json_2,$I$7,$I$10,C35,$I$13,,0)</f>
        <v>33.874943958601129</v>
      </c>
      <c r="E35" cm="1">
        <f t="array" ref="E35">[1]!Jet_q_nozzle_sm3day(feed_json_2,$I$7,$I$10,C35,$I$13,,1,$I$15,$I$8)</f>
        <v>23.252656221754233</v>
      </c>
      <c r="H35">
        <v>65.599999999999994</v>
      </c>
      <c r="I35" cm="1">
        <f t="array" ref="I35">[1]!Jet_q_nozzle_sm3day(feed_json_2,$I$7,H35,$I$12,$I$13,,0)</f>
        <v>23.46464896782814</v>
      </c>
      <c r="J35" cm="1">
        <f t="array" ref="J35">[1]!Jet_q_nozzle_sm3day(feed_json_2,$I$7,H35,$I$12,$I$13,,1,$I$15,$I$8)</f>
        <v>12.110173874972942</v>
      </c>
    </row>
    <row r="36" spans="3:10" x14ac:dyDescent="0.25">
      <c r="C36">
        <v>36.64</v>
      </c>
      <c r="D36" cm="1">
        <f t="array" ref="D36">[1]!Jet_q_nozzle_sm3day(feed_json_2,$I$7,$I$10,C36,$I$13,,0)</f>
        <v>32.863522824280309</v>
      </c>
      <c r="E36" cm="1">
        <f t="array" ref="E36">[1]!Jet_q_nozzle_sm3day(feed_json_2,$I$7,$I$10,C36,$I$13,,1,$I$15,$I$8)</f>
        <v>23.252656221754233</v>
      </c>
      <c r="H36">
        <v>68.8</v>
      </c>
      <c r="I36" cm="1">
        <f t="array" ref="I36">[1]!Jet_q_nozzle_sm3day(feed_json_2,$I$7,H36,$I$12,$I$13,,0)</f>
        <v>24.205521344782696</v>
      </c>
      <c r="J36" cm="1">
        <f t="array" ref="J36">[1]!Jet_q_nozzle_sm3day(feed_json_2,$I$7,H36,$I$12,$I$13,,1,$I$15,$I$8)</f>
        <v>12.929606614132204</v>
      </c>
    </row>
    <row r="37" spans="3:10" x14ac:dyDescent="0.25">
      <c r="C37">
        <v>40.6</v>
      </c>
      <c r="D37" cm="1">
        <f t="array" ref="D37">[1]!Jet_q_nozzle_sm3day(feed_json_2,$I$7,$I$10,C37,$I$13,,0)</f>
        <v>31.819969149036243</v>
      </c>
      <c r="E37" cm="1">
        <f t="array" ref="E37">[1]!Jet_q_nozzle_sm3day(feed_json_2,$I$7,$I$10,C37,$I$13,,1,$I$15,$I$8)</f>
        <v>23.252656221754233</v>
      </c>
      <c r="H37">
        <v>72</v>
      </c>
      <c r="I37" cm="1">
        <f t="array" ref="I37">[1]!Jet_q_nozzle_sm3day(feed_json_2,$I$7,H37,$I$12,$I$13,,0)</f>
        <v>24.85483841443704</v>
      </c>
      <c r="J37" cm="1">
        <f t="array" ref="J37">[1]!Jet_q_nozzle_sm3day(feed_json_2,$I$7,H37,$I$12,$I$13,,1,$I$15,$I$8)</f>
        <v>13.83970049754245</v>
      </c>
    </row>
    <row r="38" spans="3:10" x14ac:dyDescent="0.25">
      <c r="C38">
        <v>44.56</v>
      </c>
      <c r="D38" cm="1">
        <f t="array" ref="D38">[1]!Jet_q_nozzle_sm3day(feed_json_2,$I$7,$I$10,C38,$I$13,,0)</f>
        <v>30.741010732720611</v>
      </c>
      <c r="E38" cm="1">
        <f t="array" ref="E38">[1]!Jet_q_nozzle_sm3day(feed_json_2,$I$7,$I$10,C38,$I$13,,1,$I$15,$I$8)</f>
        <v>23.252656221754233</v>
      </c>
      <c r="H38">
        <v>75.2</v>
      </c>
      <c r="I38" cm="1">
        <f t="array" ref="I38">[1]!Jet_q_nozzle_sm3day(feed_json_2,$I$7,H38,$I$12,$I$13,,0)</f>
        <v>25.432197702099238</v>
      </c>
      <c r="J38" cm="1">
        <f t="array" ref="J38">[1]!Jet_q_nozzle_sm3day(feed_json_2,$I$7,H38,$I$12,$I$13,,1,$I$15,$I$8)</f>
        <v>14.790013711518943</v>
      </c>
    </row>
    <row r="39" spans="3:10" x14ac:dyDescent="0.25">
      <c r="C39">
        <v>48.52</v>
      </c>
      <c r="D39" cm="1">
        <f t="array" ref="D39">[1]!Jet_q_nozzle_sm3day(feed_json_2,$I$7,$I$10,C39,$I$13,,0)</f>
        <v>29.622779158830948</v>
      </c>
      <c r="E39" cm="1">
        <f t="array" ref="E39">[1]!Jet_q_nozzle_sm3day(feed_json_2,$I$7,$I$10,C39,$I$13,,1,$I$15,$I$8)</f>
        <v>23.344952890403739</v>
      </c>
      <c r="H39">
        <v>78.400000000000006</v>
      </c>
      <c r="I39" cm="1">
        <f t="array" ref="I39">[1]!Jet_q_nozzle_sm3day(feed_json_2,$I$7,H39,$I$12,$I$13,,0)</f>
        <v>25.952628790054749</v>
      </c>
      <c r="J39" cm="1">
        <f t="array" ref="J39">[1]!Jet_q_nozzle_sm3day(feed_json_2,$I$7,H39,$I$12,$I$13,,1,$I$15,$I$8)</f>
        <v>15.782680762657026</v>
      </c>
    </row>
    <row r="40" spans="3:10" x14ac:dyDescent="0.25">
      <c r="C40">
        <v>52.48</v>
      </c>
      <c r="D40" cm="1">
        <f t="array" ref="D40">[1]!Jet_q_nozzle_sm3day(feed_json_2,$I$7,$I$10,C40,$I$13,,0)</f>
        <v>28.46064562367647</v>
      </c>
      <c r="E40" cm="1">
        <f t="array" ref="E40">[1]!Jet_q_nozzle_sm3day(feed_json_2,$I$7,$I$10,C40,$I$13,,1,$I$15,$I$8)</f>
        <v>23.892538299243224</v>
      </c>
      <c r="H40">
        <v>81.599999999999994</v>
      </c>
      <c r="I40" cm="1">
        <f t="array" ref="I40">[1]!Jet_q_nozzle_sm3day(feed_json_2,$I$7,H40,$I$12,$I$13,,0)</f>
        <v>26.69579048336454</v>
      </c>
      <c r="J40" cm="1">
        <f t="array" ref="J40">[1]!Jet_q_nozzle_sm3day(feed_json_2,$I$7,H40,$I$12,$I$13,,1,$I$15,$I$8)</f>
        <v>16.788625531761461</v>
      </c>
    </row>
    <row r="41" spans="3:10" x14ac:dyDescent="0.25">
      <c r="C41">
        <v>56.44</v>
      </c>
      <c r="D41" cm="1">
        <f t="array" ref="D41">[1]!Jet_q_nozzle_sm3day(feed_json_2,$I$7,$I$10,C41,$I$13,,0)</f>
        <v>27.248993624354647</v>
      </c>
      <c r="E41" cm="1">
        <f t="array" ref="E41">[1]!Jet_q_nozzle_sm3day(feed_json_2,$I$7,$I$10,C41,$I$13,,1,$I$15,$I$8)</f>
        <v>24.106808235725154</v>
      </c>
      <c r="H41">
        <v>84.8</v>
      </c>
      <c r="I41" cm="1">
        <f t="array" ref="I41">[1]!Jet_q_nozzle_sm3day(feed_json_2,$I$7,H41,$I$12,$I$13,,0)</f>
        <v>27.68928028387322</v>
      </c>
      <c r="J41" cm="1">
        <f t="array" ref="J41">[1]!Jet_q_nozzle_sm3day(feed_json_2,$I$7,H41,$I$12,$I$13,,1,$I$15,$I$8)</f>
        <v>17.80032299516585</v>
      </c>
    </row>
    <row r="42" spans="3:10" x14ac:dyDescent="0.25">
      <c r="C42">
        <v>60.4</v>
      </c>
      <c r="D42" cm="1">
        <f t="array" ref="D42">[1]!Jet_q_nozzle_sm3day(feed_json_2,$I$7,$I$10,C42,$I$13,,0)</f>
        <v>25.980896015413816</v>
      </c>
      <c r="E42" cm="1">
        <f t="array" ref="E42">[1]!Jet_q_nozzle_sm3day(feed_json_2,$I$7,$I$10,C42,$I$13,,1,$I$15,$I$8)</f>
        <v>23.999871711169405</v>
      </c>
      <c r="H42">
        <v>88</v>
      </c>
      <c r="I42" cm="1">
        <f t="array" ref="I42">[1]!Jet_q_nozzle_sm3day(feed_json_2,$I$7,H42,$I$12,$I$13,,0)</f>
        <v>28.647456676673141</v>
      </c>
      <c r="J42" cm="1">
        <f t="array" ref="J42">[1]!Jet_q_nozzle_sm3day(feed_json_2,$I$7,H42,$I$12,$I$13,,1,$I$15,$I$8)</f>
        <v>18.854504028800726</v>
      </c>
    </row>
    <row r="43" spans="3:10" x14ac:dyDescent="0.25">
      <c r="C43">
        <v>64.36</v>
      </c>
      <c r="D43" cm="1">
        <f t="array" ref="D43">[1]!Jet_q_nozzle_sm3day(feed_json_2,$I$7,$I$10,C43,$I$13,,0)</f>
        <v>24.647642118210232</v>
      </c>
      <c r="E43" cm="1">
        <f t="array" ref="E43">[1]!Jet_q_nozzle_sm3day(feed_json_2,$I$7,$I$10,C43,$I$13,,1,$I$15,$I$8)</f>
        <v>23.435905970704422</v>
      </c>
      <c r="H43">
        <v>91.2</v>
      </c>
      <c r="I43" cm="1">
        <f t="array" ref="I43">[1]!Jet_q_nozzle_sm3day(feed_json_2,$I$7,H43,$I$12,$I$13,,0)</f>
        <v>29.573843218528605</v>
      </c>
      <c r="J43" cm="1">
        <f t="array" ref="J43">[1]!Jet_q_nozzle_sm3day(feed_json_2,$I$7,H43,$I$12,$I$13,,1,$I$15,$I$8)</f>
        <v>19.94965154556591</v>
      </c>
    </row>
    <row r="44" spans="3:10" x14ac:dyDescent="0.25">
      <c r="C44">
        <v>68.319999999999993</v>
      </c>
      <c r="D44" cm="1">
        <f t="array" ref="D44">[1]!Jet_q_nozzle_sm3day(feed_json_2,$I$7,$I$10,C44,$I$13,,0)</f>
        <v>23.238019842727493</v>
      </c>
      <c r="E44" cm="1">
        <f t="array" ref="E44">[1]!Jet_q_nozzle_sm3day(feed_json_2,$I$7,$I$10,C44,$I$13,,1,$I$15,$I$8)</f>
        <v>22.103596778212388</v>
      </c>
      <c r="H44">
        <v>94.4</v>
      </c>
      <c r="I44" cm="1">
        <f t="array" ref="I44">[1]!Jet_q_nozzle_sm3day(feed_json_2,$I$7,H44,$I$12,$I$13,,0)</f>
        <v>30.471415616614241</v>
      </c>
      <c r="J44" cm="1">
        <f t="array" ref="J44">[1]!Jet_q_nozzle_sm3day(feed_json_2,$I$7,H44,$I$12,$I$13,,1,$I$15,$I$8)</f>
        <v>21.106523548102171</v>
      </c>
    </row>
    <row r="45" spans="3:10" x14ac:dyDescent="0.25">
      <c r="C45">
        <v>72.28</v>
      </c>
      <c r="D45" cm="1">
        <f t="array" ref="D45">[1]!Jet_q_nozzle_sm3day(feed_json_2,$I$7,$I$10,C45,$I$13,,0)</f>
        <v>21.737177149635183</v>
      </c>
      <c r="E45" cm="1">
        <f t="array" ref="E45">[1]!Jet_q_nozzle_sm3day(feed_json_2,$I$7,$I$10,C45,$I$13,,1,$I$15,$I$8)</f>
        <v>20.683136144587497</v>
      </c>
      <c r="H45">
        <v>97.6</v>
      </c>
      <c r="I45" cm="1">
        <f t="array" ref="I45">[1]!Jet_q_nozzle_sm3day(feed_json_2,$I$7,H45,$I$12,$I$13,,0)</f>
        <v>31.342713672647722</v>
      </c>
      <c r="J45" cm="1">
        <f t="array" ref="J45">[1]!Jet_q_nozzle_sm3day(feed_json_2,$I$7,H45,$I$12,$I$13,,1,$I$15,$I$8)</f>
        <v>22.311319374127198</v>
      </c>
    </row>
    <row r="46" spans="3:10" x14ac:dyDescent="0.25">
      <c r="C46">
        <v>76.239999999999995</v>
      </c>
      <c r="D46" cm="1">
        <f t="array" ref="D46">[1]!Jet_q_nozzle_sm3day(feed_json_2,$I$7,$I$10,C46,$I$13,,0)</f>
        <v>20.124715517448873</v>
      </c>
      <c r="E46" cm="1">
        <f t="array" ref="E46">[1]!Jet_q_nozzle_sm3day(feed_json_2,$I$7,$I$10,C46,$I$13,,1,$I$15,$I$8)</f>
        <v>19.155123805133243</v>
      </c>
      <c r="H46">
        <v>100.8</v>
      </c>
      <c r="I46" cm="1">
        <f t="array" ref="I46">[1]!Jet_q_nozzle_sm3day(feed_json_2,$I$7,H46,$I$12,$I$13,,0)</f>
        <v>32.189925495146433</v>
      </c>
      <c r="J46" cm="1">
        <f t="array" ref="J46">[1]!Jet_q_nozzle_sm3day(feed_json_2,$I$7,H46,$I$12,$I$13,,1,$I$15,$I$8)</f>
        <v>23.574349451227526</v>
      </c>
    </row>
    <row r="47" spans="3:10" x14ac:dyDescent="0.25">
      <c r="C47">
        <v>80.2</v>
      </c>
      <c r="D47" cm="1">
        <f t="array" ref="D47">[1]!Jet_q_nozzle_sm3day(feed_json_2,$I$7,$I$10,C47,$I$13,,0)</f>
        <v>18.371267753801664</v>
      </c>
      <c r="E47" cm="1">
        <f t="array" ref="E47">[1]!Jet_q_nozzle_sm3day(feed_json_2,$I$7,$I$10,C47,$I$13,,1,$I$15,$I$8)</f>
        <v>17.491594620035702</v>
      </c>
      <c r="H47">
        <v>104</v>
      </c>
      <c r="I47" cm="1">
        <f t="array" ref="I47">[1]!Jet_q_nozzle_sm3day(feed_json_2,$I$7,H47,$I$12,$I$13,,0)</f>
        <v>33.014951929279917</v>
      </c>
      <c r="J47" cm="1">
        <f t="array" ref="J47">[1]!Jet_q_nozzle_sm3day(feed_json_2,$I$7,H47,$I$12,$I$13,,1,$I$15,$I$8)</f>
        <v>24.901843433091198</v>
      </c>
    </row>
    <row r="48" spans="3:10" x14ac:dyDescent="0.25">
      <c r="C48">
        <v>84.16</v>
      </c>
      <c r="D48" cm="1">
        <f t="array" ref="D48">[1]!Jet_q_nozzle_sm3day(feed_json_2,$I$7,$I$10,C48,$I$13,,0)</f>
        <v>16.431761412140155</v>
      </c>
      <c r="E48" cm="1">
        <f t="array" ref="E48">[1]!Jet_q_nozzle_sm3day(feed_json_2,$I$7,$I$10,C48,$I$13,,1,$I$15,$I$8)</f>
        <v>15.649593035549984</v>
      </c>
      <c r="H48">
        <v>107.2</v>
      </c>
      <c r="I48" cm="1">
        <f t="array" ref="I48">[1]!Jet_q_nozzle_sm3day(feed_json_2,$I$7,H48,$I$12,$I$13,,0)</f>
        <v>33.819456595528465</v>
      </c>
      <c r="J48" cm="1">
        <f t="array" ref="J48">[1]!Jet_q_nozzle_sm3day(feed_json_2,$I$7,H48,$I$12,$I$13,,1,$I$15,$I$8)</f>
        <v>26.286910165795451</v>
      </c>
    </row>
    <row r="49" spans="3:10" x14ac:dyDescent="0.25">
      <c r="C49">
        <v>88.12</v>
      </c>
      <c r="D49" cm="1">
        <f t="array" ref="D49">[1]!Jet_q_nozzle_sm3day(feed_json_2,$I$7,$I$10,C49,$I$13,,0)</f>
        <v>14.230322811838235</v>
      </c>
      <c r="E49" cm="1">
        <f t="array" ref="E49">[1]!Jet_q_nozzle_sm3day(feed_json_2,$I$7,$I$10,C49,$I$13,,1,$I$15,$I$8)</f>
        <v>13.556774269659066</v>
      </c>
      <c r="H49">
        <v>110.4</v>
      </c>
      <c r="I49" cm="1">
        <f t="array" ref="I49">[1]!Jet_q_nozzle_sm3day(feed_json_2,$I$7,H49,$I$12,$I$13,,0)</f>
        <v>34.604905275068823</v>
      </c>
      <c r="J49" cm="1">
        <f t="array" ref="J49">[1]!Jet_q_nozzle_sm3day(feed_json_2,$I$7,H49,$I$12,$I$13,,1,$I$15,$I$8)</f>
        <v>27.77380306327958</v>
      </c>
    </row>
    <row r="50" spans="3:10" x14ac:dyDescent="0.25">
      <c r="C50">
        <v>92.08</v>
      </c>
      <c r="D50" cm="1">
        <f t="array" ref="D50">[1]!Jet_q_nozzle_sm3day(feed_json_2,$I$7,$I$10,C50,$I$13,,0)</f>
        <v>11.619009921363745</v>
      </c>
      <c r="E50" cm="1">
        <f t="array" ref="E50">[1]!Jet_q_nozzle_sm3day(feed_json_2,$I$7,$I$10,C50,$I$13,,1,$I$15,$I$8)</f>
        <v>11.072045438210043</v>
      </c>
      <c r="H50">
        <v>113.6</v>
      </c>
      <c r="I50" cm="1">
        <f t="array" ref="I50">[1]!Jet_q_nozzle_sm3day(feed_json_2,$I$7,H50,$I$12,$I$13,,0)</f>
        <v>35.372597285007032</v>
      </c>
      <c r="J50" cm="1">
        <f t="array" ref="J50">[1]!Jet_q_nozzle_sm3day(feed_json_2,$I$7,H50,$I$12,$I$13,,1,$I$15,$I$8)</f>
        <v>29.344201830154869</v>
      </c>
    </row>
    <row r="51" spans="3:10" x14ac:dyDescent="0.25">
      <c r="C51">
        <v>96.04</v>
      </c>
      <c r="D51" cm="1">
        <f t="array" ref="D51">[1]!Jet_q_nozzle_sm3day(feed_json_2,$I$7,$I$10,C51,$I$13,,0)</f>
        <v>8.2158807060700774</v>
      </c>
      <c r="E51" cm="1">
        <f t="array" ref="E51">[1]!Jet_q_nozzle_sm3day(feed_json_2,$I$7,$I$10,C51,$I$13,,1,$I$15,$I$8)</f>
        <v>7.8311365138599687</v>
      </c>
      <c r="H51">
        <v>116.8</v>
      </c>
      <c r="I51" cm="1">
        <f t="array" ref="I51">[1]!Jet_q_nozzle_sm3day(feed_json_2,$I$7,H51,$I$12,$I$13,,0)</f>
        <v>36.123690745676754</v>
      </c>
      <c r="J51" cm="1">
        <f t="array" ref="J51">[1]!Jet_q_nozzle_sm3day(feed_json_2,$I$7,H51,$I$12,$I$13,,1,$I$15,$I$8)</f>
        <v>30.994447404597121</v>
      </c>
    </row>
    <row r="52" spans="3:10" x14ac:dyDescent="0.25">
      <c r="C52">
        <v>100</v>
      </c>
      <c r="D52" cm="1">
        <f t="array" ref="D52">[1]!Jet_q_nozzle_sm3day(feed_json_2,$I$7,$I$10,C52,$I$13,,0)</f>
        <v>0</v>
      </c>
      <c r="E52" cm="1">
        <f t="array" ref="E52">[1]!Jet_q_nozzle_sm3day(feed_json_2,$I$7,$I$10,C52,$I$13,,1,$I$15,$I$8)</f>
        <v>0</v>
      </c>
      <c r="H52">
        <v>120</v>
      </c>
      <c r="I52" cm="1">
        <f t="array" ref="I52">[1]!Jet_q_nozzle_sm3day(feed_json_2,$I$7,H52,$I$12,$I$13,,0)</f>
        <v>36.859223130940123</v>
      </c>
      <c r="J52" cm="1">
        <f t="array" ref="J52">[1]!Jet_q_nozzle_sm3day(feed_json_2,$I$7,H52,$I$12,$I$13,,1,$I$15,$I$8)</f>
        <v>32.806427923201667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44</vt:i4>
      </vt:variant>
    </vt:vector>
  </HeadingPairs>
  <TitlesOfParts>
    <vt:vector size="49" baseType="lpstr">
      <vt:lpstr>расчет pout - жидкость</vt:lpstr>
      <vt:lpstr>расчет pout - газ</vt:lpstr>
      <vt:lpstr>расчет pin</vt:lpstr>
      <vt:lpstr>корректировка модели Вербицкого</vt:lpstr>
      <vt:lpstr>характеристика сопла</vt:lpstr>
      <vt:lpstr>'расчет pin'!d_nozzle</vt:lpstr>
      <vt:lpstr>'расчет pout - газ'!d_nozzle</vt:lpstr>
      <vt:lpstr>d_nozzle</vt:lpstr>
      <vt:lpstr>'расчет pin'!d_throat</vt:lpstr>
      <vt:lpstr>'расчет pout - газ'!d_throat</vt:lpstr>
      <vt:lpstr>d_throat</vt:lpstr>
      <vt:lpstr>'расчет pin'!feed_json</vt:lpstr>
      <vt:lpstr>'расчет pout - газ'!feed_json</vt:lpstr>
      <vt:lpstr>feed_json</vt:lpstr>
      <vt:lpstr>'расчет pin'!feed_json_1</vt:lpstr>
      <vt:lpstr>'расчет pout - газ'!feed_json_1</vt:lpstr>
      <vt:lpstr>feed_json_1</vt:lpstr>
      <vt:lpstr>feed_json_2</vt:lpstr>
      <vt:lpstr>'расчет pin'!kchoke</vt:lpstr>
      <vt:lpstr>'расчет pout - газ'!kchoke</vt:lpstr>
      <vt:lpstr>kchoke</vt:lpstr>
      <vt:lpstr>'расчет pin'!kn</vt:lpstr>
      <vt:lpstr>'расчет pout - газ'!kn</vt:lpstr>
      <vt:lpstr>kn</vt:lpstr>
      <vt:lpstr>'расчет pin'!ktd</vt:lpstr>
      <vt:lpstr>'расчет pout - газ'!ktd</vt:lpstr>
      <vt:lpstr>ktd</vt:lpstr>
      <vt:lpstr>'расчет pin'!pact</vt:lpstr>
      <vt:lpstr>'расчет pout - газ'!pact</vt:lpstr>
      <vt:lpstr>pact</vt:lpstr>
      <vt:lpstr>'расчет pin'!pout</vt:lpstr>
      <vt:lpstr>'расчет pout - газ'!pout</vt:lpstr>
      <vt:lpstr>pout</vt:lpstr>
      <vt:lpstr>'расчет pin'!psuct</vt:lpstr>
      <vt:lpstr>'расчет pout - газ'!psuct</vt:lpstr>
      <vt:lpstr>psuct</vt:lpstr>
      <vt:lpstr>'расчет pin'!PVT_json</vt:lpstr>
      <vt:lpstr>'расчет pout - газ'!PVT_json</vt:lpstr>
      <vt:lpstr>PVT_json</vt:lpstr>
      <vt:lpstr>'расчет pin'!PVT_json_1</vt:lpstr>
      <vt:lpstr>'расчет pout - газ'!PVT_json_1</vt:lpstr>
      <vt:lpstr>PVT_json_1</vt:lpstr>
      <vt:lpstr>PVT_json_2</vt:lpstr>
      <vt:lpstr>'расчет pin'!qtype</vt:lpstr>
      <vt:lpstr>'расчет pout - газ'!qtype</vt:lpstr>
      <vt:lpstr>qtype</vt:lpstr>
      <vt:lpstr>'расчет pin'!t</vt:lpstr>
      <vt:lpstr>'расчет pout - газ'!t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2023-04-12T11:27:53Z</dcterms:modified>
</cp:coreProperties>
</file>