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de analysis of 4 wells" sheetId="3" r:id="rId1"/>
  </sheets>
  <externalReferences>
    <externalReference r:id="rId2"/>
  </externalReferences>
  <definedNames>
    <definedName name="_xlnm._FilterDatabase" localSheetId="0" hidden="1">'Node analysis of 4 wells'!$D$94:$G$115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3" l="1"/>
  <c r="H64" i="3" s="1"/>
  <c r="J61" i="3"/>
  <c r="J64" i="3" s="1"/>
  <c r="L61" i="3"/>
  <c r="L64" i="3" s="1"/>
  <c r="N61" i="3"/>
  <c r="N64" i="3" s="1"/>
  <c r="P61" i="3"/>
  <c r="P64" i="3" s="1"/>
  <c r="H63" i="3"/>
  <c r="I63" i="3"/>
  <c r="J63" i="3"/>
  <c r="K63" i="3"/>
  <c r="L63" i="3"/>
  <c r="M63" i="3"/>
  <c r="N63" i="3"/>
  <c r="O63" i="3"/>
  <c r="P63" i="3"/>
  <c r="Q63" i="3"/>
  <c r="I64" i="3"/>
  <c r="K64" i="3"/>
  <c r="M64" i="3"/>
  <c r="O64" i="3"/>
  <c r="Q64" i="3"/>
  <c r="A71" i="3"/>
  <c r="C71" i="3" s="1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E70" i="3"/>
  <c r="F73" i="3"/>
  <c r="D75" i="3"/>
  <c r="G76" i="3"/>
  <c r="E78" i="3"/>
  <c r="F81" i="3"/>
  <c r="D83" i="3"/>
  <c r="G84" i="3"/>
  <c r="E86" i="3"/>
  <c r="F89" i="3"/>
  <c r="F95" i="3"/>
  <c r="D97" i="3"/>
  <c r="G98" i="3"/>
  <c r="E100" i="3"/>
  <c r="F103" i="3"/>
  <c r="D105" i="3"/>
  <c r="G106" i="3"/>
  <c r="E108" i="3"/>
  <c r="F111" i="3"/>
  <c r="D113" i="3"/>
  <c r="G114" i="3"/>
  <c r="D74" i="3"/>
  <c r="E77" i="3"/>
  <c r="G83" i="3"/>
  <c r="F88" i="3"/>
  <c r="G97" i="3"/>
  <c r="F102" i="3"/>
  <c r="E107" i="3"/>
  <c r="E115" i="3"/>
  <c r="G88" i="3"/>
  <c r="E104" i="3"/>
  <c r="G110" i="3"/>
  <c r="E76" i="3"/>
  <c r="F87" i="3"/>
  <c r="G104" i="3"/>
  <c r="F109" i="3"/>
  <c r="E114" i="3"/>
  <c r="D95" i="3"/>
  <c r="F70" i="3"/>
  <c r="D72" i="3"/>
  <c r="G73" i="3"/>
  <c r="E75" i="3"/>
  <c r="F78" i="3"/>
  <c r="D80" i="3"/>
  <c r="G81" i="3"/>
  <c r="E83" i="3"/>
  <c r="F86" i="3"/>
  <c r="D88" i="3"/>
  <c r="G89" i="3"/>
  <c r="G95" i="3"/>
  <c r="E97" i="3"/>
  <c r="F100" i="3"/>
  <c r="D102" i="3"/>
  <c r="G103" i="3"/>
  <c r="E105" i="3"/>
  <c r="F108" i="3"/>
  <c r="D110" i="3"/>
  <c r="G111" i="3"/>
  <c r="E113" i="3"/>
  <c r="G75" i="3"/>
  <c r="F80" i="3"/>
  <c r="E85" i="3"/>
  <c r="D96" i="3"/>
  <c r="D104" i="3"/>
  <c r="F110" i="3"/>
  <c r="G113" i="3"/>
  <c r="F107" i="3"/>
  <c r="F71" i="3"/>
  <c r="D81" i="3"/>
  <c r="G90" i="3"/>
  <c r="D103" i="3"/>
  <c r="G112" i="3"/>
  <c r="E103" i="3"/>
  <c r="D108" i="3"/>
  <c r="B15" i="3"/>
  <c r="G70" i="3"/>
  <c r="E72" i="3"/>
  <c r="F75" i="3"/>
  <c r="D77" i="3"/>
  <c r="G78" i="3"/>
  <c r="E80" i="3"/>
  <c r="F83" i="3"/>
  <c r="D85" i="3"/>
  <c r="G86" i="3"/>
  <c r="E88" i="3"/>
  <c r="F97" i="3"/>
  <c r="D99" i="3"/>
  <c r="G100" i="3"/>
  <c r="E102" i="3"/>
  <c r="F105" i="3"/>
  <c r="D107" i="3"/>
  <c r="G108" i="3"/>
  <c r="E110" i="3"/>
  <c r="F113" i="3"/>
  <c r="D115" i="3"/>
  <c r="K106" i="3"/>
  <c r="J105" i="3"/>
  <c r="J103" i="3"/>
  <c r="I103" i="3"/>
  <c r="H115" i="3"/>
  <c r="F72" i="3"/>
  <c r="D82" i="3"/>
  <c r="D90" i="3"/>
  <c r="E99" i="3"/>
  <c r="G105" i="3"/>
  <c r="D112" i="3"/>
  <c r="E96" i="3"/>
  <c r="E112" i="3"/>
  <c r="E84" i="3"/>
  <c r="E98" i="3"/>
  <c r="F114" i="3"/>
  <c r="K114" i="3"/>
  <c r="K105" i="3"/>
  <c r="J113" i="3"/>
  <c r="J108" i="3"/>
  <c r="I104" i="3"/>
  <c r="D131" i="3" s="1"/>
  <c r="D71" i="3"/>
  <c r="G72" i="3"/>
  <c r="E74" i="3"/>
  <c r="F77" i="3"/>
  <c r="D79" i="3"/>
  <c r="G80" i="3"/>
  <c r="E82" i="3"/>
  <c r="F85" i="3"/>
  <c r="D87" i="3"/>
  <c r="E90" i="3"/>
  <c r="F99" i="3"/>
  <c r="D101" i="3"/>
  <c r="G102" i="3"/>
  <c r="D109" i="3"/>
  <c r="F115" i="3"/>
  <c r="E135" i="3"/>
  <c r="J109" i="3"/>
  <c r="H101" i="3"/>
  <c r="G74" i="3"/>
  <c r="G82" i="3"/>
  <c r="G96" i="3"/>
  <c r="E106" i="3"/>
  <c r="D100" i="3"/>
  <c r="K98" i="3"/>
  <c r="I97" i="3"/>
  <c r="D124" i="3" s="1"/>
  <c r="I96" i="3"/>
  <c r="D123" i="3" s="1"/>
  <c r="H108" i="3"/>
  <c r="C135" i="3" s="1"/>
  <c r="H96" i="3"/>
  <c r="C123" i="3" s="1"/>
  <c r="E71" i="3"/>
  <c r="F74" i="3"/>
  <c r="D76" i="3"/>
  <c r="G77" i="3"/>
  <c r="E79" i="3"/>
  <c r="F82" i="3"/>
  <c r="D84" i="3"/>
  <c r="G85" i="3"/>
  <c r="E87" i="3"/>
  <c r="F90" i="3"/>
  <c r="F96" i="3"/>
  <c r="D98" i="3"/>
  <c r="G99" i="3"/>
  <c r="K99" i="3" s="1"/>
  <c r="E101" i="3"/>
  <c r="F104" i="3"/>
  <c r="D106" i="3"/>
  <c r="G107" i="3"/>
  <c r="K107" i="3" s="1"/>
  <c r="E109" i="3"/>
  <c r="F112" i="3"/>
  <c r="J112" i="3" s="1"/>
  <c r="D114" i="3"/>
  <c r="G115" i="3"/>
  <c r="F125" i="3"/>
  <c r="F133" i="3"/>
  <c r="F141" i="3"/>
  <c r="J95" i="3"/>
  <c r="I113" i="3"/>
  <c r="H114" i="3"/>
  <c r="C141" i="3" s="1"/>
  <c r="D73" i="3"/>
  <c r="F79" i="3"/>
  <c r="D89" i="3"/>
  <c r="F101" i="3"/>
  <c r="J101" i="3" s="1"/>
  <c r="D111" i="3"/>
  <c r="F98" i="3"/>
  <c r="E111" i="3"/>
  <c r="I111" i="3" s="1"/>
  <c r="D130" i="3"/>
  <c r="K111" i="3"/>
  <c r="K102" i="3"/>
  <c r="F129" i="3" s="1"/>
  <c r="K115" i="3"/>
  <c r="J114" i="3"/>
  <c r="J110" i="3"/>
  <c r="E137" i="3" s="1"/>
  <c r="I114" i="3"/>
  <c r="I106" i="3"/>
  <c r="I105" i="3"/>
  <c r="H99" i="3"/>
  <c r="H109" i="3"/>
  <c r="H112" i="3"/>
  <c r="C139" i="3" s="1"/>
  <c r="D70" i="3"/>
  <c r="G71" i="3"/>
  <c r="E73" i="3"/>
  <c r="F76" i="3"/>
  <c r="D78" i="3"/>
  <c r="G79" i="3"/>
  <c r="E81" i="3"/>
  <c r="F84" i="3"/>
  <c r="D86" i="3"/>
  <c r="G87" i="3"/>
  <c r="E89" i="3"/>
  <c r="E95" i="3"/>
  <c r="G101" i="3"/>
  <c r="F106" i="3"/>
  <c r="G109" i="3"/>
  <c r="K109" i="3" s="1"/>
  <c r="D140" i="3"/>
  <c r="H110" i="3"/>
  <c r="C137" i="3" s="1"/>
  <c r="H113" i="3"/>
  <c r="C140" i="3" s="1"/>
  <c r="I115" i="3"/>
  <c r="D142" i="3" s="1"/>
  <c r="I110" i="3"/>
  <c r="D137" i="3" s="1"/>
  <c r="I101" i="3"/>
  <c r="J102" i="3"/>
  <c r="E129" i="3" s="1"/>
  <c r="J115" i="3"/>
  <c r="J97" i="3"/>
  <c r="K104" i="3"/>
  <c r="F131" i="3" s="1"/>
  <c r="K113" i="3"/>
  <c r="D132" i="3"/>
  <c r="C142" i="3"/>
  <c r="C126" i="3"/>
  <c r="I112" i="3"/>
  <c r="K108" i="3"/>
  <c r="F135" i="3" s="1"/>
  <c r="E139" i="3"/>
  <c r="D141" i="3"/>
  <c r="H103" i="3"/>
  <c r="C130" i="3" s="1"/>
  <c r="I95" i="3"/>
  <c r="D122" i="3" s="1"/>
  <c r="K97" i="3"/>
  <c r="F142" i="3"/>
  <c r="F140" i="3"/>
  <c r="F138" i="3"/>
  <c r="F136" i="3"/>
  <c r="F134" i="3"/>
  <c r="F132" i="3"/>
  <c r="F126" i="3"/>
  <c r="F124" i="3"/>
  <c r="H102" i="3"/>
  <c r="C129" i="3" s="1"/>
  <c r="H97" i="3"/>
  <c r="C124" i="3" s="1"/>
  <c r="I99" i="3"/>
  <c r="D126" i="3" s="1"/>
  <c r="I102" i="3"/>
  <c r="D129" i="3" s="1"/>
  <c r="I108" i="3"/>
  <c r="D135" i="3" s="1"/>
  <c r="J104" i="3"/>
  <c r="E131" i="3" s="1"/>
  <c r="J107" i="3"/>
  <c r="K95" i="3"/>
  <c r="F122" i="3" s="1"/>
  <c r="K103" i="3"/>
  <c r="F130" i="3" s="1"/>
  <c r="K112" i="3"/>
  <c r="F139" i="3" s="1"/>
  <c r="D138" i="3"/>
  <c r="D128" i="3"/>
  <c r="C136" i="3"/>
  <c r="C128" i="3"/>
  <c r="H104" i="3"/>
  <c r="C131" i="3" s="1"/>
  <c r="J106" i="3"/>
  <c r="E141" i="3"/>
  <c r="E133" i="3"/>
  <c r="D139" i="3"/>
  <c r="D133" i="3"/>
  <c r="J100" i="3"/>
  <c r="E127" i="3" s="1"/>
  <c r="E142" i="3"/>
  <c r="E140" i="3"/>
  <c r="E136" i="3"/>
  <c r="E134" i="3"/>
  <c r="E132" i="3"/>
  <c r="E130" i="3"/>
  <c r="E128" i="3"/>
  <c r="E124" i="3"/>
  <c r="E122" i="3"/>
  <c r="H95" i="3"/>
  <c r="C122" i="3" s="1"/>
  <c r="H105" i="3"/>
  <c r="C132" i="3" s="1"/>
  <c r="H107" i="3"/>
  <c r="C134" i="3" s="1"/>
  <c r="I98" i="3"/>
  <c r="D125" i="3" s="1"/>
  <c r="I107" i="3"/>
  <c r="D134" i="3" s="1"/>
  <c r="I100" i="3"/>
  <c r="D127" i="3" s="1"/>
  <c r="J111" i="3"/>
  <c r="E138" i="3" s="1"/>
  <c r="J99" i="3"/>
  <c r="E126" i="3" s="1"/>
  <c r="K100" i="3"/>
  <c r="F127" i="3" s="1"/>
  <c r="K110" i="3"/>
  <c r="F137" i="3" s="1"/>
  <c r="K96" i="3"/>
  <c r="F123" i="3" s="1"/>
  <c r="H100" i="3"/>
  <c r="C127" i="3"/>
  <c r="J96" i="3"/>
  <c r="E123" i="3" s="1"/>
  <c r="H98" i="3"/>
  <c r="C125" i="3"/>
  <c r="H106" i="3"/>
  <c r="C133" i="3"/>
  <c r="I109" i="3"/>
  <c r="D136" i="3" s="1"/>
  <c r="H111" i="3"/>
  <c r="C138" i="3" s="1"/>
  <c r="J98" i="3"/>
  <c r="E125" i="3" s="1"/>
  <c r="E156" i="3"/>
  <c r="E158" i="3"/>
  <c r="E151" i="3"/>
  <c r="E157" i="3"/>
  <c r="E150" i="3"/>
  <c r="E159" i="3"/>
  <c r="E154" i="3"/>
  <c r="E160" i="3"/>
  <c r="E152" i="3"/>
  <c r="E161" i="3"/>
  <c r="E153" i="3"/>
  <c r="E149" i="3"/>
  <c r="E155" i="3"/>
  <c r="K101" i="3"/>
  <c r="F128" i="3" s="1"/>
  <c r="G153" i="3"/>
  <c r="G161" i="3"/>
  <c r="G152" i="3"/>
  <c r="G151" i="3"/>
  <c r="D152" i="3"/>
  <c r="D160" i="3"/>
  <c r="F149" i="3"/>
  <c r="F161" i="3"/>
  <c r="D149" i="3"/>
  <c r="D154" i="3"/>
  <c r="D151" i="3"/>
  <c r="D159" i="3"/>
  <c r="D155" i="3"/>
  <c r="D156" i="3"/>
  <c r="D150" i="3"/>
  <c r="D158" i="3"/>
  <c r="D153" i="3"/>
  <c r="D161" i="3"/>
  <c r="D157" i="3"/>
  <c r="F151" i="3"/>
  <c r="F159" i="3"/>
  <c r="F156" i="3"/>
  <c r="F150" i="3"/>
  <c r="F158" i="3"/>
  <c r="F157" i="3"/>
  <c r="F154" i="3"/>
  <c r="F153" i="3"/>
  <c r="F155" i="3"/>
  <c r="F152" i="3"/>
  <c r="F160" i="3"/>
  <c r="G154" i="3"/>
  <c r="G156" i="3"/>
  <c r="G150" i="3"/>
  <c r="G158" i="3"/>
  <c r="G160" i="3"/>
  <c r="G159" i="3"/>
  <c r="G155" i="3"/>
  <c r="G157" i="3"/>
  <c r="G149" i="3"/>
  <c r="L171" i="3" l="1"/>
  <c r="H157" i="3"/>
  <c r="H161" i="3"/>
  <c r="H153" i="3"/>
  <c r="H158" i="3"/>
  <c r="D171" i="3"/>
  <c r="H150" i="3"/>
  <c r="H156" i="3"/>
  <c r="H155" i="3"/>
  <c r="H159" i="3"/>
  <c r="D172" i="3"/>
  <c r="H151" i="3"/>
  <c r="H154" i="3"/>
  <c r="D170" i="3"/>
  <c r="I171" i="3"/>
  <c r="M171" i="3" s="1"/>
  <c r="N171" i="3" s="1"/>
  <c r="H149" i="3"/>
  <c r="K171" i="3"/>
  <c r="H160" i="3"/>
  <c r="H152" i="3"/>
  <c r="J171" i="3"/>
  <c r="I172" i="3"/>
  <c r="J172" i="3"/>
  <c r="K172" i="3"/>
  <c r="L172" i="3"/>
  <c r="D173" i="3"/>
  <c r="E170" i="3"/>
  <c r="M172" i="3" l="1"/>
  <c r="N172" i="3" s="1"/>
  <c r="I173" i="3"/>
  <c r="J173" i="3"/>
  <c r="K173" i="3"/>
  <c r="L173" i="3"/>
  <c r="D174" i="3"/>
  <c r="E171" i="3"/>
  <c r="M173" i="3" l="1"/>
  <c r="N173" i="3" s="1"/>
  <c r="I174" i="3"/>
  <c r="J174" i="3"/>
  <c r="K174" i="3"/>
  <c r="L174" i="3"/>
  <c r="D175" i="3"/>
  <c r="E172" i="3"/>
  <c r="M174" i="3" l="1"/>
  <c r="N174" i="3" s="1"/>
  <c r="I175" i="3"/>
  <c r="J175" i="3"/>
  <c r="K175" i="3"/>
  <c r="L175" i="3"/>
  <c r="D176" i="3"/>
  <c r="E173" i="3"/>
  <c r="M175" i="3" l="1"/>
  <c r="N175" i="3" s="1"/>
  <c r="I176" i="3"/>
  <c r="J176" i="3"/>
  <c r="K176" i="3"/>
  <c r="L176" i="3"/>
  <c r="D177" i="3"/>
  <c r="E174" i="3"/>
  <c r="M176" i="3" l="1"/>
  <c r="N176" i="3" s="1"/>
  <c r="I177" i="3"/>
  <c r="J177" i="3"/>
  <c r="K177" i="3"/>
  <c r="L177" i="3"/>
  <c r="D178" i="3"/>
  <c r="E175" i="3"/>
  <c r="M177" i="3" l="1"/>
  <c r="N177" i="3" s="1"/>
  <c r="I178" i="3"/>
  <c r="J178" i="3"/>
  <c r="K178" i="3"/>
  <c r="L178" i="3"/>
  <c r="D179" i="3"/>
  <c r="E176" i="3"/>
  <c r="M178" i="3" l="1"/>
  <c r="N178" i="3" s="1"/>
  <c r="I179" i="3"/>
  <c r="J179" i="3"/>
  <c r="K179" i="3"/>
  <c r="L179" i="3"/>
  <c r="D180" i="3"/>
  <c r="E177" i="3"/>
  <c r="M179" i="3" l="1"/>
  <c r="N179" i="3" s="1"/>
  <c r="I180" i="3"/>
  <c r="J180" i="3"/>
  <c r="K180" i="3"/>
  <c r="L180" i="3"/>
  <c r="D181" i="3"/>
  <c r="E178" i="3"/>
  <c r="M180" i="3" l="1"/>
  <c r="N180" i="3" s="1"/>
  <c r="I181" i="3"/>
  <c r="J181" i="3"/>
  <c r="K181" i="3"/>
  <c r="L181" i="3"/>
  <c r="D182" i="3"/>
  <c r="E179" i="3"/>
  <c r="M181" i="3" l="1"/>
  <c r="N181" i="3" s="1"/>
  <c r="I182" i="3"/>
  <c r="J182" i="3"/>
  <c r="K182" i="3"/>
  <c r="L182" i="3"/>
  <c r="I183" i="3"/>
  <c r="J183" i="3"/>
  <c r="K183" i="3"/>
  <c r="L183" i="3"/>
  <c r="E180" i="3"/>
  <c r="M182" i="3" l="1"/>
  <c r="N182" i="3" s="1"/>
  <c r="M183" i="3"/>
  <c r="N183" i="3" s="1"/>
  <c r="E182" i="3"/>
  <c r="E181" i="3"/>
  <c r="M193" i="3" s="1"/>
  <c r="M192" i="3"/>
  <c r="M197" i="3" l="1"/>
  <c r="M196" i="3"/>
  <c r="M195" i="3"/>
  <c r="M194" i="3"/>
</calcChain>
</file>

<file path=xl/sharedStrings.xml><?xml version="1.0" encoding="utf-8"?>
<sst xmlns="http://schemas.openxmlformats.org/spreadsheetml/2006/main" count="145" uniqueCount="91">
  <si>
    <t>Node analysis of system of wells (integrated model of 4 gushing  wells)</t>
  </si>
  <si>
    <t>PVT properties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</si>
  <si>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</si>
  <si>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</si>
  <si>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</si>
  <si>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sb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/m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</si>
  <si>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p 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/m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</si>
  <si>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b cal </t>
    </r>
    <r>
      <rPr>
        <sz val="11"/>
        <color theme="1"/>
        <rFont val="Calibri"/>
        <family val="2"/>
        <charset val="204"/>
        <scheme val="minor"/>
      </rPr>
      <t>, atm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</si>
  <si>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res 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C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</si>
  <si>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ob cal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/m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</si>
  <si>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µ</t>
    </r>
    <r>
      <rPr>
        <vertAlign val="subscript"/>
        <sz val="11"/>
        <color theme="1"/>
        <rFont val="Calibri"/>
        <family val="2"/>
        <charset val="204"/>
      </rPr>
      <t xml:space="preserve">ob cal </t>
    </r>
    <r>
      <rPr>
        <sz val="11"/>
        <color theme="1"/>
        <rFont val="Calibri"/>
        <family val="2"/>
        <charset val="204"/>
      </rPr>
      <t>, sP</t>
    </r>
  </si>
  <si>
    <t>PVT string</t>
  </si>
  <si>
    <t>Field parameters</t>
  </si>
  <si>
    <t>Parameter</t>
  </si>
  <si>
    <t>Well 1</t>
  </si>
  <si>
    <t>Well 2</t>
  </si>
  <si>
    <t>Well 3</t>
  </si>
  <si>
    <t>Well 4</t>
  </si>
  <si>
    <r>
      <rPr>
        <sz val="11"/>
        <color theme="1"/>
        <rFont val="Calibri"/>
        <family val="2"/>
        <charset val="204"/>
        <scheme val="minor"/>
      </rP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test </t>
    </r>
    <r>
      <rPr>
        <sz val="11"/>
        <color theme="1"/>
        <rFont val="Calibri"/>
        <family val="2"/>
        <charset val="204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</si>
  <si>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wf test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</si>
  <si>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res </t>
    </r>
    <r>
      <rPr>
        <sz val="11"/>
        <color theme="1"/>
        <rFont val="Calibri"/>
        <family val="2"/>
        <charset val="204"/>
        <scheme val="minor"/>
      </rPr>
      <t>, atm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</si>
  <si>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wc</t>
    </r>
    <r>
      <rPr>
        <sz val="11"/>
        <color theme="1"/>
        <rFont val="Calibri"/>
        <family val="2"/>
        <charset val="204"/>
        <scheme val="minor"/>
      </rPr>
      <t xml:space="preserve"> , %</t>
    </r>
  </si>
  <si>
    <r>
      <t>PI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/day/atm</t>
    </r>
  </si>
  <si>
    <t>Inclinometry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</si>
  <si>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mes </t>
    </r>
    <r>
      <rPr>
        <sz val="11"/>
        <color theme="1"/>
        <rFont val="Calibri"/>
        <family val="2"/>
        <charset val="204"/>
        <scheme val="minor"/>
      </rPr>
      <t>, m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</si>
  <si>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vert </t>
    </r>
    <r>
      <rPr>
        <sz val="11"/>
        <color theme="1"/>
        <rFont val="Calibri"/>
        <family val="2"/>
        <charset val="204"/>
        <scheme val="minor"/>
      </rPr>
      <t>, m</t>
    </r>
  </si>
  <si>
    <t>Temperature</t>
  </si>
  <si>
    <r>
      <t xml:space="preserve">T,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C</t>
    </r>
  </si>
  <si>
    <t>Diameters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</si>
  <si>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mes</t>
    </r>
    <r>
      <rPr>
        <sz val="11"/>
        <color theme="1"/>
        <rFont val="Calibri"/>
        <family val="2"/>
        <charset val="204"/>
        <scheme val="minor"/>
      </rPr>
      <t xml:space="preserve"> , m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</si>
  <si>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cas</t>
    </r>
    <r>
      <rPr>
        <sz val="11"/>
        <color theme="1"/>
        <rFont val="Calibri"/>
        <family val="2"/>
        <charset val="204"/>
        <scheme val="minor"/>
      </rPr>
      <t>, mm</t>
    </r>
  </si>
  <si>
    <t>Surface Infrastructure (pipes on surface)</t>
  </si>
  <si>
    <t>trajectory</t>
  </si>
  <si>
    <t>diameters</t>
  </si>
  <si>
    <t>Pipe 1</t>
  </si>
  <si>
    <t>Pipe 2</t>
  </si>
  <si>
    <t>Pipe 3</t>
  </si>
  <si>
    <t>Pipe 4</t>
  </si>
  <si>
    <t>Pipe 5</t>
  </si>
  <si>
    <t>/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</si>
  <si>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begin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</si>
  <si>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end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</si>
  <si>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begin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</si>
  <si>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end</t>
    </r>
  </si>
  <si>
    <t>d, mm</t>
  </si>
  <si>
    <t>Diameters of pipe 1</t>
  </si>
  <si>
    <t>Diameters of pipe 2</t>
  </si>
  <si>
    <t>Diameters of pipe 3</t>
  </si>
  <si>
    <t>Diameters of pipe 4</t>
  </si>
  <si>
    <t>Diameters of pipe 5</t>
  </si>
  <si>
    <t>Pressure WPPO</t>
  </si>
  <si>
    <r>
      <t xml:space="preserve">Let the wells </t>
    </r>
    <r>
      <rPr>
        <b/>
        <i/>
        <u/>
        <sz val="14"/>
        <color theme="1"/>
        <rFont val="Calibri"/>
        <family val="2"/>
        <charset val="204"/>
        <scheme val="minor"/>
      </rPr>
      <t>gush</t>
    </r>
    <r>
      <rPr>
        <b/>
        <i/>
        <sz val="14"/>
        <color theme="1"/>
        <rFont val="Calibri"/>
        <family val="2"/>
        <charset val="204"/>
        <scheme val="minor"/>
      </rPr>
      <t>. Then should plot IPR curves for them.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</si>
  <si>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wf</t>
    </r>
    <r>
      <rPr>
        <sz val="11"/>
        <color theme="1"/>
        <rFont val="Calibri"/>
        <family val="2"/>
        <scheme val="minor"/>
      </rPr>
      <t xml:space="preserve"> , atm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</si>
  <si>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w1 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</si>
  <si>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w2 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</si>
  <si>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w3 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</si>
  <si>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w4 </t>
    </r>
    <r>
      <rPr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</si>
  <si>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res min</t>
    </r>
    <r>
      <rPr>
        <sz val="11"/>
        <color theme="1"/>
        <rFont val="Calibri"/>
        <family val="2"/>
        <scheme val="minor"/>
      </rPr>
      <t xml:space="preserve"> , atm</t>
    </r>
  </si>
  <si>
    <r>
      <t>Then we'll plot dependence P</t>
    </r>
    <r>
      <rPr>
        <b/>
        <i/>
        <vertAlign val="subscript"/>
        <sz val="14"/>
        <color theme="1"/>
        <rFont val="Calibri"/>
        <family val="2"/>
        <charset val="204"/>
        <scheme val="minor"/>
      </rPr>
      <t>wh</t>
    </r>
    <r>
      <rPr>
        <b/>
        <i/>
        <sz val="14"/>
        <color theme="1"/>
        <rFont val="Calibri"/>
        <family val="2"/>
        <charset val="204"/>
        <scheme val="minor"/>
      </rPr>
      <t xml:space="preserve"> from Q for every well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</si>
  <si>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buf1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</si>
  <si>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buf2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</si>
  <si>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buf3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</si>
  <si>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buf4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</si>
  <si>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t>Then we'll take into account the pressure drop in pipeline on surface for every well (find dependence of pressure in collection point from debit of wells)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</si>
  <si>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W1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</si>
  <si>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W2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</si>
  <si>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W3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</si>
  <si>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W4</t>
    </r>
    <r>
      <rPr>
        <sz val="11"/>
        <color theme="1"/>
        <rFont val="Calibri"/>
        <family val="2"/>
        <charset val="204"/>
        <scheme val="minor"/>
      </rPr>
      <t xml:space="preserve"> , atm</t>
    </r>
  </si>
  <si>
    <t>In order to find summary debit of collection network we should fold debits of all of wells at the same pressure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</si>
  <si>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coll p</t>
    </r>
    <r>
      <rPr>
        <sz val="11"/>
        <color theme="1"/>
        <rFont val="Calibri"/>
        <family val="2"/>
        <scheme val="minor"/>
      </rPr>
      <t>, atm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</si>
  <si>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w1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</si>
  <si>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W2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</si>
  <si>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w3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</si>
  <si>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sum</t>
    </r>
    <r>
      <rPr>
        <sz val="11"/>
        <color theme="1"/>
        <rFont val="Calibri"/>
        <family val="2"/>
        <scheme val="minor"/>
      </rPr>
      <t xml:space="preserve"> 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</si>
  <si>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t>Node analysis of system of wells and estimating debit of system of  wells</t>
  </si>
  <si>
    <t>Outflow, atm</t>
  </si>
  <si>
    <t>Summary water cut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</si>
  <si>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water1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</si>
  <si>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water2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</si>
  <si>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water3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</si>
  <si>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water4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</si>
  <si>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water sum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</si>
  <si>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wc</t>
    </r>
    <r>
      <rPr>
        <vertAlign val="subscript"/>
        <sz val="11"/>
        <color theme="1"/>
        <rFont val="Calibri"/>
        <family val="2"/>
        <charset val="204"/>
        <scheme val="minor"/>
      </rPr>
      <t>sum</t>
    </r>
    <r>
      <rPr>
        <sz val="11"/>
        <color theme="1"/>
        <rFont val="Calibri"/>
        <family val="2"/>
        <scheme val="minor"/>
      </rPr>
      <t xml:space="preserve"> , %</t>
    </r>
  </si>
  <si>
    <t>Note: outflow is the pressure drop in surface pipeline from collection point to to WPPO</t>
  </si>
  <si>
    <t>Solution</t>
  </si>
  <si>
    <r>
      <t>Q, m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/day</t>
    </r>
  </si>
  <si>
    <t>P, atm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</si>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</sst>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i/>
      <vertAlign val="subscript"/>
      <sz val="14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0" borderId="0" xfId="0" applyFont="1"/>
    <xf numFmtId="0" fontId="3" fillId="0" borderId="0" xfId="0" applyFont="1" applyBorder="1" applyAlignment="1"/>
    <xf numFmtId="0" fontId="3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/>
    <xf numFmtId="0" fontId="9" fillId="0" borderId="0" xfId="0" applyFont="1" applyAlignment="1"/>
    <xf numFmtId="0" fontId="9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0" fillId="0" borderId="0" xfId="0" applyFont="1"/>
    <xf numFmtId="0" fontId="0" fillId="2" borderId="6" xfId="0" applyFill="1" applyBorder="1"/>
    <xf numFmtId="2" fontId="0" fillId="6" borderId="2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14" fontId="0" fillId="0" borderId="0" xfId="0" applyNumberFormat="1"/>
    <xf numFmtId="2" fontId="0" fillId="6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2" fontId="0" fillId="7" borderId="2" xfId="0" applyNumberFormat="1" applyFont="1" applyFill="1" applyBorder="1"/>
    <xf numFmtId="2" fontId="0" fillId="7" borderId="2" xfId="0" applyNumberFormat="1" applyFill="1" applyBorder="1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2" fillId="2" borderId="2" xfId="0" applyFont="1" applyFill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Scheme</a:t>
            </a:r>
            <a:r>
              <a:rPr lang="en-US" baseline="0"/>
              <a:t> of pipes network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'Node analysis of 4 wells'!$A$60</c:f>
              <c:strCache>
                <c:ptCount val="1"/>
                <c:pt idx="0">
                  <c:v>Pipe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897751558145015E-2"/>
                  <c:y val="-4.7594093841718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BEE-45BA-8AF8-DDC5BA8046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'Node analysis of 4 wells'!$B$60:$C$60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wells'!$D$60:$E$60</c:f>
              <c:numCache>
                <c:formatCode>General</c:formatCode>
                <c:ptCount val="2"/>
                <c:pt idx="0">
                  <c:v>1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EE-45BA-8AF8-DDC5BA804682}"/>
            </c:ext>
          </c:extLst>
        </c:ser>
        <c:ser>
          <c:idx val="1"/>
          <c:order val="1"/>
          <c:tx>
            <c:strRef>
              <c:f>'Node analysis of 4 wells'!$A$61</c:f>
              <c:strCache>
                <c:ptCount val="1"/>
                <c:pt idx="0">
                  <c:v>Pipe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W2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BEE-45BA-8AF8-DDC5BA8046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'Node analysis of 4 wells'!$B$61:$C$61</c:f>
              <c:numCache>
                <c:formatCode>General</c:formatCode>
                <c:ptCount val="2"/>
                <c:pt idx="0">
                  <c:v>1000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wells'!$D$61:$E$61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EE-45BA-8AF8-DDC5BA804682}"/>
            </c:ext>
          </c:extLst>
        </c:ser>
        <c:ser>
          <c:idx val="2"/>
          <c:order val="2"/>
          <c:tx>
            <c:strRef>
              <c:f>'Node analysis of 4 wells'!$A$62</c:f>
              <c:strCache>
                <c:ptCount val="1"/>
                <c:pt idx="0">
                  <c:v>Pipe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90911971917011E-3"/>
                  <c:y val="-4.10263372250882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BEE-45BA-8AF8-DDC5BA8046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'Node analysis of 4 wells'!$B$62:$C$62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wells'!$D$62:$E$62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EE-45BA-8AF8-DDC5BA804682}"/>
            </c:ext>
          </c:extLst>
        </c:ser>
        <c:ser>
          <c:idx val="3"/>
          <c:order val="3"/>
          <c:tx>
            <c:strRef>
              <c:f>'Node analysis of 4 wells'!$A$63</c:f>
              <c:strCache>
                <c:ptCount val="1"/>
                <c:pt idx="0">
                  <c:v>Pipe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EE-45BA-8AF8-DDC5BA80468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W4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'Node analysis of 4 wells'!$B$63:$C$63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'Node analysis of 4 wells'!$D$63:$E$63</c:f>
              <c:numCache>
                <c:formatCode>General</c:formatCode>
                <c:ptCount val="2"/>
                <c:pt idx="0">
                  <c:v>600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EE-45BA-8AF8-DDC5BA804682}"/>
            </c:ext>
          </c:extLst>
        </c:ser>
        <c:ser>
          <c:idx val="4"/>
          <c:order val="4"/>
          <c:tx>
            <c:strRef>
              <c:f>'Node analysis of 4 wells'!$A$64</c:f>
              <c:strCache>
                <c:ptCount val="1"/>
                <c:pt idx="0">
                  <c:v>Pipe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EE-45BA-8AF8-DDC5BA80468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WPPO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BEE-45BA-8AF8-DDC5BA8046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'Node analysis of 4 wells'!$B$64:$C$64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'Node analysis of 4 wells'!$D$64:$E$64</c:f>
              <c:numCache>
                <c:formatCode>General</c:formatCode>
                <c:ptCount val="2"/>
                <c:pt idx="0">
                  <c:v>600</c:v>
                </c:pt>
                <c:pt idx="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BEE-45BA-8AF8-DDC5BA804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9710304"/>
        <c:axId val="1999709472"/>
      </c:scatterChart>
      <c:valAx>
        <c:axId val="19997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709472"/>
        <c:crosses val="autoZero"/>
        <c:crossBetween val="midCat"/>
      </c:valAx>
      <c:valAx>
        <c:axId val="19997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7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en-US" baseline="0"/>
              <a:t> curves for gushing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wells'!$D$70:$D$90</c:f>
              <c:numCache>
                <c:formatCode>0.00</c:formatCode>
                <c:ptCount val="21"/>
                <c:pt idx="0">
                  <c:v>71.083661983653514</c:v>
                </c:pt>
                <c:pt idx="1">
                  <c:v>70.360892022957984</c:v>
                </c:pt>
                <c:pt idx="2">
                  <c:v>69.597007744119523</c:v>
                </c:pt>
                <c:pt idx="3">
                  <c:v>68.428272818814222</c:v>
                </c:pt>
                <c:pt idx="4">
                  <c:v>66.803634660055565</c:v>
                </c:pt>
                <c:pt idx="5">
                  <c:v>64.758898460381559</c:v>
                </c:pt>
                <c:pt idx="6">
                  <c:v>62.325414502133711</c:v>
                </c:pt>
                <c:pt idx="7">
                  <c:v>59.530817572556231</c:v>
                </c:pt>
                <c:pt idx="8">
                  <c:v>56.39961569341812</c:v>
                </c:pt>
                <c:pt idx="9">
                  <c:v>52.953664079737088</c:v>
                </c:pt>
                <c:pt idx="10">
                  <c:v>49.212550543999697</c:v>
                </c:pt>
                <c:pt idx="11">
                  <c:v>45.193911765884579</c:v>
                </c:pt>
                <c:pt idx="12">
                  <c:v>40.913695006460323</c:v>
                </c:pt>
                <c:pt idx="13">
                  <c:v>36.386376346031497</c:v>
                </c:pt>
                <c:pt idx="14">
                  <c:v>31.648000000000021</c:v>
                </c:pt>
                <c:pt idx="15">
                  <c:v>26.875000000000025</c:v>
                </c:pt>
                <c:pt idx="16">
                  <c:v>22.102000000000025</c:v>
                </c:pt>
                <c:pt idx="17">
                  <c:v>17.329000000000029</c:v>
                </c:pt>
                <c:pt idx="18">
                  <c:v>12.556000000000031</c:v>
                </c:pt>
                <c:pt idx="19">
                  <c:v>7.7830000000000341</c:v>
                </c:pt>
                <c:pt idx="20">
                  <c:v>3.0100000000000366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6-44AC-899B-7F0AB0E5C5DF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wells'!$E$70:$E$90</c:f>
              <c:numCache>
                <c:formatCode>0.00</c:formatCode>
                <c:ptCount val="21"/>
                <c:pt idx="0">
                  <c:v>97.171607356248359</c:v>
                </c:pt>
                <c:pt idx="1">
                  <c:v>93.449738781988344</c:v>
                </c:pt>
                <c:pt idx="2">
                  <c:v>89.72787020772833</c:v>
                </c:pt>
                <c:pt idx="3">
                  <c:v>86.006001633468316</c:v>
                </c:pt>
                <c:pt idx="4">
                  <c:v>82.284133059208315</c:v>
                </c:pt>
                <c:pt idx="5">
                  <c:v>78.562264484948301</c:v>
                </c:pt>
                <c:pt idx="6">
                  <c:v>74.652193728497167</c:v>
                </c:pt>
                <c:pt idx="7">
                  <c:v>69.832523845518239</c:v>
                </c:pt>
                <c:pt idx="8">
                  <c:v>64.733664642660642</c:v>
                </c:pt>
                <c:pt idx="9">
                  <c:v>59.511526040435456</c:v>
                </c:pt>
                <c:pt idx="10">
                  <c:v>54.215356736242754</c:v>
                </c:pt>
                <c:pt idx="11">
                  <c:v>48.868371040418324</c:v>
                </c:pt>
                <c:pt idx="12">
                  <c:v>43.48371147998003</c:v>
                </c:pt>
                <c:pt idx="13">
                  <c:v>38.069675680521989</c:v>
                </c:pt>
                <c:pt idx="14">
                  <c:v>32.634000000000022</c:v>
                </c:pt>
                <c:pt idx="15">
                  <c:v>27.195000000000029</c:v>
                </c:pt>
                <c:pt idx="16">
                  <c:v>21.756000000000029</c:v>
                </c:pt>
                <c:pt idx="17">
                  <c:v>16.317000000000032</c:v>
                </c:pt>
                <c:pt idx="18">
                  <c:v>10.878000000000036</c:v>
                </c:pt>
                <c:pt idx="19">
                  <c:v>5.4390000000000391</c:v>
                </c:pt>
                <c:pt idx="20">
                  <c:v>4.177991286269389E-14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6-44AC-899B-7F0AB0E5C5DF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wells'!$F$70:$F$90</c:f>
              <c:numCache>
                <c:formatCode>0.00</c:formatCode>
                <c:ptCount val="21"/>
                <c:pt idx="0">
                  <c:v>79.56</c:v>
                </c:pt>
                <c:pt idx="1">
                  <c:v>75.786000000000001</c:v>
                </c:pt>
                <c:pt idx="2">
                  <c:v>72.012</c:v>
                </c:pt>
                <c:pt idx="3">
                  <c:v>68.238</c:v>
                </c:pt>
                <c:pt idx="4">
                  <c:v>64.463999999999999</c:v>
                </c:pt>
                <c:pt idx="5">
                  <c:v>60.690000000000005</c:v>
                </c:pt>
                <c:pt idx="6">
                  <c:v>56.916000000000004</c:v>
                </c:pt>
                <c:pt idx="7">
                  <c:v>53.14200000000001</c:v>
                </c:pt>
                <c:pt idx="8">
                  <c:v>49.368000000000009</c:v>
                </c:pt>
                <c:pt idx="9">
                  <c:v>45.594000000000008</c:v>
                </c:pt>
                <c:pt idx="10">
                  <c:v>41.820000000000014</c:v>
                </c:pt>
                <c:pt idx="11">
                  <c:v>38.046000000000014</c:v>
                </c:pt>
                <c:pt idx="12">
                  <c:v>34.272000000000013</c:v>
                </c:pt>
                <c:pt idx="13">
                  <c:v>30.498000000000019</c:v>
                </c:pt>
                <c:pt idx="14">
                  <c:v>26.724000000000018</c:v>
                </c:pt>
                <c:pt idx="15">
                  <c:v>22.950000000000021</c:v>
                </c:pt>
                <c:pt idx="16">
                  <c:v>19.176000000000023</c:v>
                </c:pt>
                <c:pt idx="17">
                  <c:v>15.402000000000024</c:v>
                </c:pt>
                <c:pt idx="18">
                  <c:v>11.628000000000027</c:v>
                </c:pt>
                <c:pt idx="19">
                  <c:v>7.8540000000000276</c:v>
                </c:pt>
                <c:pt idx="20">
                  <c:v>4.0800000000000294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6-44AC-899B-7F0AB0E5C5DF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wells'!$G$70:$G$90</c:f>
              <c:numCache>
                <c:formatCode>0.00</c:formatCode>
                <c:ptCount val="21"/>
                <c:pt idx="0">
                  <c:v>76.50224968532244</c:v>
                </c:pt>
                <c:pt idx="1">
                  <c:v>74.07132463964102</c:v>
                </c:pt>
                <c:pt idx="2">
                  <c:v>71.640399593959614</c:v>
                </c:pt>
                <c:pt idx="3">
                  <c:v>69.209474548278195</c:v>
                </c:pt>
                <c:pt idx="4">
                  <c:v>66.778549502596789</c:v>
                </c:pt>
                <c:pt idx="5">
                  <c:v>64.347624456915369</c:v>
                </c:pt>
                <c:pt idx="6">
                  <c:v>61.628055590060839</c:v>
                </c:pt>
                <c:pt idx="7">
                  <c:v>58.135744174303916</c:v>
                </c:pt>
                <c:pt idx="8">
                  <c:v>54.391106636108738</c:v>
                </c:pt>
                <c:pt idx="9">
                  <c:v>50.521061839465538</c:v>
                </c:pt>
                <c:pt idx="10">
                  <c:v>46.572245833373167</c:v>
                </c:pt>
                <c:pt idx="11">
                  <c:v>42.568019938244461</c:v>
                </c:pt>
                <c:pt idx="12">
                  <c:v>38.52207192479004</c:v>
                </c:pt>
                <c:pt idx="13">
                  <c:v>34.443238955274019</c:v>
                </c:pt>
                <c:pt idx="14">
                  <c:v>30.340000000000021</c:v>
                </c:pt>
                <c:pt idx="15">
                  <c:v>26.233000000000022</c:v>
                </c:pt>
                <c:pt idx="16">
                  <c:v>22.126000000000026</c:v>
                </c:pt>
                <c:pt idx="17">
                  <c:v>18.019000000000027</c:v>
                </c:pt>
                <c:pt idx="18">
                  <c:v>13.912000000000029</c:v>
                </c:pt>
                <c:pt idx="19">
                  <c:v>9.8050000000000317</c:v>
                </c:pt>
                <c:pt idx="20">
                  <c:v>5.6980000000000333</c:v>
                </c:pt>
              </c:numCache>
            </c:numRef>
          </c:xVal>
          <c:yVal>
            <c:numRef>
              <c:f>'Node analysis of 4 wells'!$C$70:$C$90</c:f>
              <c:numCache>
                <c:formatCode>General</c:formatCode>
                <c:ptCount val="21"/>
                <c:pt idx="0">
                  <c:v>1</c:v>
                </c:pt>
                <c:pt idx="1">
                  <c:v>12.1</c:v>
                </c:pt>
                <c:pt idx="2">
                  <c:v>23.2</c:v>
                </c:pt>
                <c:pt idx="3">
                  <c:v>34.299999999999997</c:v>
                </c:pt>
                <c:pt idx="4">
                  <c:v>45.4</c:v>
                </c:pt>
                <c:pt idx="5">
                  <c:v>56.5</c:v>
                </c:pt>
                <c:pt idx="6">
                  <c:v>67.599999999999994</c:v>
                </c:pt>
                <c:pt idx="7">
                  <c:v>78.699999999999989</c:v>
                </c:pt>
                <c:pt idx="8">
                  <c:v>89.799999999999983</c:v>
                </c:pt>
                <c:pt idx="9">
                  <c:v>100.89999999999998</c:v>
                </c:pt>
                <c:pt idx="10">
                  <c:v>111.99999999999997</c:v>
                </c:pt>
                <c:pt idx="11">
                  <c:v>123.09999999999997</c:v>
                </c:pt>
                <c:pt idx="12">
                  <c:v>134.19999999999996</c:v>
                </c:pt>
                <c:pt idx="13">
                  <c:v>145.29999999999995</c:v>
                </c:pt>
                <c:pt idx="14">
                  <c:v>156.39999999999995</c:v>
                </c:pt>
                <c:pt idx="15">
                  <c:v>167.49999999999994</c:v>
                </c:pt>
                <c:pt idx="16">
                  <c:v>178.59999999999994</c:v>
                </c:pt>
                <c:pt idx="17">
                  <c:v>189.69999999999993</c:v>
                </c:pt>
                <c:pt idx="18">
                  <c:v>200.79999999999993</c:v>
                </c:pt>
                <c:pt idx="19">
                  <c:v>211.89999999999992</c:v>
                </c:pt>
                <c:pt idx="20">
                  <c:v>222.99999999999991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6-44AC-899B-7F0AB0E5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01984"/>
        <c:axId val="1887000736"/>
      </c:scatterChart>
      <c:valAx>
        <c:axId val="1887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0736"/>
        <c:crosses val="autoZero"/>
        <c:crossBetween val="midCat"/>
      </c:valAx>
      <c:valAx>
        <c:axId val="1887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wf</a:t>
                </a:r>
                <a:r>
                  <a:rPr lang="en-US"/>
                  <a:t>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</a:t>
            </a:r>
            <a:r>
              <a:rPr lang="en-US" baseline="-25000"/>
              <a:t>buff</a:t>
            </a:r>
            <a:r>
              <a:rPr lang="en-US" baseline="0"/>
              <a:t>(Q) curves for gushing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wells'!$D$95:$D$115</c:f>
              <c:numCache>
                <c:formatCode>0.00</c:formatCode>
                <c:ptCount val="21"/>
                <c:pt idx="0">
                  <c:v>71.083661983653514</c:v>
                </c:pt>
                <c:pt idx="1">
                  <c:v>70.360892022957984</c:v>
                </c:pt>
                <c:pt idx="2">
                  <c:v>69.597007744119523</c:v>
                </c:pt>
                <c:pt idx="3">
                  <c:v>68.428272818814222</c:v>
                </c:pt>
                <c:pt idx="4">
                  <c:v>66.803634660055565</c:v>
                </c:pt>
                <c:pt idx="5">
                  <c:v>64.758898460381559</c:v>
                </c:pt>
                <c:pt idx="6">
                  <c:v>62.325414502133711</c:v>
                </c:pt>
                <c:pt idx="7">
                  <c:v>59.530817572556231</c:v>
                </c:pt>
                <c:pt idx="8">
                  <c:v>56.39961569341812</c:v>
                </c:pt>
                <c:pt idx="9">
                  <c:v>52.953664079737088</c:v>
                </c:pt>
                <c:pt idx="10">
                  <c:v>49.212550543999697</c:v>
                </c:pt>
                <c:pt idx="11">
                  <c:v>45.193911765884579</c:v>
                </c:pt>
                <c:pt idx="12">
                  <c:v>40.913695006460323</c:v>
                </c:pt>
                <c:pt idx="13">
                  <c:v>36.386376346031497</c:v>
                </c:pt>
                <c:pt idx="14">
                  <c:v>31.648000000000021</c:v>
                </c:pt>
                <c:pt idx="15">
                  <c:v>26.875000000000025</c:v>
                </c:pt>
                <c:pt idx="16">
                  <c:v>22.102000000000025</c:v>
                </c:pt>
                <c:pt idx="17">
                  <c:v>17.329000000000029</c:v>
                </c:pt>
                <c:pt idx="18">
                  <c:v>12.556000000000031</c:v>
                </c:pt>
                <c:pt idx="19">
                  <c:v>7.7830000000000341</c:v>
                </c:pt>
                <c:pt idx="20">
                  <c:v>3.0100000000000366</c:v>
                </c:pt>
              </c:numCache>
            </c:numRef>
          </c:xVal>
          <c:yVal>
            <c:numRef>
              <c:f>'Node analysis of 4 wells'!$H$95:$H$115</c:f>
              <c:numCache>
                <c:formatCode>0.00</c:formatCode>
                <c:ptCount val="21"/>
                <c:pt idx="0">
                  <c:v>0.88643320446106877</c:v>
                </c:pt>
                <c:pt idx="1">
                  <c:v>0.79334126757621892</c:v>
                </c:pt>
                <c:pt idx="2">
                  <c:v>0.82338986647308365</c:v>
                </c:pt>
                <c:pt idx="3">
                  <c:v>0.8898191996897552</c:v>
                </c:pt>
                <c:pt idx="4">
                  <c:v>0.8980294631675636</c:v>
                </c:pt>
                <c:pt idx="5">
                  <c:v>0.69098592519079427</c:v>
                </c:pt>
                <c:pt idx="6">
                  <c:v>1.2400038980447359</c:v>
                </c:pt>
                <c:pt idx="7">
                  <c:v>3.6108955182538365</c:v>
                </c:pt>
                <c:pt idx="8">
                  <c:v>6.1870162994932967</c:v>
                </c:pt>
                <c:pt idx="9">
                  <c:v>8.8678360932144447</c:v>
                </c:pt>
                <c:pt idx="10">
                  <c:v>11.466207397902799</c:v>
                </c:pt>
                <c:pt idx="11">
                  <c:v>13.742321606359695</c:v>
                </c:pt>
                <c:pt idx="12">
                  <c:v>17.107547691894403</c:v>
                </c:pt>
                <c:pt idx="13">
                  <c:v>23.285408799442653</c:v>
                </c:pt>
                <c:pt idx="14">
                  <c:v>31.94385119844576</c:v>
                </c:pt>
                <c:pt idx="15">
                  <c:v>42.131731144678007</c:v>
                </c:pt>
                <c:pt idx="16">
                  <c:v>53.124654350316632</c:v>
                </c:pt>
                <c:pt idx="17">
                  <c:v>64.459561161599339</c:v>
                </c:pt>
                <c:pt idx="18">
                  <c:v>75.877137433940732</c:v>
                </c:pt>
                <c:pt idx="19">
                  <c:v>87.242256658159548</c:v>
                </c:pt>
                <c:pt idx="20">
                  <c:v>98.482407552579147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F-435E-8F8D-D5141097E042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wells'!$E$95:$E$115</c:f>
              <c:numCache>
                <c:formatCode>0.00</c:formatCode>
                <c:ptCount val="21"/>
                <c:pt idx="0">
                  <c:v>97.171607356248359</c:v>
                </c:pt>
                <c:pt idx="1">
                  <c:v>93.449738781988344</c:v>
                </c:pt>
                <c:pt idx="2">
                  <c:v>89.72787020772833</c:v>
                </c:pt>
                <c:pt idx="3">
                  <c:v>86.006001633468316</c:v>
                </c:pt>
                <c:pt idx="4">
                  <c:v>82.284133059208315</c:v>
                </c:pt>
                <c:pt idx="5">
                  <c:v>78.562264484948301</c:v>
                </c:pt>
                <c:pt idx="6">
                  <c:v>74.652193728497167</c:v>
                </c:pt>
                <c:pt idx="7">
                  <c:v>69.832523845518239</c:v>
                </c:pt>
                <c:pt idx="8">
                  <c:v>64.733664642660642</c:v>
                </c:pt>
                <c:pt idx="9">
                  <c:v>59.511526040435456</c:v>
                </c:pt>
                <c:pt idx="10">
                  <c:v>54.215356736242754</c:v>
                </c:pt>
                <c:pt idx="11">
                  <c:v>48.868371040418324</c:v>
                </c:pt>
                <c:pt idx="12">
                  <c:v>43.48371147998003</c:v>
                </c:pt>
                <c:pt idx="13">
                  <c:v>38.069675680521989</c:v>
                </c:pt>
                <c:pt idx="14">
                  <c:v>32.634000000000022</c:v>
                </c:pt>
                <c:pt idx="15">
                  <c:v>27.195000000000029</c:v>
                </c:pt>
                <c:pt idx="16">
                  <c:v>21.756000000000029</c:v>
                </c:pt>
                <c:pt idx="17">
                  <c:v>16.317000000000032</c:v>
                </c:pt>
                <c:pt idx="18">
                  <c:v>10.878000000000036</c:v>
                </c:pt>
                <c:pt idx="19">
                  <c:v>5.4390000000000391</c:v>
                </c:pt>
                <c:pt idx="20">
                  <c:v>4.177991286269389E-14</c:v>
                </c:pt>
              </c:numCache>
            </c:numRef>
          </c:xVal>
          <c:yVal>
            <c:numRef>
              <c:f>'Node analysis of 4 wells'!$I$95:$I$115</c:f>
              <c:numCache>
                <c:formatCode>0.00</c:formatCode>
                <c:ptCount val="21"/>
                <c:pt idx="0">
                  <c:v>0.89809814251258335</c:v>
                </c:pt>
                <c:pt idx="1">
                  <c:v>0.89809100948383958</c:v>
                </c:pt>
                <c:pt idx="2">
                  <c:v>0.86711082953196605</c:v>
                </c:pt>
                <c:pt idx="3">
                  <c:v>0.88995789989151097</c:v>
                </c:pt>
                <c:pt idx="4">
                  <c:v>0.89589964273525635</c:v>
                </c:pt>
                <c:pt idx="5">
                  <c:v>0.85996800265385731</c:v>
                </c:pt>
                <c:pt idx="6">
                  <c:v>0.85021679919356197</c:v>
                </c:pt>
                <c:pt idx="7">
                  <c:v>0.87325797705835573</c:v>
                </c:pt>
                <c:pt idx="8">
                  <c:v>0.86761113843581905</c:v>
                </c:pt>
                <c:pt idx="9">
                  <c:v>0.8973976177686821</c:v>
                </c:pt>
                <c:pt idx="10">
                  <c:v>0.85590375762949855</c:v>
                </c:pt>
                <c:pt idx="11">
                  <c:v>0.88299631705307591</c:v>
                </c:pt>
                <c:pt idx="12">
                  <c:v>0.88430087994719264</c:v>
                </c:pt>
                <c:pt idx="13">
                  <c:v>0.85551171050230579</c:v>
                </c:pt>
                <c:pt idx="14">
                  <c:v>0.85648086744683827</c:v>
                </c:pt>
                <c:pt idx="15">
                  <c:v>0.8783268457423683</c:v>
                </c:pt>
                <c:pt idx="16">
                  <c:v>0.85860083643561369</c:v>
                </c:pt>
                <c:pt idx="17">
                  <c:v>6.0848852936382425</c:v>
                </c:pt>
                <c:pt idx="18">
                  <c:v>17.066374048932783</c:v>
                </c:pt>
                <c:pt idx="19">
                  <c:v>28.175696067172492</c:v>
                </c:pt>
                <c:pt idx="20">
                  <c:v>39.292007912768447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F-435E-8F8D-D5141097E042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wells'!$F$95:$F$115</c:f>
              <c:numCache>
                <c:formatCode>0.00</c:formatCode>
                <c:ptCount val="21"/>
                <c:pt idx="0">
                  <c:v>79.56</c:v>
                </c:pt>
                <c:pt idx="1">
                  <c:v>75.786000000000001</c:v>
                </c:pt>
                <c:pt idx="2">
                  <c:v>72.012</c:v>
                </c:pt>
                <c:pt idx="3">
                  <c:v>68.238</c:v>
                </c:pt>
                <c:pt idx="4">
                  <c:v>64.463999999999999</c:v>
                </c:pt>
                <c:pt idx="5">
                  <c:v>60.690000000000005</c:v>
                </c:pt>
                <c:pt idx="6">
                  <c:v>56.916000000000004</c:v>
                </c:pt>
                <c:pt idx="7">
                  <c:v>53.14200000000001</c:v>
                </c:pt>
                <c:pt idx="8">
                  <c:v>49.368000000000009</c:v>
                </c:pt>
                <c:pt idx="9">
                  <c:v>45.594000000000008</c:v>
                </c:pt>
                <c:pt idx="10">
                  <c:v>41.820000000000014</c:v>
                </c:pt>
                <c:pt idx="11">
                  <c:v>38.046000000000014</c:v>
                </c:pt>
                <c:pt idx="12">
                  <c:v>34.272000000000013</c:v>
                </c:pt>
                <c:pt idx="13">
                  <c:v>30.498000000000019</c:v>
                </c:pt>
                <c:pt idx="14">
                  <c:v>26.724000000000018</c:v>
                </c:pt>
                <c:pt idx="15">
                  <c:v>22.950000000000021</c:v>
                </c:pt>
                <c:pt idx="16">
                  <c:v>19.176000000000023</c:v>
                </c:pt>
                <c:pt idx="17">
                  <c:v>15.402000000000024</c:v>
                </c:pt>
                <c:pt idx="18">
                  <c:v>11.628000000000027</c:v>
                </c:pt>
                <c:pt idx="19">
                  <c:v>7.8540000000000276</c:v>
                </c:pt>
                <c:pt idx="20">
                  <c:v>4.0800000000000294</c:v>
                </c:pt>
              </c:numCache>
            </c:numRef>
          </c:xVal>
          <c:yVal>
            <c:numRef>
              <c:f>'Node analysis of 4 wells'!$J$95:$J$115</c:f>
              <c:numCache>
                <c:formatCode>0.00</c:formatCode>
                <c:ptCount val="21"/>
                <c:pt idx="0">
                  <c:v>0.88149950236513142</c:v>
                </c:pt>
                <c:pt idx="1">
                  <c:v>0.87835493800063591</c:v>
                </c:pt>
                <c:pt idx="2">
                  <c:v>0.81751031393873708</c:v>
                </c:pt>
                <c:pt idx="3">
                  <c:v>0.8794524183444794</c:v>
                </c:pt>
                <c:pt idx="4">
                  <c:v>0.86259612090400251</c:v>
                </c:pt>
                <c:pt idx="5">
                  <c:v>0.88184911816486677</c:v>
                </c:pt>
                <c:pt idx="6">
                  <c:v>0.89676401130124894</c:v>
                </c:pt>
                <c:pt idx="7">
                  <c:v>0.81623793869240313</c:v>
                </c:pt>
                <c:pt idx="8">
                  <c:v>0.88174650216679618</c:v>
                </c:pt>
                <c:pt idx="9">
                  <c:v>0.89673963543878921</c:v>
                </c:pt>
                <c:pt idx="10">
                  <c:v>0.88493943797776331</c:v>
                </c:pt>
                <c:pt idx="11">
                  <c:v>0.87976921711980782</c:v>
                </c:pt>
                <c:pt idx="12">
                  <c:v>0.85294745546067008</c:v>
                </c:pt>
                <c:pt idx="13">
                  <c:v>0.89361097601127848</c:v>
                </c:pt>
                <c:pt idx="14">
                  <c:v>0.88882218029631888</c:v>
                </c:pt>
                <c:pt idx="15">
                  <c:v>0.85201595237405503</c:v>
                </c:pt>
                <c:pt idx="16">
                  <c:v>10.668150686963635</c:v>
                </c:pt>
                <c:pt idx="17">
                  <c:v>21.741570831096972</c:v>
                </c:pt>
                <c:pt idx="18">
                  <c:v>32.811564231562492</c:v>
                </c:pt>
                <c:pt idx="19">
                  <c:v>43.878847096819023</c:v>
                </c:pt>
                <c:pt idx="20">
                  <c:v>54.940850560115294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F-435E-8F8D-D5141097E042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wells'!$G$95:$G$115</c:f>
              <c:numCache>
                <c:formatCode>0.00</c:formatCode>
                <c:ptCount val="21"/>
                <c:pt idx="0">
                  <c:v>76.50224968532244</c:v>
                </c:pt>
                <c:pt idx="1">
                  <c:v>74.07132463964102</c:v>
                </c:pt>
                <c:pt idx="2">
                  <c:v>71.640399593959614</c:v>
                </c:pt>
                <c:pt idx="3">
                  <c:v>69.209474548278195</c:v>
                </c:pt>
                <c:pt idx="4">
                  <c:v>66.778549502596789</c:v>
                </c:pt>
                <c:pt idx="5">
                  <c:v>64.347624456915369</c:v>
                </c:pt>
                <c:pt idx="6">
                  <c:v>61.628055590060839</c:v>
                </c:pt>
                <c:pt idx="7">
                  <c:v>58.135744174303916</c:v>
                </c:pt>
                <c:pt idx="8">
                  <c:v>54.391106636108738</c:v>
                </c:pt>
                <c:pt idx="9">
                  <c:v>50.521061839465538</c:v>
                </c:pt>
                <c:pt idx="10">
                  <c:v>46.572245833373167</c:v>
                </c:pt>
                <c:pt idx="11">
                  <c:v>42.568019938244461</c:v>
                </c:pt>
                <c:pt idx="12">
                  <c:v>38.52207192479004</c:v>
                </c:pt>
                <c:pt idx="13">
                  <c:v>34.443238955274019</c:v>
                </c:pt>
                <c:pt idx="14">
                  <c:v>30.340000000000021</c:v>
                </c:pt>
                <c:pt idx="15">
                  <c:v>26.233000000000022</c:v>
                </c:pt>
                <c:pt idx="16">
                  <c:v>22.126000000000026</c:v>
                </c:pt>
                <c:pt idx="17">
                  <c:v>18.019000000000027</c:v>
                </c:pt>
                <c:pt idx="18">
                  <c:v>13.912000000000029</c:v>
                </c:pt>
                <c:pt idx="19">
                  <c:v>9.8050000000000317</c:v>
                </c:pt>
                <c:pt idx="20">
                  <c:v>5.6980000000000333</c:v>
                </c:pt>
              </c:numCache>
            </c:numRef>
          </c:xVal>
          <c:yVal>
            <c:numRef>
              <c:f>'Node analysis of 4 wells'!$K$95:$K$115</c:f>
              <c:numCache>
                <c:formatCode>0.00</c:formatCode>
                <c:ptCount val="21"/>
                <c:pt idx="0">
                  <c:v>0.89804584089514949</c:v>
                </c:pt>
                <c:pt idx="1">
                  <c:v>0.88749408068459534</c:v>
                </c:pt>
                <c:pt idx="2">
                  <c:v>0.87177807978546162</c:v>
                </c:pt>
                <c:pt idx="3">
                  <c:v>0.88578559389152123</c:v>
                </c:pt>
                <c:pt idx="4">
                  <c:v>0.88558820981038944</c:v>
                </c:pt>
                <c:pt idx="5">
                  <c:v>0.85189472703811753</c:v>
                </c:pt>
                <c:pt idx="6">
                  <c:v>0.88502999698877349</c:v>
                </c:pt>
                <c:pt idx="7">
                  <c:v>0.88992290311288968</c:v>
                </c:pt>
                <c:pt idx="8">
                  <c:v>0.88325022371020612</c:v>
                </c:pt>
                <c:pt idx="9">
                  <c:v>0.86357124726472012</c:v>
                </c:pt>
                <c:pt idx="10">
                  <c:v>0.88407233909316219</c:v>
                </c:pt>
                <c:pt idx="11">
                  <c:v>0.87231415366847842</c:v>
                </c:pt>
                <c:pt idx="12">
                  <c:v>0.89158961506899526</c:v>
                </c:pt>
                <c:pt idx="13">
                  <c:v>0.86815590327248482</c:v>
                </c:pt>
                <c:pt idx="14">
                  <c:v>0.85608998629946609</c:v>
                </c:pt>
                <c:pt idx="15">
                  <c:v>0.89859906441801962</c:v>
                </c:pt>
                <c:pt idx="16">
                  <c:v>0.89249581232401332</c:v>
                </c:pt>
                <c:pt idx="17">
                  <c:v>8.0279623546263448</c:v>
                </c:pt>
                <c:pt idx="18">
                  <c:v>18.990372320315164</c:v>
                </c:pt>
                <c:pt idx="19">
                  <c:v>30.07547437737901</c:v>
                </c:pt>
                <c:pt idx="20">
                  <c:v>41.214939250708504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1F-435E-8F8D-D5141097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01984"/>
        <c:axId val="1887000736"/>
      </c:scatterChart>
      <c:valAx>
        <c:axId val="1887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0736"/>
        <c:crosses val="autoZero"/>
        <c:crossBetween val="midCat"/>
      </c:valAx>
      <c:valAx>
        <c:axId val="1887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-25000"/>
                  <a:t>buf</a:t>
                </a:r>
                <a:r>
                  <a:rPr lang="en-US"/>
                  <a:t>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of pressure in collection point from debit of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wells'!$D$95:$D$115</c:f>
              <c:numCache>
                <c:formatCode>0.00</c:formatCode>
                <c:ptCount val="21"/>
                <c:pt idx="0">
                  <c:v>71.083661983653514</c:v>
                </c:pt>
                <c:pt idx="1">
                  <c:v>70.360892022957984</c:v>
                </c:pt>
                <c:pt idx="2">
                  <c:v>69.597007744119523</c:v>
                </c:pt>
                <c:pt idx="3">
                  <c:v>68.428272818814222</c:v>
                </c:pt>
                <c:pt idx="4">
                  <c:v>66.803634660055565</c:v>
                </c:pt>
                <c:pt idx="5">
                  <c:v>64.758898460381559</c:v>
                </c:pt>
                <c:pt idx="6">
                  <c:v>62.325414502133711</c:v>
                </c:pt>
                <c:pt idx="7">
                  <c:v>59.530817572556231</c:v>
                </c:pt>
                <c:pt idx="8">
                  <c:v>56.39961569341812</c:v>
                </c:pt>
                <c:pt idx="9">
                  <c:v>52.953664079737088</c:v>
                </c:pt>
                <c:pt idx="10">
                  <c:v>49.212550543999697</c:v>
                </c:pt>
                <c:pt idx="11">
                  <c:v>45.193911765884579</c:v>
                </c:pt>
                <c:pt idx="12">
                  <c:v>40.913695006460323</c:v>
                </c:pt>
                <c:pt idx="13">
                  <c:v>36.386376346031497</c:v>
                </c:pt>
                <c:pt idx="14">
                  <c:v>31.648000000000021</c:v>
                </c:pt>
                <c:pt idx="15">
                  <c:v>26.875000000000025</c:v>
                </c:pt>
                <c:pt idx="16">
                  <c:v>22.102000000000025</c:v>
                </c:pt>
                <c:pt idx="17">
                  <c:v>17.329000000000029</c:v>
                </c:pt>
                <c:pt idx="18">
                  <c:v>12.556000000000031</c:v>
                </c:pt>
                <c:pt idx="19">
                  <c:v>7.7830000000000341</c:v>
                </c:pt>
                <c:pt idx="20">
                  <c:v>3.0100000000000366</c:v>
                </c:pt>
              </c:numCache>
            </c:numRef>
          </c:xVal>
          <c:yVal>
            <c:numRef>
              <c:f>'Node analysis of 4 wells'!$C$122:$C$142</c:f>
              <c:numCache>
                <c:formatCode>0.00</c:formatCode>
                <c:ptCount val="21"/>
                <c:pt idx="0">
                  <c:v>0.88643320446106877</c:v>
                </c:pt>
                <c:pt idx="1">
                  <c:v>0.79334126757621892</c:v>
                </c:pt>
                <c:pt idx="2">
                  <c:v>0.82338986647308365</c:v>
                </c:pt>
                <c:pt idx="3">
                  <c:v>0.8898191996897552</c:v>
                </c:pt>
                <c:pt idx="4">
                  <c:v>0.8980294631675636</c:v>
                </c:pt>
                <c:pt idx="5">
                  <c:v>0.69098592519079427</c:v>
                </c:pt>
                <c:pt idx="6">
                  <c:v>0.8939501681544948</c:v>
                </c:pt>
                <c:pt idx="7">
                  <c:v>2.0585011151254524</c:v>
                </c:pt>
                <c:pt idx="8">
                  <c:v>4.1329028023766297</c:v>
                </c:pt>
                <c:pt idx="9">
                  <c:v>6.3138133600839863</c:v>
                </c:pt>
                <c:pt idx="10">
                  <c:v>8.455538388349364</c:v>
                </c:pt>
                <c:pt idx="11">
                  <c:v>10.341086286849183</c:v>
                </c:pt>
                <c:pt idx="12">
                  <c:v>13.180699222495731</c:v>
                </c:pt>
                <c:pt idx="13">
                  <c:v>18.527542825408691</c:v>
                </c:pt>
                <c:pt idx="14">
                  <c:v>26.189590503894429</c:v>
                </c:pt>
                <c:pt idx="15">
                  <c:v>36.195887026065563</c:v>
                </c:pt>
                <c:pt idx="16">
                  <c:v>47.251480334059458</c:v>
                </c:pt>
                <c:pt idx="17">
                  <c:v>58.655775717252865</c:v>
                </c:pt>
                <c:pt idx="18">
                  <c:v>70.145106220772945</c:v>
                </c:pt>
                <c:pt idx="19">
                  <c:v>81.582456139004677</c:v>
                </c:pt>
                <c:pt idx="20">
                  <c:v>92.894028356038177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5-4C5D-8DBA-B18E23ACE6CF}"/>
            </c:ext>
          </c:extLst>
        </c:ser>
        <c:ser>
          <c:idx val="1"/>
          <c:order val="1"/>
          <c:tx>
            <c:v>W2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wells'!$E$95:$E$115</c:f>
              <c:numCache>
                <c:formatCode>0.00</c:formatCode>
                <c:ptCount val="21"/>
                <c:pt idx="0">
                  <c:v>97.171607356248359</c:v>
                </c:pt>
                <c:pt idx="1">
                  <c:v>93.449738781988344</c:v>
                </c:pt>
                <c:pt idx="2">
                  <c:v>89.72787020772833</c:v>
                </c:pt>
                <c:pt idx="3">
                  <c:v>86.006001633468316</c:v>
                </c:pt>
                <c:pt idx="4">
                  <c:v>82.284133059208315</c:v>
                </c:pt>
                <c:pt idx="5">
                  <c:v>78.562264484948301</c:v>
                </c:pt>
                <c:pt idx="6">
                  <c:v>74.652193728497167</c:v>
                </c:pt>
                <c:pt idx="7">
                  <c:v>69.832523845518239</c:v>
                </c:pt>
                <c:pt idx="8">
                  <c:v>64.733664642660642</c:v>
                </c:pt>
                <c:pt idx="9">
                  <c:v>59.511526040435456</c:v>
                </c:pt>
                <c:pt idx="10">
                  <c:v>54.215356736242754</c:v>
                </c:pt>
                <c:pt idx="11">
                  <c:v>48.868371040418324</c:v>
                </c:pt>
                <c:pt idx="12">
                  <c:v>43.48371147998003</c:v>
                </c:pt>
                <c:pt idx="13">
                  <c:v>38.069675680521989</c:v>
                </c:pt>
                <c:pt idx="14">
                  <c:v>32.634000000000022</c:v>
                </c:pt>
                <c:pt idx="15">
                  <c:v>27.195000000000029</c:v>
                </c:pt>
                <c:pt idx="16">
                  <c:v>21.756000000000029</c:v>
                </c:pt>
                <c:pt idx="17">
                  <c:v>16.317000000000032</c:v>
                </c:pt>
                <c:pt idx="18">
                  <c:v>10.878000000000036</c:v>
                </c:pt>
                <c:pt idx="19">
                  <c:v>5.4390000000000391</c:v>
                </c:pt>
                <c:pt idx="20">
                  <c:v>4.177991286269389E-14</c:v>
                </c:pt>
              </c:numCache>
            </c:numRef>
          </c:xVal>
          <c:yVal>
            <c:numRef>
              <c:f>'Node analysis of 4 wells'!$D$122:$D$142</c:f>
              <c:numCache>
                <c:formatCode>0.00</c:formatCode>
                <c:ptCount val="21"/>
                <c:pt idx="0">
                  <c:v>0.89809814251258335</c:v>
                </c:pt>
                <c:pt idx="1">
                  <c:v>0.89809100948383958</c:v>
                </c:pt>
                <c:pt idx="2">
                  <c:v>0.86711082953196605</c:v>
                </c:pt>
                <c:pt idx="3">
                  <c:v>0.88995789989151097</c:v>
                </c:pt>
                <c:pt idx="4">
                  <c:v>0.89589964273525635</c:v>
                </c:pt>
                <c:pt idx="5">
                  <c:v>0.85996800265385731</c:v>
                </c:pt>
                <c:pt idx="6">
                  <c:v>0.85021679919356197</c:v>
                </c:pt>
                <c:pt idx="7">
                  <c:v>0.87325797705835573</c:v>
                </c:pt>
                <c:pt idx="8">
                  <c:v>0.86761113843581905</c:v>
                </c:pt>
                <c:pt idx="9">
                  <c:v>0.8973976177686821</c:v>
                </c:pt>
                <c:pt idx="10">
                  <c:v>0.85590375762949855</c:v>
                </c:pt>
                <c:pt idx="11">
                  <c:v>0.88299631705307591</c:v>
                </c:pt>
                <c:pt idx="12">
                  <c:v>0.88430087994719264</c:v>
                </c:pt>
                <c:pt idx="13">
                  <c:v>0.85551171050230579</c:v>
                </c:pt>
                <c:pt idx="14">
                  <c:v>0.85648086744683827</c:v>
                </c:pt>
                <c:pt idx="15">
                  <c:v>0.8783268457423683</c:v>
                </c:pt>
                <c:pt idx="16">
                  <c:v>0.85860083643561369</c:v>
                </c:pt>
                <c:pt idx="17">
                  <c:v>0.89766857848762538</c:v>
                </c:pt>
                <c:pt idx="18">
                  <c:v>9.7794979258736987</c:v>
                </c:pt>
                <c:pt idx="19">
                  <c:v>20.892386295938771</c:v>
                </c:pt>
                <c:pt idx="20">
                  <c:v>32.012822323842002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5-4C5D-8DBA-B18E23ACE6CF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wells'!$F$95:$F$115</c:f>
              <c:numCache>
                <c:formatCode>0.00</c:formatCode>
                <c:ptCount val="21"/>
                <c:pt idx="0">
                  <c:v>79.56</c:v>
                </c:pt>
                <c:pt idx="1">
                  <c:v>75.786000000000001</c:v>
                </c:pt>
                <c:pt idx="2">
                  <c:v>72.012</c:v>
                </c:pt>
                <c:pt idx="3">
                  <c:v>68.238</c:v>
                </c:pt>
                <c:pt idx="4">
                  <c:v>64.463999999999999</c:v>
                </c:pt>
                <c:pt idx="5">
                  <c:v>60.690000000000005</c:v>
                </c:pt>
                <c:pt idx="6">
                  <c:v>56.916000000000004</c:v>
                </c:pt>
                <c:pt idx="7">
                  <c:v>53.14200000000001</c:v>
                </c:pt>
                <c:pt idx="8">
                  <c:v>49.368000000000009</c:v>
                </c:pt>
                <c:pt idx="9">
                  <c:v>45.594000000000008</c:v>
                </c:pt>
                <c:pt idx="10">
                  <c:v>41.820000000000014</c:v>
                </c:pt>
                <c:pt idx="11">
                  <c:v>38.046000000000014</c:v>
                </c:pt>
                <c:pt idx="12">
                  <c:v>34.272000000000013</c:v>
                </c:pt>
                <c:pt idx="13">
                  <c:v>30.498000000000019</c:v>
                </c:pt>
                <c:pt idx="14">
                  <c:v>26.724000000000018</c:v>
                </c:pt>
                <c:pt idx="15">
                  <c:v>22.950000000000021</c:v>
                </c:pt>
                <c:pt idx="16">
                  <c:v>19.176000000000023</c:v>
                </c:pt>
                <c:pt idx="17">
                  <c:v>15.402000000000024</c:v>
                </c:pt>
                <c:pt idx="18">
                  <c:v>11.628000000000027</c:v>
                </c:pt>
                <c:pt idx="19">
                  <c:v>7.8540000000000276</c:v>
                </c:pt>
                <c:pt idx="20">
                  <c:v>4.0800000000000294</c:v>
                </c:pt>
              </c:numCache>
            </c:numRef>
          </c:xVal>
          <c:yVal>
            <c:numRef>
              <c:f>'Node analysis of 4 wells'!$E$122:$E$142</c:f>
              <c:numCache>
                <c:formatCode>0.00</c:formatCode>
                <c:ptCount val="21"/>
                <c:pt idx="0">
                  <c:v>0.88149950236513142</c:v>
                </c:pt>
                <c:pt idx="1">
                  <c:v>0.87835493800063591</c:v>
                </c:pt>
                <c:pt idx="2">
                  <c:v>0.81751031393873708</c:v>
                </c:pt>
                <c:pt idx="3">
                  <c:v>0.8794524183444794</c:v>
                </c:pt>
                <c:pt idx="4">
                  <c:v>0.86259612090400251</c:v>
                </c:pt>
                <c:pt idx="5">
                  <c:v>0.88184911816486677</c:v>
                </c:pt>
                <c:pt idx="6">
                  <c:v>0.89676401130124894</c:v>
                </c:pt>
                <c:pt idx="7">
                  <c:v>0.81623793869240313</c:v>
                </c:pt>
                <c:pt idx="8">
                  <c:v>0.88174650216679618</c:v>
                </c:pt>
                <c:pt idx="9">
                  <c:v>0.89673963543878921</c:v>
                </c:pt>
                <c:pt idx="10">
                  <c:v>0.88493943797776331</c:v>
                </c:pt>
                <c:pt idx="11">
                  <c:v>0.87976921711980782</c:v>
                </c:pt>
                <c:pt idx="12">
                  <c:v>0.85294745546067008</c:v>
                </c:pt>
                <c:pt idx="13">
                  <c:v>0.89361097601127848</c:v>
                </c:pt>
                <c:pt idx="14">
                  <c:v>0.88882218029631888</c:v>
                </c:pt>
                <c:pt idx="15">
                  <c:v>0.85201595237405503</c:v>
                </c:pt>
                <c:pt idx="16">
                  <c:v>3.2711378518571501</c:v>
                </c:pt>
                <c:pt idx="17">
                  <c:v>14.344370527219025</c:v>
                </c:pt>
                <c:pt idx="18">
                  <c:v>25.413718687836905</c:v>
                </c:pt>
                <c:pt idx="19">
                  <c:v>36.480265812573421</c:v>
                </c:pt>
                <c:pt idx="20">
                  <c:v>47.541443323312578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5-4C5D-8DBA-B18E23ACE6CF}"/>
            </c:ext>
          </c:extLst>
        </c:ser>
        <c:ser>
          <c:idx val="3"/>
          <c:order val="3"/>
          <c:tx>
            <c:v>W4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wells'!$G$95:$G$115</c:f>
              <c:numCache>
                <c:formatCode>0.00</c:formatCode>
                <c:ptCount val="21"/>
                <c:pt idx="0">
                  <c:v>76.50224968532244</c:v>
                </c:pt>
                <c:pt idx="1">
                  <c:v>74.07132463964102</c:v>
                </c:pt>
                <c:pt idx="2">
                  <c:v>71.640399593959614</c:v>
                </c:pt>
                <c:pt idx="3">
                  <c:v>69.209474548278195</c:v>
                </c:pt>
                <c:pt idx="4">
                  <c:v>66.778549502596789</c:v>
                </c:pt>
                <c:pt idx="5">
                  <c:v>64.347624456915369</c:v>
                </c:pt>
                <c:pt idx="6">
                  <c:v>61.628055590060839</c:v>
                </c:pt>
                <c:pt idx="7">
                  <c:v>58.135744174303916</c:v>
                </c:pt>
                <c:pt idx="8">
                  <c:v>54.391106636108738</c:v>
                </c:pt>
                <c:pt idx="9">
                  <c:v>50.521061839465538</c:v>
                </c:pt>
                <c:pt idx="10">
                  <c:v>46.572245833373167</c:v>
                </c:pt>
                <c:pt idx="11">
                  <c:v>42.568019938244461</c:v>
                </c:pt>
                <c:pt idx="12">
                  <c:v>38.52207192479004</c:v>
                </c:pt>
                <c:pt idx="13">
                  <c:v>34.443238955274019</c:v>
                </c:pt>
                <c:pt idx="14">
                  <c:v>30.340000000000021</c:v>
                </c:pt>
                <c:pt idx="15">
                  <c:v>26.233000000000022</c:v>
                </c:pt>
                <c:pt idx="16">
                  <c:v>22.126000000000026</c:v>
                </c:pt>
                <c:pt idx="17">
                  <c:v>18.019000000000027</c:v>
                </c:pt>
                <c:pt idx="18">
                  <c:v>13.912000000000029</c:v>
                </c:pt>
                <c:pt idx="19">
                  <c:v>9.8050000000000317</c:v>
                </c:pt>
                <c:pt idx="20">
                  <c:v>5.6980000000000333</c:v>
                </c:pt>
              </c:numCache>
            </c:numRef>
          </c:xVal>
          <c:yVal>
            <c:numRef>
              <c:f>'Node analysis of 4 wells'!$F$122:$F$142</c:f>
              <c:numCache>
                <c:formatCode>0.00</c:formatCode>
                <c:ptCount val="21"/>
                <c:pt idx="0">
                  <c:v>0.89804584089514949</c:v>
                </c:pt>
                <c:pt idx="1">
                  <c:v>0.88749408068459534</c:v>
                </c:pt>
                <c:pt idx="2">
                  <c:v>0.87177807978546162</c:v>
                </c:pt>
                <c:pt idx="3">
                  <c:v>0.88578559389152123</c:v>
                </c:pt>
                <c:pt idx="4">
                  <c:v>0.88558820981038944</c:v>
                </c:pt>
                <c:pt idx="5">
                  <c:v>0.85189472703811753</c:v>
                </c:pt>
                <c:pt idx="6">
                  <c:v>0.88502999698877349</c:v>
                </c:pt>
                <c:pt idx="7">
                  <c:v>0.88992290311288968</c:v>
                </c:pt>
                <c:pt idx="8">
                  <c:v>0.88325022371020612</c:v>
                </c:pt>
                <c:pt idx="9">
                  <c:v>0.86357124726472012</c:v>
                </c:pt>
                <c:pt idx="10">
                  <c:v>0.88407233909316219</c:v>
                </c:pt>
                <c:pt idx="11">
                  <c:v>0.87231415366847842</c:v>
                </c:pt>
                <c:pt idx="12">
                  <c:v>0.89158961506899526</c:v>
                </c:pt>
                <c:pt idx="13">
                  <c:v>0.86815590327248482</c:v>
                </c:pt>
                <c:pt idx="14">
                  <c:v>0.85608998629946609</c:v>
                </c:pt>
                <c:pt idx="15">
                  <c:v>0.89859906441801962</c:v>
                </c:pt>
                <c:pt idx="16">
                  <c:v>0.89249581232401332</c:v>
                </c:pt>
                <c:pt idx="17">
                  <c:v>1.4973179905068585</c:v>
                </c:pt>
                <c:pt idx="18">
                  <c:v>11.759096907617625</c:v>
                </c:pt>
                <c:pt idx="19">
                  <c:v>22.849964250749043</c:v>
                </c:pt>
                <c:pt idx="20">
                  <c:v>33.996042278508618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5-4C5D-8DBA-B18E23AC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01984"/>
        <c:axId val="1887000736"/>
      </c:scatterChart>
      <c:valAx>
        <c:axId val="18870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0736"/>
        <c:crosses val="autoZero"/>
        <c:crossBetween val="midCat"/>
      </c:valAx>
      <c:valAx>
        <c:axId val="1887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in collection point</a:t>
                </a:r>
                <a:r>
                  <a:rPr lang="en-US"/>
                  <a:t>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of summary debit from pressure in collection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'Node analysis of 4 wells'!$D$148</c:f>
              <c:strCache>
                <c:ptCount val="1"/>
                <c:pt idx="0">
                  <c:v>Qw1 , m3/day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wells'!$D$149:$D$161</c:f>
              <c:numCache>
                <c:formatCode>0.00</c:formatCode>
                <c:ptCount val="13"/>
                <c:pt idx="0">
                  <c:v>62.070924533078667</c:v>
                </c:pt>
                <c:pt idx="1">
                  <c:v>58.10967378172559</c:v>
                </c:pt>
                <c:pt idx="2">
                  <c:v>55.029557220910377</c:v>
                </c:pt>
                <c:pt idx="3">
                  <c:v>51.75504983526001</c:v>
                </c:pt>
                <c:pt idx="4">
                  <c:v>48.052148017224795</c:v>
                </c:pt>
                <c:pt idx="5">
                  <c:v>44.200715304973102</c:v>
                </c:pt>
                <c:pt idx="6">
                  <c:v>41.186067283270319</c:v>
                </c:pt>
                <c:pt idx="7">
                  <c:v>39.373243298757394</c:v>
                </c:pt>
                <c:pt idx="8">
                  <c:v>37.679788619079709</c:v>
                </c:pt>
                <c:pt idx="9">
                  <c:v>36.09419858957061</c:v>
                </c:pt>
                <c:pt idx="10">
                  <c:v>34.857355243023349</c:v>
                </c:pt>
                <c:pt idx="11">
                  <c:v>33.620511896476089</c:v>
                </c:pt>
                <c:pt idx="12">
                  <c:v>32.383668549928835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3-4D64-9D7A-B549709A617C}"/>
            </c:ext>
          </c:extLst>
        </c:ser>
        <c:ser>
          <c:idx val="1"/>
          <c:order val="1"/>
          <c:tx>
            <c:strRef>
              <c:f>'Node analysis of 4 wells'!$E$148</c:f>
              <c:strCache>
                <c:ptCount val="1"/>
                <c:pt idx="0">
                  <c:v>QW2 , m3/day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wells'!$E$149:$E$161</c:f>
              <c:numCache>
                <c:formatCode>0.00</c:formatCode>
                <c:ptCount val="13"/>
                <c:pt idx="0">
                  <c:v>16.254334913806993</c:v>
                </c:pt>
                <c:pt idx="1">
                  <c:v>15.029587221125713</c:v>
                </c:pt>
                <c:pt idx="2">
                  <c:v>13.804839528444429</c:v>
                </c:pt>
                <c:pt idx="3">
                  <c:v>12.580091835763147</c:v>
                </c:pt>
                <c:pt idx="4">
                  <c:v>11.355344143081865</c:v>
                </c:pt>
                <c:pt idx="5">
                  <c:v>10.2806475781891</c:v>
                </c:pt>
                <c:pt idx="6">
                  <c:v>9.3017841506303203</c:v>
                </c:pt>
                <c:pt idx="7">
                  <c:v>8.3229207230715421</c:v>
                </c:pt>
                <c:pt idx="8">
                  <c:v>7.3440572955127621</c:v>
                </c:pt>
                <c:pt idx="9">
                  <c:v>6.365193867953983</c:v>
                </c:pt>
                <c:pt idx="10">
                  <c:v>5.3863661882573721</c:v>
                </c:pt>
                <c:pt idx="11">
                  <c:v>4.4081671344878011</c:v>
                </c:pt>
                <c:pt idx="12">
                  <c:v>3.4299680807182291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3-4D64-9D7A-B549709A617C}"/>
            </c:ext>
          </c:extLst>
        </c:ser>
        <c:ser>
          <c:idx val="2"/>
          <c:order val="2"/>
          <c:tx>
            <c:strRef>
              <c:f>'Node analysis of 4 wells'!$F$148</c:f>
              <c:strCache>
                <c:ptCount val="1"/>
                <c:pt idx="0">
                  <c:v>Qw3 , m3/day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wells'!$F$149:$F$161</c:f>
              <c:numCache>
                <c:formatCode>0.00</c:formatCode>
                <c:ptCount val="13"/>
                <c:pt idx="0">
                  <c:v>22.719134496339517</c:v>
                </c:pt>
                <c:pt idx="1">
                  <c:v>19.598994084393841</c:v>
                </c:pt>
                <c:pt idx="2">
                  <c:v>18.586765948988997</c:v>
                </c:pt>
                <c:pt idx="3">
                  <c:v>17.905122185032479</c:v>
                </c:pt>
                <c:pt idx="4">
                  <c:v>17.22347842107596</c:v>
                </c:pt>
                <c:pt idx="5">
                  <c:v>16.541834657119438</c:v>
                </c:pt>
                <c:pt idx="6">
                  <c:v>15.860190893162919</c:v>
                </c:pt>
                <c:pt idx="7">
                  <c:v>15.178468713932201</c:v>
                </c:pt>
                <c:pt idx="8">
                  <c:v>14.496585743907463</c:v>
                </c:pt>
                <c:pt idx="9">
                  <c:v>13.814702773882725</c:v>
                </c:pt>
                <c:pt idx="10">
                  <c:v>13.132819803857988</c:v>
                </c:pt>
                <c:pt idx="11">
                  <c:v>12.450936833833248</c:v>
                </c:pt>
                <c:pt idx="12">
                  <c:v>11.76905386380851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3-4D64-9D7A-B549709A617C}"/>
            </c:ext>
          </c:extLst>
        </c:ser>
        <c:ser>
          <c:idx val="3"/>
          <c:order val="3"/>
          <c:tx>
            <c:strRef>
              <c:f>'Node analysis of 4 wells'!$G$148</c:f>
              <c:strCache>
                <c:ptCount val="1"/>
                <c:pt idx="0">
                  <c:v>Qw3 , m3/day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wells'!$G$149:$G$161</c:f>
              <c:numCache>
                <c:formatCode>0.00</c:formatCode>
                <c:ptCount val="13"/>
                <c:pt idx="0">
                  <c:v>21.396000812285386</c:v>
                </c:pt>
                <c:pt idx="1">
                  <c:v>17.417592089847354</c:v>
                </c:pt>
                <c:pt idx="2">
                  <c:v>16.617146078843966</c:v>
                </c:pt>
                <c:pt idx="3">
                  <c:v>15.816700067840577</c:v>
                </c:pt>
                <c:pt idx="4">
                  <c:v>15.016254056837187</c:v>
                </c:pt>
                <c:pt idx="5">
                  <c:v>14.215808045833798</c:v>
                </c:pt>
                <c:pt idx="6">
                  <c:v>13.452487786686017</c:v>
                </c:pt>
                <c:pt idx="7">
                  <c:v>12.711878441548828</c:v>
                </c:pt>
                <c:pt idx="8">
                  <c:v>11.971269096411639</c:v>
                </c:pt>
                <c:pt idx="9">
                  <c:v>11.23065975127445</c:v>
                </c:pt>
                <c:pt idx="10">
                  <c:v>10.490050406137261</c:v>
                </c:pt>
                <c:pt idx="11">
                  <c:v>9.7497162651617302</c:v>
                </c:pt>
                <c:pt idx="12">
                  <c:v>9.0127754345356728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3-4D64-9D7A-B549709A617C}"/>
            </c:ext>
          </c:extLst>
        </c:ser>
        <c:ser>
          <c:idx val="4"/>
          <c:order val="4"/>
          <c:tx>
            <c:strRef>
              <c:f>'Node analysis of 4 wells'!$H$148</c:f>
              <c:strCache>
                <c:ptCount val="1"/>
                <c:pt idx="0">
                  <c:v>Qsum , m3/day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'Node analysis of 4 wells'!$C$149:$C$161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'Node analysis of 4 wells'!$H$149:$H$161</c:f>
              <c:numCache>
                <c:formatCode>0.00</c:formatCode>
                <c:ptCount val="13"/>
                <c:pt idx="0">
                  <c:v>122.44039475551057</c:v>
                </c:pt>
                <c:pt idx="1">
                  <c:v>110.15584717709248</c:v>
                </c:pt>
                <c:pt idx="2">
                  <c:v>104.03830877718778</c:v>
                </c:pt>
                <c:pt idx="3">
                  <c:v>98.056963923896205</c:v>
                </c:pt>
                <c:pt idx="4">
                  <c:v>91.647224638219811</c:v>
                </c:pt>
                <c:pt idx="5">
                  <c:v>85.239005586115439</c:v>
                </c:pt>
                <c:pt idx="6">
                  <c:v>79.800530113749574</c:v>
                </c:pt>
                <c:pt idx="7">
                  <c:v>75.586511177309973</c:v>
                </c:pt>
                <c:pt idx="8">
                  <c:v>71.491700754911562</c:v>
                </c:pt>
                <c:pt idx="9">
                  <c:v>67.50475498268176</c:v>
                </c:pt>
                <c:pt idx="10">
                  <c:v>63.86659164127596</c:v>
                </c:pt>
                <c:pt idx="11">
                  <c:v>60.229332129958863</c:v>
                </c:pt>
                <c:pt idx="12">
                  <c:v>56.595465928991246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3-4D64-9D7A-B549709A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88400"/>
        <c:axId val="833592560"/>
      </c:scatterChart>
      <c:valAx>
        <c:axId val="8335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Pressure in collection point, atm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92560"/>
        <c:crosses val="autoZero"/>
        <c:crossBetween val="midCat"/>
      </c:valAx>
      <c:valAx>
        <c:axId val="83359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Q, m</a:t>
                </a:r>
                <a:r>
                  <a:rPr lang="en-US" sz="1000" b="0" i="0" baseline="30000">
                    <a:effectLst/>
                  </a:rPr>
                  <a:t>3</a:t>
                </a:r>
                <a:r>
                  <a:rPr lang="en-US" sz="1000" b="0" i="0" baseline="0">
                    <a:effectLst/>
                  </a:rPr>
                  <a:t>/day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analysis of system of wells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'Node analysis of 4 wells'!$D$170:$D$182</c:f>
              <c:numCache>
                <c:formatCode>0.00</c:formatCode>
                <c:ptCount val="13"/>
                <c:pt idx="0">
                  <c:v>122.44039475551057</c:v>
                </c:pt>
                <c:pt idx="1">
                  <c:v>110.15584717709248</c:v>
                </c:pt>
                <c:pt idx="2">
                  <c:v>104.03830877718778</c:v>
                </c:pt>
                <c:pt idx="3">
                  <c:v>98.056963923896205</c:v>
                </c:pt>
                <c:pt idx="4">
                  <c:v>91.647224638219811</c:v>
                </c:pt>
                <c:pt idx="5">
                  <c:v>85.239005586115439</c:v>
                </c:pt>
                <c:pt idx="6">
                  <c:v>79.800530113749574</c:v>
                </c:pt>
                <c:pt idx="7">
                  <c:v>75.586511177309973</c:v>
                </c:pt>
                <c:pt idx="8">
                  <c:v>71.491700754911562</c:v>
                </c:pt>
                <c:pt idx="9">
                  <c:v>67.50475498268176</c:v>
                </c:pt>
                <c:pt idx="10">
                  <c:v>63.86659164127596</c:v>
                </c:pt>
                <c:pt idx="11">
                  <c:v>60.229332129958863</c:v>
                </c:pt>
                <c:pt idx="12">
                  <c:v>56.595465928991246</c:v>
                </c:pt>
              </c:numCache>
            </c:numRef>
          </c:xVal>
          <c:yVal>
            <c:numRef>
              <c:f>'Node analysis of 4 wells'!$C$170:$C$182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9-4562-B8B9-65C88BB1372E}"/>
            </c:ext>
          </c:extLst>
        </c:ser>
        <c:ser>
          <c:idx val="1"/>
          <c:order val="1"/>
          <c:tx>
            <c:v>Outflow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'Node analysis of 4 wells'!$D$170:$D$182</c:f>
              <c:numCache>
                <c:formatCode>0.00</c:formatCode>
                <c:ptCount val="13"/>
                <c:pt idx="0">
                  <c:v>122.44039475551057</c:v>
                </c:pt>
                <c:pt idx="1">
                  <c:v>110.15584717709248</c:v>
                </c:pt>
                <c:pt idx="2">
                  <c:v>104.03830877718778</c:v>
                </c:pt>
                <c:pt idx="3">
                  <c:v>98.056963923896205</c:v>
                </c:pt>
                <c:pt idx="4">
                  <c:v>91.647224638219811</c:v>
                </c:pt>
                <c:pt idx="5">
                  <c:v>85.239005586115439</c:v>
                </c:pt>
                <c:pt idx="6">
                  <c:v>79.800530113749574</c:v>
                </c:pt>
                <c:pt idx="7">
                  <c:v>75.586511177309973</c:v>
                </c:pt>
                <c:pt idx="8">
                  <c:v>71.491700754911562</c:v>
                </c:pt>
                <c:pt idx="9">
                  <c:v>67.50475498268176</c:v>
                </c:pt>
                <c:pt idx="10">
                  <c:v>63.86659164127596</c:v>
                </c:pt>
                <c:pt idx="11">
                  <c:v>60.229332129958863</c:v>
                </c:pt>
                <c:pt idx="12">
                  <c:v>56.595465928991246</c:v>
                </c:pt>
              </c:numCache>
            </c:numRef>
          </c:xVal>
          <c:yVal>
            <c:numRef>
              <c:f>'Node analysis of 4 wells'!$E$170:$E$182</c:f>
              <c:numCache>
                <c:formatCode>0.00</c:formatCode>
                <c:ptCount val="13"/>
                <c:pt idx="0">
                  <c:v>8.6486755801634647</c:v>
                </c:pt>
                <c:pt idx="1">
                  <c:v>8.5373075110755536</c:v>
                </c:pt>
                <c:pt idx="2">
                  <c:v>8.482868020560872</c:v>
                </c:pt>
                <c:pt idx="3">
                  <c:v>8.4340686951402315</c:v>
                </c:pt>
                <c:pt idx="4">
                  <c:v>8.3951711369608724</c:v>
                </c:pt>
                <c:pt idx="5">
                  <c:v>8.3702844795748046</c:v>
                </c:pt>
                <c:pt idx="6">
                  <c:v>8.3509952290608283</c:v>
                </c:pt>
                <c:pt idx="7">
                  <c:v>8.3380403259195432</c:v>
                </c:pt>
                <c:pt idx="8">
                  <c:v>8.3261074479474804</c:v>
                </c:pt>
                <c:pt idx="9">
                  <c:v>8.3150915011001558</c:v>
                </c:pt>
                <c:pt idx="10">
                  <c:v>8.30587952732653</c:v>
                </c:pt>
                <c:pt idx="11">
                  <c:v>8.2970036547341088</c:v>
                </c:pt>
                <c:pt idx="12">
                  <c:v>8.2884707274727862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9-4562-B8B9-65C88BB1372E}"/>
            </c:ext>
          </c:extLst>
        </c:ser>
        <c:ser>
          <c:idx val="2"/>
          <c:order val="2"/>
          <c:tx>
            <c:v>Solution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3D9-4562-B8B9-65C88BB1372E}"/>
              </c:ext>
            </c:extLst>
          </c:dPt>
          <c:xVal>
            <c:numRef>
              <c:f>'Node analysis of 4 wells'!$M$192</c:f>
              <c:numCache>
                <c:formatCode>0.00</c:formatCode>
                <c:ptCount val="1"/>
                <c:pt idx="0">
                  <c:v>93.548642053224555</c:v>
                </c:pt>
              </c:numCache>
            </c:numRef>
          </c:xVal>
          <c:yVal>
            <c:numRef>
              <c:f>'Node analysis of 4 wells'!$M$193</c:f>
              <c:numCache>
                <c:formatCode>0.00</c:formatCode>
                <c:ptCount val="1"/>
                <c:pt idx="0">
                  <c:v>8.4067099049554876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D9-4562-B8B9-65C88BB1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87568"/>
        <c:axId val="833583408"/>
      </c:scatterChart>
      <c:valAx>
        <c:axId val="8335875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 baseline="0"/>
                  <a:t>/day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3408"/>
        <c:crosses val="autoZero"/>
        <c:crossBetween val="midCat"/>
      </c:valAx>
      <c:valAx>
        <c:axId val="8335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Pressure,</a:t>
                </a:r>
                <a:r>
                  <a:rPr lang="en-US" baseline="0"/>
                  <a:t> atm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28</xdr:row>
      <xdr:rowOff>28575</xdr:rowOff>
    </xdr:from>
    <xdr:to>
      <xdr:col>17</xdr:col>
      <xdr:colOff>209550</xdr:colOff>
      <xdr:row>48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38101</xdr:colOff>
      <xdr:row>67</xdr:row>
      <xdr:rowOff>9525</xdr:rowOff>
    </xdr:from>
    <xdr:to>
      <xdr:col>17</xdr:col>
      <xdr:colOff>28575</xdr:colOff>
      <xdr:row>90</xdr:row>
      <xdr:rowOff>19050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92</xdr:row>
      <xdr:rowOff>180975</xdr:rowOff>
    </xdr:from>
    <xdr:to>
      <xdr:col>21</xdr:col>
      <xdr:colOff>714374</xdr:colOff>
      <xdr:row>116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120</xdr:row>
      <xdr:rowOff>9526</xdr:rowOff>
    </xdr:from>
    <xdr:to>
      <xdr:col>15</xdr:col>
      <xdr:colOff>809625</xdr:colOff>
      <xdr:row>141</xdr:row>
      <xdr:rowOff>180976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146</xdr:row>
      <xdr:rowOff>0</xdr:rowOff>
    </xdr:from>
    <xdr:to>
      <xdr:col>17</xdr:col>
      <xdr:colOff>752475</xdr:colOff>
      <xdr:row>164</xdr:row>
      <xdr:rowOff>180975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1066799</xdr:colOff>
      <xdr:row>185</xdr:row>
      <xdr:rowOff>190499</xdr:rowOff>
    </xdr:from>
    <xdr:to>
      <xdr:col>9</xdr:col>
      <xdr:colOff>1209675</xdr:colOff>
      <xdr:row>203</xdr:row>
      <xdr:rowOff>180974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0.38581</cdr:x>
      <cdr:y>0.73709</cdr:y>
    </cdr:from>
    <cdr:to>
      <cdr:x>0.50968</cdr:x>
      <cdr:y>0.96244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47975" y="2990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Collection</a:t>
          </a:r>
          <a:r>
            <a:rPr lang="en-US" sz="1100" baseline="0"/>
            <a:t> point</a:t>
          </a:r>
          <a:endParaRPr lang="ru-RU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floc_vba-master\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section"/>
      <definedName name="crv_solve"/>
      <definedName name="IPR_qliq_sm3day"/>
      <definedName name="MF_p_pipeline_atma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7"/>
  <sheetViews>
    <sheetView tabSelected="1" workbookViewId="0">
      <selection activeCell="G12" sqref="G12"/>
    </sheetView>
  </sheetViews>
  <sheetFormatPr defaultRowHeight="15" x14ac:dyDescent="0.25"/>
  <cols>
    <col min="1" max="1" width="16" customWidth="1"/>
    <col min="2" max="2" width="15.28515625" customWidth="1"/>
    <col min="3" max="3" width="15" customWidth="1"/>
    <col min="4" max="4" width="14.42578125" customWidth="1"/>
    <col min="5" max="5" width="15.5703125" customWidth="1"/>
    <col min="6" max="6" width="15.85546875" customWidth="1"/>
    <col min="7" max="7" width="15.42578125" customWidth="1"/>
    <col min="8" max="9" width="15.7109375" customWidth="1"/>
    <col min="10" max="10" width="18.42578125" customWidth="1"/>
    <col min="11" max="11" width="17" customWidth="1"/>
    <col min="12" max="12" width="15.85546875" customWidth="1"/>
    <col min="13" max="13" width="17.140625" customWidth="1"/>
    <col min="14" max="14" width="11.85546875" customWidth="1"/>
    <col min="15" max="15" width="13.85546875" customWidth="1"/>
    <col min="16" max="16" width="12.28515625" customWidth="1"/>
    <col min="17" max="17" width="13.28515625" customWidth="1"/>
    <col min="18" max="18" width="11.42578125" customWidth="1"/>
    <col min="19" max="19" width="11.5703125" customWidth="1"/>
    <col min="20" max="20" width="11.85546875" customWidth="1"/>
    <col min="21" max="21" width="12.28515625" customWidth="1"/>
    <col min="22" max="22" width="11" customWidth="1"/>
  </cols>
  <sheetData>
    <row r="2" spans="1:16" ht="23.25" x14ac:dyDescent="0.35">
      <c r="F2" s="1" t="s">
        <v>0</v>
      </c>
    </row>
    <row r="3" spans="1:16" x14ac:dyDescent="0.25">
      <c r="A3" s="43"/>
      <c r="B3" s="43"/>
      <c r="C3" s="43"/>
      <c r="D3" s="43"/>
      <c r="E3" s="43"/>
      <c r="F3" s="43"/>
      <c r="H3" s="43"/>
      <c r="I3" s="43"/>
      <c r="J3" s="43"/>
      <c r="K3" s="43"/>
      <c r="L3" s="43"/>
    </row>
    <row r="4" spans="1:16" x14ac:dyDescent="0.25">
      <c r="A4" s="62" t="s">
        <v>1</v>
      </c>
      <c r="B4" s="62"/>
      <c r="C4" s="2"/>
      <c r="D4" s="3"/>
      <c r="E4" s="3"/>
      <c r="F4" s="43"/>
      <c r="G4" s="43"/>
      <c r="H4" s="43"/>
      <c r="I4" s="43"/>
      <c r="J4" s="43"/>
      <c r="K4" s="43"/>
      <c r="L4" s="43"/>
    </row>
    <row r="5" spans="1:16" ht="18" x14ac:dyDescent="0.25">
      <c r="A5" s="4" t="s">
        <v>2</v>
      </c>
      <c r="B5" s="40">
        <v>0.81200000000000006</v>
      </c>
      <c r="C5" s="5"/>
      <c r="D5" s="38"/>
      <c r="E5" s="38"/>
      <c r="F5" s="43"/>
      <c r="G5" s="43"/>
      <c r="I5" s="43"/>
      <c r="J5" s="43"/>
    </row>
    <row r="6" spans="1:16" ht="18" x14ac:dyDescent="0.25">
      <c r="A6" s="42" t="s">
        <v>3</v>
      </c>
      <c r="B6" s="40">
        <v>1.075</v>
      </c>
      <c r="C6" s="38"/>
      <c r="D6" s="38"/>
      <c r="E6" s="38"/>
      <c r="F6" s="43"/>
      <c r="G6" s="43"/>
      <c r="I6" s="43"/>
      <c r="J6" s="43"/>
    </row>
    <row r="7" spans="1:16" ht="18" x14ac:dyDescent="0.25">
      <c r="A7" s="42" t="s">
        <v>4</v>
      </c>
      <c r="B7" s="40">
        <v>0.8</v>
      </c>
      <c r="C7" s="38"/>
      <c r="D7" s="38"/>
      <c r="E7" s="51"/>
      <c r="F7" s="43"/>
      <c r="G7" s="43"/>
      <c r="I7" s="43"/>
      <c r="J7" s="43"/>
    </row>
    <row r="8" spans="1:16" ht="18" x14ac:dyDescent="0.25">
      <c r="A8" s="42" t="s">
        <v>5</v>
      </c>
      <c r="B8" s="40">
        <v>131.9</v>
      </c>
      <c r="C8" s="38"/>
      <c r="D8" s="38"/>
      <c r="E8" s="38"/>
      <c r="F8" s="43"/>
      <c r="G8" s="43"/>
      <c r="I8" s="43"/>
      <c r="J8" s="43"/>
    </row>
    <row r="9" spans="1:16" ht="18" x14ac:dyDescent="0.25">
      <c r="A9" s="42" t="s">
        <v>6</v>
      </c>
      <c r="B9" s="40"/>
      <c r="C9" s="38"/>
      <c r="D9" s="38"/>
      <c r="E9" s="38"/>
      <c r="F9" s="43"/>
      <c r="G9" s="43"/>
      <c r="I9" s="43"/>
      <c r="J9" s="43"/>
    </row>
    <row r="10" spans="1:16" ht="18" x14ac:dyDescent="0.25">
      <c r="A10" s="42" t="s">
        <v>7</v>
      </c>
      <c r="B10" s="40">
        <v>151.4</v>
      </c>
      <c r="C10" s="38"/>
      <c r="D10" s="38"/>
      <c r="E10" s="38"/>
      <c r="F10" s="43"/>
      <c r="G10" s="43"/>
      <c r="I10" s="43"/>
      <c r="J10" s="43"/>
    </row>
    <row r="11" spans="1:16" ht="18" x14ac:dyDescent="0.25">
      <c r="A11" s="42" t="s">
        <v>8</v>
      </c>
      <c r="B11" s="40">
        <v>95</v>
      </c>
      <c r="C11" s="38"/>
      <c r="D11" s="38"/>
      <c r="E11" s="38"/>
      <c r="F11" s="43"/>
      <c r="G11" s="43"/>
      <c r="J11" s="43"/>
      <c r="K11" s="43"/>
      <c r="L11" s="43"/>
    </row>
    <row r="12" spans="1:16" ht="18" x14ac:dyDescent="0.25">
      <c r="A12" s="42" t="s">
        <v>9</v>
      </c>
      <c r="B12" s="40"/>
      <c r="C12" s="38"/>
      <c r="D12" s="50"/>
      <c r="E12" s="43"/>
      <c r="F12" s="43"/>
      <c r="G12" s="43"/>
      <c r="H12" s="43"/>
      <c r="I12" s="43"/>
      <c r="J12" s="43"/>
      <c r="K12" s="43"/>
      <c r="L12" s="43"/>
    </row>
    <row r="13" spans="1:16" ht="18" x14ac:dyDescent="0.25">
      <c r="A13" s="4" t="s">
        <v>10</v>
      </c>
      <c r="B13" s="40"/>
      <c r="C13" s="5"/>
      <c r="D13" s="50"/>
      <c r="E13" s="43"/>
      <c r="F13" s="43"/>
      <c r="G13" s="43"/>
      <c r="H13" s="43"/>
      <c r="I13" s="43"/>
      <c r="J13" s="43"/>
      <c r="K13" s="43"/>
      <c r="L13" s="43"/>
    </row>
    <row r="14" spans="1:16" x14ac:dyDescent="0.25">
      <c r="A14" s="43"/>
      <c r="B14" s="43"/>
      <c r="C14" s="6"/>
      <c r="D14" s="43"/>
      <c r="E14" s="43"/>
      <c r="F14" s="43"/>
      <c r="G14" s="43"/>
      <c r="H14" s="43"/>
      <c r="I14" s="43"/>
      <c r="J14" s="43"/>
      <c r="K14" s="43"/>
      <c r="L14" s="43"/>
    </row>
    <row r="15" spans="1:16" ht="30" customHeight="1" x14ac:dyDescent="0.25">
      <c r="A15" s="7" t="s">
        <v>11</v>
      </c>
      <c r="B15" s="49" t="str">
        <f>[1]!PVT_encode_string($B$7,$B$5,$B$6,$B$8,,$B$10,$B$11)</f>
        <v>{"gamma_gas":0.8,"gamma_oil":0.812,"gamma_wat":1.075,"rsb_m3m3":131.9,"pb_atma":151.4,"t_res_C":95}</v>
      </c>
      <c r="C15" s="48"/>
      <c r="D15" s="48"/>
      <c r="E15" s="48"/>
      <c r="F15" s="48"/>
      <c r="G15" s="48"/>
      <c r="H15" s="48"/>
      <c r="I15" s="48"/>
      <c r="J15" s="48"/>
      <c r="K15" s="48"/>
      <c r="L15" s="47"/>
      <c r="M15" s="8"/>
      <c r="N15" s="70"/>
      <c r="O15" s="70"/>
      <c r="P15" s="70"/>
    </row>
    <row r="16" spans="1:16" x14ac:dyDescent="0.25">
      <c r="M16" s="8"/>
      <c r="N16" s="38"/>
      <c r="O16" s="38"/>
      <c r="P16" s="38"/>
    </row>
    <row r="17" spans="1:16" x14ac:dyDescent="0.25">
      <c r="M17" s="8"/>
      <c r="N17" s="38"/>
      <c r="O17" s="38"/>
      <c r="P17" s="38"/>
    </row>
    <row r="18" spans="1:16" ht="15.75" x14ac:dyDescent="0.25">
      <c r="D18" s="68" t="s">
        <v>12</v>
      </c>
      <c r="E18" s="68"/>
      <c r="F18" s="68"/>
      <c r="G18" s="68"/>
      <c r="H18" s="68"/>
      <c r="M18" s="8"/>
      <c r="N18" s="38"/>
      <c r="O18" s="38"/>
      <c r="P18" s="38"/>
    </row>
    <row r="19" spans="1:16" x14ac:dyDescent="0.25">
      <c r="D19" s="46" t="s">
        <v>13</v>
      </c>
      <c r="E19" s="46" t="s">
        <v>14</v>
      </c>
      <c r="F19" s="46" t="s">
        <v>15</v>
      </c>
      <c r="G19" s="46" t="s">
        <v>16</v>
      </c>
      <c r="H19" s="46" t="s">
        <v>17</v>
      </c>
      <c r="M19" s="8"/>
      <c r="N19" s="38"/>
      <c r="O19" s="38"/>
      <c r="P19" s="38"/>
    </row>
    <row r="20" spans="1:16" ht="18.75" x14ac:dyDescent="0.35">
      <c r="D20" s="45" t="s">
        <v>18</v>
      </c>
      <c r="E20" s="44"/>
      <c r="F20" s="44"/>
      <c r="G20" s="44"/>
      <c r="H20" s="44"/>
      <c r="L20" s="43"/>
    </row>
    <row r="21" spans="1:16" ht="18" x14ac:dyDescent="0.35">
      <c r="D21" s="45" t="s">
        <v>19</v>
      </c>
      <c r="E21" s="44"/>
      <c r="F21" s="44"/>
      <c r="G21" s="44"/>
      <c r="H21" s="44"/>
      <c r="J21" s="43"/>
      <c r="K21" s="43"/>
    </row>
    <row r="22" spans="1:16" ht="18" x14ac:dyDescent="0.25">
      <c r="D22" s="42" t="s">
        <v>20</v>
      </c>
      <c r="E22" s="40">
        <v>230</v>
      </c>
      <c r="F22" s="44">
        <v>223</v>
      </c>
      <c r="G22" s="44">
        <v>235</v>
      </c>
      <c r="H22" s="44">
        <v>238.4</v>
      </c>
      <c r="J22" s="43"/>
      <c r="K22" s="43"/>
    </row>
    <row r="23" spans="1:16" ht="18" x14ac:dyDescent="0.25">
      <c r="D23" s="42" t="s">
        <v>21</v>
      </c>
      <c r="E23" s="40">
        <v>27</v>
      </c>
      <c r="F23" s="44">
        <v>94</v>
      </c>
      <c r="G23" s="44">
        <v>100</v>
      </c>
      <c r="H23" s="44">
        <v>91</v>
      </c>
      <c r="J23" s="43"/>
      <c r="K23" s="43"/>
    </row>
    <row r="24" spans="1:16" ht="17.25" x14ac:dyDescent="0.25">
      <c r="D24" s="42" t="s">
        <v>22</v>
      </c>
      <c r="E24" s="41">
        <v>0.43</v>
      </c>
      <c r="F24" s="41">
        <v>0.49</v>
      </c>
      <c r="G24" s="41">
        <v>0.34</v>
      </c>
      <c r="H24" s="41">
        <v>0.37</v>
      </c>
      <c r="J24" s="43"/>
      <c r="K24" s="43"/>
      <c r="L24" s="43"/>
    </row>
    <row r="25" spans="1:16" x14ac:dyDescent="0.25">
      <c r="J25" s="43"/>
      <c r="K25" s="43"/>
      <c r="L25" s="43"/>
    </row>
    <row r="26" spans="1:16" x14ac:dyDescent="0.25">
      <c r="J26" s="43"/>
      <c r="K26" s="43"/>
    </row>
    <row r="27" spans="1:16" ht="15.75" x14ac:dyDescent="0.25">
      <c r="A27" s="69" t="s">
        <v>23</v>
      </c>
      <c r="B27" s="69"/>
      <c r="C27" s="69"/>
      <c r="D27" s="69"/>
      <c r="E27" s="69"/>
      <c r="F27" s="69"/>
      <c r="G27" s="69"/>
      <c r="H27" s="69"/>
      <c r="I27" s="9"/>
      <c r="J27" s="9"/>
      <c r="K27" s="9"/>
    </row>
    <row r="28" spans="1:16" x14ac:dyDescent="0.25">
      <c r="A28" s="10"/>
      <c r="B28" s="10"/>
      <c r="C28" s="38"/>
      <c r="F28" s="43"/>
      <c r="G28" s="43"/>
      <c r="H28" s="43"/>
      <c r="I28" s="43"/>
      <c r="J28" s="43"/>
      <c r="K28" s="43"/>
      <c r="L28" s="43"/>
    </row>
    <row r="29" spans="1:16" x14ac:dyDescent="0.25">
      <c r="A29" s="66" t="s">
        <v>14</v>
      </c>
      <c r="B29" s="67"/>
      <c r="C29" s="66" t="s">
        <v>15</v>
      </c>
      <c r="D29" s="67"/>
      <c r="E29" s="66" t="s">
        <v>16</v>
      </c>
      <c r="F29" s="67"/>
      <c r="G29" s="66" t="s">
        <v>17</v>
      </c>
      <c r="H29" s="67"/>
      <c r="L29" s="43"/>
    </row>
    <row r="30" spans="1:16" ht="18" x14ac:dyDescent="0.25">
      <c r="A30" s="42" t="s">
        <v>24</v>
      </c>
      <c r="B30" s="42" t="s">
        <v>25</v>
      </c>
      <c r="C30" s="42" t="s">
        <v>24</v>
      </c>
      <c r="D30" s="42" t="s">
        <v>25</v>
      </c>
      <c r="E30" s="42" t="s">
        <v>24</v>
      </c>
      <c r="F30" s="42" t="s">
        <v>25</v>
      </c>
      <c r="G30" s="42" t="s">
        <v>24</v>
      </c>
      <c r="H30" s="42" t="s">
        <v>25</v>
      </c>
      <c r="L30" s="43"/>
    </row>
    <row r="31" spans="1:16" x14ac:dyDescent="0.25">
      <c r="A31" s="40">
        <v>0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3"/>
      <c r="L31" s="43"/>
    </row>
    <row r="32" spans="1:16" x14ac:dyDescent="0.25">
      <c r="A32" s="40">
        <v>848</v>
      </c>
      <c r="B32" s="40">
        <v>748</v>
      </c>
      <c r="C32" s="40">
        <v>843</v>
      </c>
      <c r="D32" s="40">
        <v>843</v>
      </c>
      <c r="E32" s="40">
        <v>848</v>
      </c>
      <c r="F32" s="40">
        <v>748</v>
      </c>
      <c r="G32" s="40">
        <v>843</v>
      </c>
      <c r="H32" s="40">
        <v>843</v>
      </c>
      <c r="I32" s="43"/>
      <c r="L32" s="43"/>
    </row>
    <row r="33" spans="1:12" x14ac:dyDescent="0.25">
      <c r="A33" s="40">
        <v>1922</v>
      </c>
      <c r="B33" s="40">
        <v>1622</v>
      </c>
      <c r="C33" s="40">
        <v>1810</v>
      </c>
      <c r="D33" s="40">
        <v>1810</v>
      </c>
      <c r="E33" s="40">
        <v>1922</v>
      </c>
      <c r="F33" s="40">
        <v>1622</v>
      </c>
      <c r="G33" s="40">
        <v>1810</v>
      </c>
      <c r="H33" s="40">
        <v>1810</v>
      </c>
      <c r="I33" s="43"/>
      <c r="L33" s="43"/>
    </row>
    <row r="34" spans="1:12" x14ac:dyDescent="0.25">
      <c r="A34" s="38"/>
      <c r="B34" s="38"/>
      <c r="C34" s="38"/>
      <c r="D34" s="38"/>
      <c r="E34" s="38"/>
      <c r="F34" s="38"/>
      <c r="G34" s="38"/>
      <c r="H34" s="38"/>
    </row>
    <row r="35" spans="1:12" x14ac:dyDescent="0.25">
      <c r="A35" s="38"/>
      <c r="B35" s="38"/>
      <c r="C35" s="38"/>
      <c r="D35" s="38"/>
      <c r="E35" s="38"/>
      <c r="F35" s="38"/>
      <c r="G35" s="38"/>
      <c r="H35" s="38"/>
    </row>
    <row r="36" spans="1:12" x14ac:dyDescent="0.25">
      <c r="A36" s="38"/>
      <c r="B36" s="38"/>
      <c r="C36" s="38"/>
      <c r="D36" s="38"/>
      <c r="E36" s="38"/>
      <c r="F36" s="38"/>
      <c r="G36" s="38"/>
      <c r="H36" s="38"/>
    </row>
    <row r="37" spans="1:12" x14ac:dyDescent="0.25">
      <c r="A37" s="38"/>
      <c r="B37" s="38"/>
      <c r="C37" s="38"/>
      <c r="D37" s="38"/>
      <c r="E37" s="38"/>
      <c r="F37" s="38"/>
      <c r="G37" s="38"/>
      <c r="H37" s="38"/>
      <c r="L37" s="43"/>
    </row>
    <row r="38" spans="1:12" x14ac:dyDescent="0.25">
      <c r="A38" s="38"/>
      <c r="B38" s="38"/>
      <c r="C38" s="38"/>
      <c r="D38" s="38"/>
      <c r="E38" s="38"/>
      <c r="F38" s="38"/>
      <c r="G38" s="38"/>
      <c r="H38" s="38"/>
      <c r="L38" s="43"/>
    </row>
    <row r="39" spans="1:12" ht="15.75" customHeight="1" x14ac:dyDescent="0.25"/>
    <row r="41" spans="1:12" ht="15.75" x14ac:dyDescent="0.25">
      <c r="A41" s="71" t="s">
        <v>26</v>
      </c>
      <c r="B41" s="71"/>
      <c r="C41" s="71"/>
      <c r="D41" s="71"/>
      <c r="E41" s="71"/>
      <c r="F41" s="71"/>
      <c r="G41" s="71"/>
      <c r="H41" s="71"/>
      <c r="I41" s="11"/>
      <c r="J41" s="11"/>
      <c r="K41" s="11"/>
    </row>
    <row r="42" spans="1:12" x14ac:dyDescent="0.25">
      <c r="A42" s="12"/>
      <c r="B42" s="12"/>
    </row>
    <row r="43" spans="1:12" x14ac:dyDescent="0.25">
      <c r="A43" s="66" t="s">
        <v>14</v>
      </c>
      <c r="B43" s="67"/>
      <c r="C43" s="66" t="s">
        <v>15</v>
      </c>
      <c r="D43" s="67"/>
      <c r="E43" s="66" t="s">
        <v>16</v>
      </c>
      <c r="F43" s="67"/>
      <c r="G43" s="66" t="s">
        <v>17</v>
      </c>
      <c r="H43" s="67"/>
    </row>
    <row r="44" spans="1:12" ht="18" x14ac:dyDescent="0.25">
      <c r="A44" s="42" t="s">
        <v>25</v>
      </c>
      <c r="B44" s="42" t="s">
        <v>27</v>
      </c>
      <c r="C44" s="42" t="s">
        <v>25</v>
      </c>
      <c r="D44" s="42" t="s">
        <v>27</v>
      </c>
      <c r="E44" s="42" t="s">
        <v>25</v>
      </c>
      <c r="F44" s="42" t="s">
        <v>27</v>
      </c>
      <c r="G44" s="42" t="s">
        <v>25</v>
      </c>
      <c r="H44" s="42" t="s">
        <v>27</v>
      </c>
    </row>
    <row r="45" spans="1:12" x14ac:dyDescent="0.25">
      <c r="A45" s="40">
        <v>0</v>
      </c>
      <c r="B45" s="40">
        <v>15</v>
      </c>
      <c r="C45" s="40">
        <v>0</v>
      </c>
      <c r="D45" s="40">
        <v>15</v>
      </c>
      <c r="E45" s="40">
        <v>0</v>
      </c>
      <c r="F45" s="40">
        <v>15</v>
      </c>
      <c r="G45" s="40">
        <v>0</v>
      </c>
      <c r="H45" s="40">
        <v>15</v>
      </c>
    </row>
    <row r="46" spans="1:12" x14ac:dyDescent="0.25">
      <c r="A46" s="40">
        <v>1622</v>
      </c>
      <c r="B46" s="40">
        <v>47.44</v>
      </c>
      <c r="C46" s="40">
        <v>1810</v>
      </c>
      <c r="D46" s="40">
        <v>51.2</v>
      </c>
      <c r="E46" s="40">
        <v>1622</v>
      </c>
      <c r="F46" s="40">
        <v>47.44</v>
      </c>
      <c r="G46" s="40">
        <v>1810</v>
      </c>
      <c r="H46" s="40">
        <v>51.2</v>
      </c>
    </row>
    <row r="49" spans="1:21" ht="15.75" x14ac:dyDescent="0.25">
      <c r="A49" s="56" t="s">
        <v>28</v>
      </c>
      <c r="B49" s="56"/>
      <c r="C49" s="56"/>
      <c r="D49" s="56"/>
      <c r="E49" s="56"/>
      <c r="F49" s="56"/>
      <c r="G49" s="56"/>
      <c r="H49" s="56"/>
      <c r="I49" s="13"/>
      <c r="J49" s="13"/>
      <c r="K49" s="13"/>
    </row>
    <row r="51" spans="1:21" x14ac:dyDescent="0.25">
      <c r="A51" s="63" t="s">
        <v>14</v>
      </c>
      <c r="B51" s="63"/>
      <c r="C51" s="64" t="s">
        <v>15</v>
      </c>
      <c r="D51" s="65"/>
      <c r="E51" s="64" t="s">
        <v>16</v>
      </c>
      <c r="F51" s="65"/>
      <c r="G51" s="64" t="s">
        <v>17</v>
      </c>
      <c r="H51" s="65"/>
    </row>
    <row r="52" spans="1:21" ht="18" x14ac:dyDescent="0.25">
      <c r="A52" s="42" t="s">
        <v>29</v>
      </c>
      <c r="B52" s="42" t="s">
        <v>30</v>
      </c>
      <c r="C52" s="42" t="s">
        <v>29</v>
      </c>
      <c r="D52" s="42" t="s">
        <v>30</v>
      </c>
      <c r="E52" s="42" t="s">
        <v>29</v>
      </c>
      <c r="F52" s="42" t="s">
        <v>30</v>
      </c>
      <c r="G52" s="42" t="s">
        <v>29</v>
      </c>
      <c r="H52" s="42" t="s">
        <v>30</v>
      </c>
    </row>
    <row r="53" spans="1:21" x14ac:dyDescent="0.25">
      <c r="A53" s="40">
        <v>0</v>
      </c>
      <c r="B53" s="40">
        <v>67</v>
      </c>
      <c r="C53" s="40">
        <v>0</v>
      </c>
      <c r="D53" s="40">
        <v>72</v>
      </c>
      <c r="E53" s="40">
        <v>0</v>
      </c>
      <c r="F53" s="40">
        <v>67</v>
      </c>
      <c r="G53" s="40">
        <v>0</v>
      </c>
      <c r="H53" s="40">
        <v>72</v>
      </c>
    </row>
    <row r="54" spans="1:21" x14ac:dyDescent="0.25">
      <c r="A54" s="40">
        <v>848</v>
      </c>
      <c r="B54" s="40">
        <v>67</v>
      </c>
      <c r="C54" s="40">
        <v>843</v>
      </c>
      <c r="D54" s="40">
        <v>72</v>
      </c>
      <c r="E54" s="40">
        <v>848</v>
      </c>
      <c r="F54" s="40">
        <v>67</v>
      </c>
      <c r="G54" s="40">
        <v>843</v>
      </c>
      <c r="H54" s="40">
        <v>72</v>
      </c>
    </row>
    <row r="55" spans="1:21" x14ac:dyDescent="0.25">
      <c r="A55" s="40">
        <v>1922</v>
      </c>
      <c r="B55" s="40">
        <v>94</v>
      </c>
      <c r="C55" s="40">
        <v>1810</v>
      </c>
      <c r="D55" s="40">
        <v>93</v>
      </c>
      <c r="E55" s="40">
        <v>1922</v>
      </c>
      <c r="F55" s="40">
        <v>94</v>
      </c>
      <c r="G55" s="40">
        <v>1810</v>
      </c>
      <c r="H55" s="40">
        <v>93</v>
      </c>
    </row>
    <row r="57" spans="1:21" ht="15.75" x14ac:dyDescent="0.25">
      <c r="A57" s="61" t="s">
        <v>31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14"/>
      <c r="Q57" s="14"/>
      <c r="R57" s="14"/>
      <c r="S57" s="14"/>
      <c r="T57" s="14"/>
      <c r="U57" s="14"/>
    </row>
    <row r="58" spans="1:21" x14ac:dyDescent="0.25">
      <c r="A58" s="58" t="s">
        <v>32</v>
      </c>
      <c r="B58" s="60"/>
      <c r="C58" s="60"/>
      <c r="D58" s="60"/>
      <c r="E58" s="59"/>
      <c r="F58" s="16" t="s">
        <v>33</v>
      </c>
      <c r="G58" s="15"/>
      <c r="H58" s="57" t="s">
        <v>34</v>
      </c>
      <c r="I58" s="57"/>
      <c r="J58" s="58" t="s">
        <v>35</v>
      </c>
      <c r="K58" s="59"/>
      <c r="L58" s="58" t="s">
        <v>36</v>
      </c>
      <c r="M58" s="59"/>
      <c r="N58" s="58" t="s">
        <v>37</v>
      </c>
      <c r="O58" s="59"/>
      <c r="P58" s="57" t="s">
        <v>38</v>
      </c>
      <c r="Q58" s="57"/>
      <c r="S58" s="17"/>
      <c r="T58" s="57"/>
      <c r="U58" s="57"/>
    </row>
    <row r="59" spans="1:21" ht="18" x14ac:dyDescent="0.25">
      <c r="A59" s="18" t="s">
        <v>39</v>
      </c>
      <c r="B59" s="19" t="s">
        <v>40</v>
      </c>
      <c r="C59" s="19" t="s">
        <v>41</v>
      </c>
      <c r="D59" s="19" t="s">
        <v>42</v>
      </c>
      <c r="E59" s="19" t="s">
        <v>43</v>
      </c>
      <c r="F59" s="19" t="s">
        <v>44</v>
      </c>
      <c r="G59" s="17"/>
      <c r="H59" s="42" t="s">
        <v>29</v>
      </c>
      <c r="I59" s="42" t="s">
        <v>25</v>
      </c>
      <c r="J59" s="42" t="s">
        <v>29</v>
      </c>
      <c r="K59" s="42" t="s">
        <v>25</v>
      </c>
      <c r="L59" s="42" t="s">
        <v>29</v>
      </c>
      <c r="M59" s="42" t="s">
        <v>25</v>
      </c>
      <c r="N59" s="42" t="s">
        <v>29</v>
      </c>
      <c r="O59" s="42" t="s">
        <v>25</v>
      </c>
      <c r="P59" s="42" t="s">
        <v>29</v>
      </c>
      <c r="Q59" s="42" t="s">
        <v>25</v>
      </c>
      <c r="S59" s="17"/>
      <c r="T59" s="42"/>
      <c r="U59" s="42"/>
    </row>
    <row r="60" spans="1:21" x14ac:dyDescent="0.25">
      <c r="A60" s="19" t="s">
        <v>34</v>
      </c>
      <c r="B60" s="21">
        <v>1</v>
      </c>
      <c r="C60" s="21">
        <v>500</v>
      </c>
      <c r="D60" s="21">
        <v>1</v>
      </c>
      <c r="E60" s="21">
        <v>600</v>
      </c>
      <c r="F60" s="21">
        <v>104</v>
      </c>
      <c r="G60" s="17"/>
      <c r="H60" s="21">
        <v>0</v>
      </c>
      <c r="I60" s="21">
        <v>1</v>
      </c>
      <c r="J60" s="21">
        <v>0</v>
      </c>
      <c r="K60" s="21">
        <v>1</v>
      </c>
      <c r="L60" s="21">
        <v>0</v>
      </c>
      <c r="M60" s="21">
        <v>1</v>
      </c>
      <c r="N60" s="21">
        <v>0</v>
      </c>
      <c r="O60" s="21">
        <v>1</v>
      </c>
      <c r="P60" s="21">
        <v>0</v>
      </c>
      <c r="Q60" s="21">
        <v>1</v>
      </c>
      <c r="S60" s="17"/>
      <c r="T60" s="21"/>
      <c r="U60" s="21"/>
    </row>
    <row r="61" spans="1:21" x14ac:dyDescent="0.25">
      <c r="A61" s="19" t="s">
        <v>35</v>
      </c>
      <c r="B61" s="21">
        <v>1000</v>
      </c>
      <c r="C61" s="21">
        <v>500</v>
      </c>
      <c r="D61" s="21">
        <v>1000</v>
      </c>
      <c r="E61" s="21">
        <v>600</v>
      </c>
      <c r="F61" s="21">
        <v>104</v>
      </c>
      <c r="G61" s="17"/>
      <c r="H61" s="20">
        <f xml:space="preserve"> ((C60-B60)^2 + (E60-D60)^2)^0.5</f>
        <v>779.61657242518902</v>
      </c>
      <c r="I61" s="21">
        <v>-70</v>
      </c>
      <c r="J61" s="20">
        <f xml:space="preserve"> ((C61-B61)^2 + (E61-D61)^2)^0.5</f>
        <v>640.31242374328485</v>
      </c>
      <c r="K61" s="21">
        <v>-70</v>
      </c>
      <c r="L61" s="20">
        <f xml:space="preserve"> ((C62-B62)^2 + (E62-D62)^2)^0.5</f>
        <v>639.53186003513542</v>
      </c>
      <c r="M61" s="21">
        <v>-70</v>
      </c>
      <c r="N61" s="20">
        <f xml:space="preserve"> ((B63-C63)^2 + (E63-D63)^2)^0.5</f>
        <v>780.25700894000306</v>
      </c>
      <c r="O61" s="21">
        <v>-70</v>
      </c>
      <c r="P61" s="20">
        <f xml:space="preserve"> ((B64-C64)^2 + (E64-D64)^2)^0.5</f>
        <v>1900</v>
      </c>
      <c r="Q61" s="21">
        <v>1</v>
      </c>
      <c r="S61" s="17"/>
      <c r="T61" s="21"/>
      <c r="U61" s="21"/>
    </row>
    <row r="62" spans="1:21" x14ac:dyDescent="0.25">
      <c r="A62" s="19" t="s">
        <v>36</v>
      </c>
      <c r="B62" s="21">
        <v>1</v>
      </c>
      <c r="C62" s="21">
        <v>500</v>
      </c>
      <c r="D62" s="21">
        <v>1000</v>
      </c>
      <c r="E62" s="21">
        <v>600</v>
      </c>
      <c r="F62" s="21">
        <v>106</v>
      </c>
      <c r="G62" s="17"/>
      <c r="H62" s="57" t="s">
        <v>45</v>
      </c>
      <c r="I62" s="57"/>
      <c r="J62" s="58" t="s">
        <v>46</v>
      </c>
      <c r="K62" s="59"/>
      <c r="L62" s="58" t="s">
        <v>47</v>
      </c>
      <c r="M62" s="59"/>
      <c r="N62" s="58" t="s">
        <v>48</v>
      </c>
      <c r="O62" s="59"/>
      <c r="P62" s="57" t="s">
        <v>49</v>
      </c>
      <c r="Q62" s="57"/>
      <c r="S62" s="17"/>
      <c r="T62" s="57"/>
      <c r="U62" s="57"/>
    </row>
    <row r="63" spans="1:21" x14ac:dyDescent="0.25">
      <c r="A63" s="19" t="s">
        <v>37</v>
      </c>
      <c r="B63" s="21">
        <v>500</v>
      </c>
      <c r="C63" s="21">
        <v>1000</v>
      </c>
      <c r="D63" s="21">
        <v>600</v>
      </c>
      <c r="E63" s="21">
        <v>1</v>
      </c>
      <c r="F63" s="21">
        <v>108</v>
      </c>
      <c r="G63" s="17"/>
      <c r="H63" s="21">
        <f>H60</f>
        <v>0</v>
      </c>
      <c r="I63" s="21">
        <f>F60</f>
        <v>104</v>
      </c>
      <c r="J63" s="40">
        <f>K60</f>
        <v>1</v>
      </c>
      <c r="K63" s="40">
        <f>F61</f>
        <v>104</v>
      </c>
      <c r="L63" s="21">
        <f>N60</f>
        <v>0</v>
      </c>
      <c r="M63" s="21">
        <f>F62</f>
        <v>106</v>
      </c>
      <c r="N63" s="21">
        <f>Q60</f>
        <v>1</v>
      </c>
      <c r="O63" s="21">
        <f>F63</f>
        <v>108</v>
      </c>
      <c r="P63" s="21">
        <f>S60</f>
        <v>0</v>
      </c>
      <c r="Q63" s="21">
        <f>F64</f>
        <v>113</v>
      </c>
      <c r="S63" s="17"/>
      <c r="T63" s="21"/>
      <c r="U63" s="21"/>
    </row>
    <row r="64" spans="1:21" x14ac:dyDescent="0.25">
      <c r="A64" s="19" t="s">
        <v>38</v>
      </c>
      <c r="B64" s="21">
        <v>500</v>
      </c>
      <c r="C64" s="21">
        <v>500</v>
      </c>
      <c r="D64" s="21">
        <v>600</v>
      </c>
      <c r="E64" s="21">
        <v>2500</v>
      </c>
      <c r="F64" s="21">
        <v>113</v>
      </c>
      <c r="G64" s="17"/>
      <c r="H64" s="20">
        <f>H61</f>
        <v>779.61657242518902</v>
      </c>
      <c r="I64" s="21">
        <f>F60</f>
        <v>104</v>
      </c>
      <c r="J64" s="41">
        <f>J61</f>
        <v>640.31242374328485</v>
      </c>
      <c r="K64" s="40">
        <f>F61</f>
        <v>104</v>
      </c>
      <c r="L64" s="20">
        <f>L61</f>
        <v>639.53186003513542</v>
      </c>
      <c r="M64" s="21">
        <f>F62</f>
        <v>106</v>
      </c>
      <c r="N64" s="20">
        <f>N61</f>
        <v>780.25700894000306</v>
      </c>
      <c r="O64" s="21">
        <f>F63</f>
        <v>108</v>
      </c>
      <c r="P64" s="20">
        <f>P61</f>
        <v>1900</v>
      </c>
      <c r="Q64" s="21">
        <f>F64</f>
        <v>113</v>
      </c>
      <c r="S64" s="17"/>
      <c r="T64" s="21"/>
      <c r="U64" s="21"/>
    </row>
    <row r="65" spans="1:21" x14ac:dyDescent="0.25">
      <c r="A65" s="19" t="s">
        <v>50</v>
      </c>
      <c r="B65" s="72">
        <v>8.1999999999999993</v>
      </c>
      <c r="C65" s="72"/>
      <c r="D65" s="72"/>
      <c r="E65" s="72"/>
      <c r="F65" s="72"/>
      <c r="G65" s="17"/>
      <c r="H65" s="22"/>
      <c r="I65" s="23"/>
      <c r="J65" s="39"/>
      <c r="K65" s="38"/>
      <c r="L65" s="22"/>
      <c r="M65" s="23"/>
      <c r="N65" s="22"/>
      <c r="O65" s="23"/>
      <c r="P65" s="17"/>
      <c r="S65" s="17"/>
      <c r="T65" s="24"/>
      <c r="U65" s="24"/>
    </row>
    <row r="67" spans="1:21" ht="18.75" x14ac:dyDescent="0.3">
      <c r="A67" s="25" t="s">
        <v>51</v>
      </c>
    </row>
    <row r="69" spans="1:21" ht="18" x14ac:dyDescent="0.25">
      <c r="C69" s="19" t="s">
        <v>52</v>
      </c>
      <c r="D69" s="19" t="s">
        <v>53</v>
      </c>
      <c r="E69" s="19" t="s">
        <v>54</v>
      </c>
      <c r="F69" s="19" t="s">
        <v>55</v>
      </c>
      <c r="G69" s="19" t="s">
        <v>56</v>
      </c>
      <c r="H69" s="23"/>
    </row>
    <row r="70" spans="1:21" ht="18" x14ac:dyDescent="0.35">
      <c r="A70" s="26" t="s">
        <v>57</v>
      </c>
      <c r="C70" s="21">
        <v>1</v>
      </c>
      <c r="D70" s="27">
        <f>[1]!IPR_qliq_sm3day($E$24,$E$22,C70,$E$23,$B$10)</f>
        <v>71.083661983653514</v>
      </c>
      <c r="E70" s="27">
        <f>[1]!IPR_qliq_sm3day($F$24,$F$22,C70,$F$23,$B$10)</f>
        <v>97.171607356248359</v>
      </c>
      <c r="F70" s="27">
        <f>[1]!IPR_qliq_sm3day($G$24,$G$22,C70,$G$23,$B$10)</f>
        <v>79.56</v>
      </c>
      <c r="G70" s="27">
        <f>[1]!IPR_qliq_sm3day($H$24,$H$22,C70,$H$23,$B$10)</f>
        <v>76.50224968532244</v>
      </c>
      <c r="H70" s="22"/>
    </row>
    <row r="71" spans="1:21" x14ac:dyDescent="0.25">
      <c r="A71" s="28">
        <f>MIN(E22:H22)</f>
        <v>223</v>
      </c>
      <c r="C71" s="21">
        <f t="shared" ref="C71:C90" si="0">C70+($A$71 -1)/20</f>
        <v>12.1</v>
      </c>
      <c r="D71" s="27">
        <f>[1]!IPR_qliq_sm3day($E$24,$E$22,C71,$E$23,$B$10)</f>
        <v>70.360892022957984</v>
      </c>
      <c r="E71" s="27">
        <f>[1]!IPR_qliq_sm3day($F$24,$F$22,C71,$F$23,$B$10)</f>
        <v>93.449738781988344</v>
      </c>
      <c r="F71" s="27">
        <f>[1]!IPR_qliq_sm3day($G$24,$G$22,C71,$G$23,$B$10)</f>
        <v>75.786000000000001</v>
      </c>
      <c r="G71" s="27">
        <f>[1]!IPR_qliq_sm3day($H$24,$H$22,C71,$H$23,$B$10)</f>
        <v>74.07132463964102</v>
      </c>
      <c r="H71" s="22"/>
    </row>
    <row r="72" spans="1:21" x14ac:dyDescent="0.25">
      <c r="C72" s="21">
        <f t="shared" si="0"/>
        <v>23.2</v>
      </c>
      <c r="D72" s="27">
        <f>[1]!IPR_qliq_sm3day($E$24,$E$22,C72,$E$23,$B$10)</f>
        <v>69.597007744119523</v>
      </c>
      <c r="E72" s="27">
        <f>[1]!IPR_qliq_sm3day($F$24,$F$22,C72,$F$23,$B$10)</f>
        <v>89.72787020772833</v>
      </c>
      <c r="F72" s="27">
        <f>[1]!IPR_qliq_sm3day($G$24,$G$22,C72,$G$23,$B$10)</f>
        <v>72.012</v>
      </c>
      <c r="G72" s="27">
        <f>[1]!IPR_qliq_sm3day($H$24,$H$22,C72,$H$23,$B$10)</f>
        <v>71.640399593959614</v>
      </c>
      <c r="H72" s="22"/>
    </row>
    <row r="73" spans="1:21" x14ac:dyDescent="0.25">
      <c r="C73" s="21">
        <f t="shared" si="0"/>
        <v>34.299999999999997</v>
      </c>
      <c r="D73" s="27">
        <f>[1]!IPR_qliq_sm3day($E$24,$E$22,C73,$E$23,$B$10)</f>
        <v>68.428272818814222</v>
      </c>
      <c r="E73" s="27">
        <f>[1]!IPR_qliq_sm3day($F$24,$F$22,C73,$F$23,$B$10)</f>
        <v>86.006001633468316</v>
      </c>
      <c r="F73" s="27">
        <f>[1]!IPR_qliq_sm3day($G$24,$G$22,C73,$G$23,$B$10)</f>
        <v>68.238</v>
      </c>
      <c r="G73" s="27">
        <f>[1]!IPR_qliq_sm3day($H$24,$H$22,C73,$H$23,$B$10)</f>
        <v>69.209474548278195</v>
      </c>
      <c r="H73" s="22"/>
    </row>
    <row r="74" spans="1:21" x14ac:dyDescent="0.25">
      <c r="C74" s="21">
        <f t="shared" si="0"/>
        <v>45.4</v>
      </c>
      <c r="D74" s="27">
        <f>[1]!IPR_qliq_sm3day($E$24,$E$22,C74,$E$23,$B$10)</f>
        <v>66.803634660055565</v>
      </c>
      <c r="E74" s="27">
        <f>[1]!IPR_qliq_sm3day($F$24,$F$22,C74,$F$23,$B$10)</f>
        <v>82.284133059208315</v>
      </c>
      <c r="F74" s="27">
        <f>[1]!IPR_qliq_sm3day($G$24,$G$22,C74,$G$23,$B$10)</f>
        <v>64.463999999999999</v>
      </c>
      <c r="G74" s="27">
        <f>[1]!IPR_qliq_sm3day($H$24,$H$22,C74,$H$23,$B$10)</f>
        <v>66.778549502596789</v>
      </c>
      <c r="H74" s="22"/>
    </row>
    <row r="75" spans="1:21" x14ac:dyDescent="0.25">
      <c r="C75" s="21">
        <f t="shared" si="0"/>
        <v>56.5</v>
      </c>
      <c r="D75" s="27">
        <f>[1]!IPR_qliq_sm3day($E$24,$E$22,C75,$E$23,$B$10)</f>
        <v>64.758898460381559</v>
      </c>
      <c r="E75" s="27">
        <f>[1]!IPR_qliq_sm3day($F$24,$F$22,C75,$F$23,$B$10)</f>
        <v>78.562264484948301</v>
      </c>
      <c r="F75" s="27">
        <f>[1]!IPR_qliq_sm3day($G$24,$G$22,C75,$G$23,$B$10)</f>
        <v>60.690000000000005</v>
      </c>
      <c r="G75" s="27">
        <f>[1]!IPR_qliq_sm3day($H$24,$H$22,C75,$H$23,$B$10)</f>
        <v>64.347624456915369</v>
      </c>
      <c r="H75" s="22"/>
    </row>
    <row r="76" spans="1:21" x14ac:dyDescent="0.25">
      <c r="C76" s="21">
        <f t="shared" si="0"/>
        <v>67.599999999999994</v>
      </c>
      <c r="D76" s="27">
        <f>[1]!IPR_qliq_sm3day($E$24,$E$22,C76,$E$23,$B$10)</f>
        <v>62.325414502133711</v>
      </c>
      <c r="E76" s="27">
        <f>[1]!IPR_qliq_sm3day($F$24,$F$22,C76,$F$23,$B$10)</f>
        <v>74.652193728497167</v>
      </c>
      <c r="F76" s="27">
        <f>[1]!IPR_qliq_sm3day($G$24,$G$22,C76,$G$23,$B$10)</f>
        <v>56.916000000000004</v>
      </c>
      <c r="G76" s="27">
        <f>[1]!IPR_qliq_sm3day($H$24,$H$22,C76,$H$23,$B$10)</f>
        <v>61.628055590060839</v>
      </c>
      <c r="H76" s="22"/>
    </row>
    <row r="77" spans="1:21" x14ac:dyDescent="0.25">
      <c r="C77" s="21">
        <f t="shared" si="0"/>
        <v>78.699999999999989</v>
      </c>
      <c r="D77" s="27">
        <f>[1]!IPR_qliq_sm3day($E$24,$E$22,C77,$E$23,$B$10)</f>
        <v>59.530817572556231</v>
      </c>
      <c r="E77" s="27">
        <f>[1]!IPR_qliq_sm3day($F$24,$F$22,C77,$F$23,$B$10)</f>
        <v>69.832523845518239</v>
      </c>
      <c r="F77" s="27">
        <f>[1]!IPR_qliq_sm3day($G$24,$G$22,C77,$G$23,$B$10)</f>
        <v>53.14200000000001</v>
      </c>
      <c r="G77" s="27">
        <f>[1]!IPR_qliq_sm3day($H$24,$H$22,C77,$H$23,$B$10)</f>
        <v>58.135744174303916</v>
      </c>
      <c r="H77" s="22"/>
    </row>
    <row r="78" spans="1:21" x14ac:dyDescent="0.25">
      <c r="C78" s="21">
        <f t="shared" si="0"/>
        <v>89.799999999999983</v>
      </c>
      <c r="D78" s="27">
        <f>[1]!IPR_qliq_sm3day($E$24,$E$22,C78,$E$23,$B$10)</f>
        <v>56.39961569341812</v>
      </c>
      <c r="E78" s="27">
        <f>[1]!IPR_qliq_sm3day($F$24,$F$22,C78,$F$23,$B$10)</f>
        <v>64.733664642660642</v>
      </c>
      <c r="F78" s="27">
        <f>[1]!IPR_qliq_sm3day($G$24,$G$22,C78,$G$23,$B$10)</f>
        <v>49.368000000000009</v>
      </c>
      <c r="G78" s="27">
        <f>[1]!IPR_qliq_sm3day($H$24,$H$22,C78,$H$23,$B$10)</f>
        <v>54.391106636108738</v>
      </c>
      <c r="H78" s="22"/>
    </row>
    <row r="79" spans="1:21" x14ac:dyDescent="0.25">
      <c r="C79" s="21">
        <f t="shared" si="0"/>
        <v>100.89999999999998</v>
      </c>
      <c r="D79" s="27">
        <f>[1]!IPR_qliq_sm3day($E$24,$E$22,C79,$E$23,$B$10)</f>
        <v>52.953664079737088</v>
      </c>
      <c r="E79" s="27">
        <f>[1]!IPR_qliq_sm3day($F$24,$F$22,C79,$F$23,$B$10)</f>
        <v>59.511526040435456</v>
      </c>
      <c r="F79" s="27">
        <f>[1]!IPR_qliq_sm3day($G$24,$G$22,C79,$G$23,$B$10)</f>
        <v>45.594000000000008</v>
      </c>
      <c r="G79" s="27">
        <f>[1]!IPR_qliq_sm3day($H$24,$H$22,C79,$H$23,$B$10)</f>
        <v>50.521061839465538</v>
      </c>
      <c r="H79" s="22"/>
    </row>
    <row r="80" spans="1:21" x14ac:dyDescent="0.25">
      <c r="C80" s="21">
        <f t="shared" si="0"/>
        <v>111.99999999999997</v>
      </c>
      <c r="D80" s="27">
        <f>[1]!IPR_qliq_sm3day($E$24,$E$22,C80,$E$23,$B$10)</f>
        <v>49.212550543999697</v>
      </c>
      <c r="E80" s="27">
        <f>[1]!IPR_qliq_sm3day($F$24,$F$22,C80,$F$23,$B$10)</f>
        <v>54.215356736242754</v>
      </c>
      <c r="F80" s="27">
        <f>[1]!IPR_qliq_sm3day($G$24,$G$22,C80,$G$23,$B$10)</f>
        <v>41.820000000000014</v>
      </c>
      <c r="G80" s="27">
        <f>[1]!IPR_qliq_sm3day($H$24,$H$22,C80,$H$23,$B$10)</f>
        <v>46.572245833373167</v>
      </c>
      <c r="H80" s="22"/>
    </row>
    <row r="81" spans="1:11" x14ac:dyDescent="0.25">
      <c r="C81" s="21">
        <f t="shared" si="0"/>
        <v>123.09999999999997</v>
      </c>
      <c r="D81" s="27">
        <f>[1]!IPR_qliq_sm3day($E$24,$E$22,C81,$E$23,$B$10)</f>
        <v>45.193911765884579</v>
      </c>
      <c r="E81" s="27">
        <f>[1]!IPR_qliq_sm3day($F$24,$F$22,C81,$F$23,$B$10)</f>
        <v>48.868371040418324</v>
      </c>
      <c r="F81" s="27">
        <f>[1]!IPR_qliq_sm3day($G$24,$G$22,C81,$G$23,$B$10)</f>
        <v>38.046000000000014</v>
      </c>
      <c r="G81" s="27">
        <f>[1]!IPR_qliq_sm3day($H$24,$H$22,C81,$H$23,$B$10)</f>
        <v>42.568019938244461</v>
      </c>
      <c r="H81" s="22"/>
    </row>
    <row r="82" spans="1:11" x14ac:dyDescent="0.25">
      <c r="C82" s="21">
        <f t="shared" si="0"/>
        <v>134.19999999999996</v>
      </c>
      <c r="D82" s="27">
        <f>[1]!IPR_qliq_sm3day($E$24,$E$22,C82,$E$23,$B$10)</f>
        <v>40.913695006460323</v>
      </c>
      <c r="E82" s="27">
        <f>[1]!IPR_qliq_sm3day($F$24,$F$22,C82,$F$23,$B$10)</f>
        <v>43.48371147998003</v>
      </c>
      <c r="F82" s="27">
        <f>[1]!IPR_qliq_sm3day($G$24,$G$22,C82,$G$23,$B$10)</f>
        <v>34.272000000000013</v>
      </c>
      <c r="G82" s="27">
        <f>[1]!IPR_qliq_sm3day($H$24,$H$22,C82,$H$23,$B$10)</f>
        <v>38.52207192479004</v>
      </c>
      <c r="H82" s="22"/>
    </row>
    <row r="83" spans="1:11" x14ac:dyDescent="0.25">
      <c r="C83" s="21">
        <f t="shared" si="0"/>
        <v>145.29999999999995</v>
      </c>
      <c r="D83" s="27">
        <f>[1]!IPR_qliq_sm3day($E$24,$E$22,C83,$E$23,$B$10)</f>
        <v>36.386376346031497</v>
      </c>
      <c r="E83" s="27">
        <f>[1]!IPR_qliq_sm3day($F$24,$F$22,C83,$F$23,$B$10)</f>
        <v>38.069675680521989</v>
      </c>
      <c r="F83" s="27">
        <f>[1]!IPR_qliq_sm3day($G$24,$G$22,C83,$G$23,$B$10)</f>
        <v>30.498000000000019</v>
      </c>
      <c r="G83" s="27">
        <f>[1]!IPR_qliq_sm3day($H$24,$H$22,C83,$H$23,$B$10)</f>
        <v>34.443238955274019</v>
      </c>
      <c r="H83" s="22"/>
    </row>
    <row r="84" spans="1:11" x14ac:dyDescent="0.25">
      <c r="C84" s="21">
        <f t="shared" si="0"/>
        <v>156.39999999999995</v>
      </c>
      <c r="D84" s="27">
        <f>[1]!IPR_qliq_sm3day($E$24,$E$22,C84,$E$23,$B$10)</f>
        <v>31.648000000000021</v>
      </c>
      <c r="E84" s="27">
        <f>[1]!IPR_qliq_sm3day($F$24,$F$22,C84,$F$23,$B$10)</f>
        <v>32.634000000000022</v>
      </c>
      <c r="F84" s="27">
        <f>[1]!IPR_qliq_sm3day($G$24,$G$22,C84,$G$23,$B$10)</f>
        <v>26.724000000000018</v>
      </c>
      <c r="G84" s="27">
        <f>[1]!IPR_qliq_sm3day($H$24,$H$22,C84,$H$23,$B$10)</f>
        <v>30.340000000000021</v>
      </c>
      <c r="H84" s="22"/>
    </row>
    <row r="85" spans="1:11" x14ac:dyDescent="0.25">
      <c r="C85" s="21">
        <f t="shared" si="0"/>
        <v>167.49999999999994</v>
      </c>
      <c r="D85" s="27">
        <f>[1]!IPR_qliq_sm3day($E$24,$E$22,C85,$E$23,$B$10)</f>
        <v>26.875000000000025</v>
      </c>
      <c r="E85" s="27">
        <f>[1]!IPR_qliq_sm3day($F$24,$F$22,C85,$F$23,$B$10)</f>
        <v>27.195000000000029</v>
      </c>
      <c r="F85" s="27">
        <f>[1]!IPR_qliq_sm3day($G$24,$G$22,C85,$G$23,$B$10)</f>
        <v>22.950000000000021</v>
      </c>
      <c r="G85" s="27">
        <f>[1]!IPR_qliq_sm3day($H$24,$H$22,C85,$H$23,$B$10)</f>
        <v>26.233000000000022</v>
      </c>
      <c r="H85" s="22"/>
    </row>
    <row r="86" spans="1:11" x14ac:dyDescent="0.25">
      <c r="C86" s="21">
        <f t="shared" si="0"/>
        <v>178.59999999999994</v>
      </c>
      <c r="D86" s="27">
        <f>[1]!IPR_qliq_sm3day($E$24,$E$22,C86,$E$23,$B$10)</f>
        <v>22.102000000000025</v>
      </c>
      <c r="E86" s="27">
        <f>[1]!IPR_qliq_sm3day($F$24,$F$22,C86,$F$23,$B$10)</f>
        <v>21.756000000000029</v>
      </c>
      <c r="F86" s="27">
        <f>[1]!IPR_qliq_sm3day($G$24,$G$22,C86,$G$23,$B$10)</f>
        <v>19.176000000000023</v>
      </c>
      <c r="G86" s="27">
        <f>[1]!IPR_qliq_sm3day($H$24,$H$22,C86,$H$23,$B$10)</f>
        <v>22.126000000000026</v>
      </c>
      <c r="H86" s="22"/>
    </row>
    <row r="87" spans="1:11" x14ac:dyDescent="0.25">
      <c r="C87" s="21">
        <f t="shared" si="0"/>
        <v>189.69999999999993</v>
      </c>
      <c r="D87" s="27">
        <f>[1]!IPR_qliq_sm3day($E$24,$E$22,C87,$E$23,$B$10)</f>
        <v>17.329000000000029</v>
      </c>
      <c r="E87" s="27">
        <f>[1]!IPR_qliq_sm3day($F$24,$F$22,C87,$F$23,$B$10)</f>
        <v>16.317000000000032</v>
      </c>
      <c r="F87" s="27">
        <f>[1]!IPR_qliq_sm3day($G$24,$G$22,C87,$G$23,$B$10)</f>
        <v>15.402000000000024</v>
      </c>
      <c r="G87" s="27">
        <f>[1]!IPR_qliq_sm3day($H$24,$H$22,C87,$H$23,$B$10)</f>
        <v>18.019000000000027</v>
      </c>
      <c r="H87" s="22"/>
    </row>
    <row r="88" spans="1:11" x14ac:dyDescent="0.25">
      <c r="C88" s="21">
        <f t="shared" si="0"/>
        <v>200.79999999999993</v>
      </c>
      <c r="D88" s="27">
        <f>[1]!IPR_qliq_sm3day($E$24,$E$22,C88,$E$23,$B$10)</f>
        <v>12.556000000000031</v>
      </c>
      <c r="E88" s="27">
        <f>[1]!IPR_qliq_sm3day($F$24,$F$22,C88,$F$23,$B$10)</f>
        <v>10.878000000000036</v>
      </c>
      <c r="F88" s="27">
        <f>[1]!IPR_qliq_sm3day($G$24,$G$22,C88,$G$23,$B$10)</f>
        <v>11.628000000000027</v>
      </c>
      <c r="G88" s="27">
        <f>[1]!IPR_qliq_sm3day($H$24,$H$22,C88,$H$23,$B$10)</f>
        <v>13.912000000000029</v>
      </c>
      <c r="H88" s="22"/>
    </row>
    <row r="89" spans="1:11" x14ac:dyDescent="0.25">
      <c r="C89" s="21">
        <f t="shared" si="0"/>
        <v>211.89999999999992</v>
      </c>
      <c r="D89" s="27">
        <f>[1]!IPR_qliq_sm3day($E$24,$E$22,C89,$E$23,$B$10)</f>
        <v>7.7830000000000341</v>
      </c>
      <c r="E89" s="27">
        <f>[1]!IPR_qliq_sm3day($F$24,$F$22,C89,$F$23,$B$10)</f>
        <v>5.4390000000000391</v>
      </c>
      <c r="F89" s="27">
        <f>[1]!IPR_qliq_sm3day($G$24,$G$22,C89,$G$23,$B$10)</f>
        <v>7.8540000000000276</v>
      </c>
      <c r="G89" s="27">
        <f>[1]!IPR_qliq_sm3day($H$24,$H$22,C89,$H$23,$B$10)</f>
        <v>9.8050000000000317</v>
      </c>
      <c r="H89" s="22"/>
    </row>
    <row r="90" spans="1:11" x14ac:dyDescent="0.25">
      <c r="C90" s="21">
        <f t="shared" si="0"/>
        <v>222.99999999999991</v>
      </c>
      <c r="D90" s="27">
        <f>[1]!IPR_qliq_sm3day($E$24,$E$22,C90,$E$23,$B$10)</f>
        <v>3.0100000000000366</v>
      </c>
      <c r="E90" s="27">
        <f>[1]!IPR_qliq_sm3day($F$24,$F$22,C90,$F$23,$B$10)</f>
        <v>4.177991286269389E-14</v>
      </c>
      <c r="F90" s="27">
        <f>[1]!IPR_qliq_sm3day($G$24,$G$22,C90,$G$23,$B$10)</f>
        <v>4.0800000000000294</v>
      </c>
      <c r="G90" s="27">
        <f>[1]!IPR_qliq_sm3day($H$24,$H$22,C90,$H$23,$B$10)</f>
        <v>5.6980000000000333</v>
      </c>
      <c r="H90" s="22"/>
    </row>
    <row r="92" spans="1:11" ht="20.25" x14ac:dyDescent="0.35">
      <c r="A92" s="25" t="s">
        <v>58</v>
      </c>
    </row>
    <row r="93" spans="1:11" x14ac:dyDescent="0.25">
      <c r="A93" s="29"/>
    </row>
    <row r="94" spans="1:11" ht="18" x14ac:dyDescent="0.25">
      <c r="C94" s="19" t="s">
        <v>52</v>
      </c>
      <c r="D94" s="19" t="s">
        <v>53</v>
      </c>
      <c r="E94" s="19" t="s">
        <v>54</v>
      </c>
      <c r="F94" s="19" t="s">
        <v>55</v>
      </c>
      <c r="G94" s="19" t="s">
        <v>56</v>
      </c>
      <c r="H94" s="19" t="s">
        <v>59</v>
      </c>
      <c r="I94" s="19" t="s">
        <v>60</v>
      </c>
      <c r="J94" s="19" t="s">
        <v>61</v>
      </c>
      <c r="K94" s="19" t="s">
        <v>62</v>
      </c>
    </row>
    <row r="95" spans="1:11" x14ac:dyDescent="0.25">
      <c r="C95" s="21">
        <v>1</v>
      </c>
      <c r="D95" s="20">
        <f>[1]!IPR_qliq_sm3day($E$24,$E$22,C70,$E$23,$B$10)</f>
        <v>71.083661983653514</v>
      </c>
      <c r="E95" s="20">
        <f>[1]!IPR_qliq_sm3day($F$24,$F$22,C70,$F$23,$B$10)</f>
        <v>97.171607356248359</v>
      </c>
      <c r="F95" s="20">
        <f>[1]!IPR_qliq_sm3day($G$24,$G$22,C70,$G$23,$B$10)</f>
        <v>79.56</v>
      </c>
      <c r="G95" s="20">
        <f>[1]!IPR_qliq_sm3day($H$24,$H$22,C70,$H$23,$B$10)</f>
        <v>76.50224968532244</v>
      </c>
      <c r="H95" s="30">
        <f>[1]!MF_p_pipeline_atma($C95,$B$11,$A$45:$B$46,$A$31:$B$33,$A$53:$B$55,D95,E$23,,$B$15,0,0,1)</f>
        <v>0.88643320446106877</v>
      </c>
      <c r="I95" s="30">
        <f>[1]!MF_p_pipeline_atma($C95,$B$11,$C$45:$D$46,$C$31:$D$33,$C$53:$D$55,E95,F$23,,$B$15,0,0,1)</f>
        <v>0.89809814251258335</v>
      </c>
      <c r="J95" s="30">
        <f>[1]!MF_p_pipeline_atma($C95,$B$11,$E$45:$F$46,$E$31:$F$33,$E$53:$F$55,F95,G$23,,$B$15,0,0,1)</f>
        <v>0.88149950236513142</v>
      </c>
      <c r="K95" s="30">
        <f>[1]!MF_p_pipeline_atma($C95,$B$11,$G$45:$H$46,$G$31:$H$33,$G$53:$H$55,G95,H$23,,$B$15,0,0,1)</f>
        <v>0.89804584089514949</v>
      </c>
    </row>
    <row r="96" spans="1:11" x14ac:dyDescent="0.25">
      <c r="C96" s="21">
        <f t="shared" ref="C96:C115" si="1">C70+($A$71 -1)/20</f>
        <v>12.1</v>
      </c>
      <c r="D96" s="20">
        <f>[1]!IPR_qliq_sm3day($E$24,$E$22,C71,$E$23,$B$10)</f>
        <v>70.360892022957984</v>
      </c>
      <c r="E96" s="20">
        <f>[1]!IPR_qliq_sm3day($F$24,$F$22,C71,$F$23,$B$10)</f>
        <v>93.449738781988344</v>
      </c>
      <c r="F96" s="20">
        <f>[1]!IPR_qliq_sm3day($G$24,$G$22,C71,$G$23,$B$10)</f>
        <v>75.786000000000001</v>
      </c>
      <c r="G96" s="20">
        <f>[1]!IPR_qliq_sm3day($H$24,$H$22,C71,$H$23,$B$10)</f>
        <v>74.07132463964102</v>
      </c>
      <c r="H96" s="30">
        <f>[1]!MF_p_pipeline_atma($C96,$B$11,$A$45:$B$46,$A$31:$B$33,$A$53:$B$55,D96,E$23,,$B$15,0,0,1)</f>
        <v>0.79334126757621892</v>
      </c>
      <c r="I96" s="30">
        <f>[1]!MF_p_pipeline_atma($C96,$B$11,$C$45:$D$46,$C$31:$D$33,$C$53:$D$55,E96,F$23,,$B$15,0,0,1)</f>
        <v>0.89809100948383958</v>
      </c>
      <c r="J96" s="30">
        <f>[1]!MF_p_pipeline_atma($C96,$B$11,$E$45:$F$46,$E$31:$F$33,$E$53:$F$55,F96,G$23,,$B$15,0,0,1)</f>
        <v>0.87835493800063591</v>
      </c>
      <c r="K96" s="30">
        <f>[1]!MF_p_pipeline_atma($C96,$B$11,$G$45:$H$46,$G$31:$H$33,$G$53:$H$55,G96,H$23,,$B$15,0,0,1)</f>
        <v>0.88749408068459534</v>
      </c>
    </row>
    <row r="97" spans="3:11" x14ac:dyDescent="0.25">
      <c r="C97" s="21">
        <f t="shared" si="1"/>
        <v>23.2</v>
      </c>
      <c r="D97" s="20">
        <f>[1]!IPR_qliq_sm3day($E$24,$E$22,C72,$E$23,$B$10)</f>
        <v>69.597007744119523</v>
      </c>
      <c r="E97" s="20">
        <f>[1]!IPR_qliq_sm3day($F$24,$F$22,C72,$F$23,$B$10)</f>
        <v>89.72787020772833</v>
      </c>
      <c r="F97" s="20">
        <f>[1]!IPR_qliq_sm3day($G$24,$G$22,C72,$G$23,$B$10)</f>
        <v>72.012</v>
      </c>
      <c r="G97" s="20">
        <f>[1]!IPR_qliq_sm3day($H$24,$H$22,C72,$H$23,$B$10)</f>
        <v>71.640399593959614</v>
      </c>
      <c r="H97" s="30">
        <f>[1]!MF_p_pipeline_atma($C97,$B$11,$A$45:$B$46,$A$31:$B$33,$A$53:$B$55,D97,E$23,,$B$15,0,0,1)</f>
        <v>0.82338986647308365</v>
      </c>
      <c r="I97" s="30">
        <f>[1]!MF_p_pipeline_atma($C97,$B$11,$C$45:$D$46,$C$31:$D$33,$C$53:$D$55,E97,F$23,,$B$15,0,0,1)</f>
        <v>0.86711082953196605</v>
      </c>
      <c r="J97" s="30">
        <f>[1]!MF_p_pipeline_atma($C97,$B$11,$E$45:$F$46,$E$31:$F$33,$E$53:$F$55,F97,G$23,,$B$15,0,0,1)</f>
        <v>0.81751031393873708</v>
      </c>
      <c r="K97" s="30">
        <f>[1]!MF_p_pipeline_atma($C97,$B$11,$G$45:$H$46,$G$31:$H$33,$G$53:$H$55,G97,H$23,,$B$15,0,0,1)</f>
        <v>0.87177807978546162</v>
      </c>
    </row>
    <row r="98" spans="3:11" x14ac:dyDescent="0.25">
      <c r="C98" s="21">
        <f t="shared" si="1"/>
        <v>34.299999999999997</v>
      </c>
      <c r="D98" s="20">
        <f>[1]!IPR_qliq_sm3day($E$24,$E$22,C73,$E$23,$B$10)</f>
        <v>68.428272818814222</v>
      </c>
      <c r="E98" s="20">
        <f>[1]!IPR_qliq_sm3day($F$24,$F$22,C73,$F$23,$B$10)</f>
        <v>86.006001633468316</v>
      </c>
      <c r="F98" s="20">
        <f>[1]!IPR_qliq_sm3day($G$24,$G$22,C73,$G$23,$B$10)</f>
        <v>68.238</v>
      </c>
      <c r="G98" s="20">
        <f>[1]!IPR_qliq_sm3day($H$24,$H$22,C73,$H$23,$B$10)</f>
        <v>69.209474548278195</v>
      </c>
      <c r="H98" s="30">
        <f>[1]!MF_p_pipeline_atma($C98,$B$11,$A$45:$B$46,$A$31:$B$33,$A$53:$B$55,D98,E$23,,$B$15,0,0,1)</f>
        <v>0.8898191996897552</v>
      </c>
      <c r="I98" s="30">
        <f>[1]!MF_p_pipeline_atma($C98,$B$11,$C$45:$D$46,$C$31:$D$33,$C$53:$D$55,E98,F$23,,$B$15,0,0,1)</f>
        <v>0.88995789989151097</v>
      </c>
      <c r="J98" s="30">
        <f>[1]!MF_p_pipeline_atma($C98,$B$11,$E$45:$F$46,$E$31:$F$33,$E$53:$F$55,F98,G$23,,$B$15,0,0,1)</f>
        <v>0.8794524183444794</v>
      </c>
      <c r="K98" s="30">
        <f>[1]!MF_p_pipeline_atma($C98,$B$11,$G$45:$H$46,$G$31:$H$33,$G$53:$H$55,G98,H$23,,$B$15,0,0,1)</f>
        <v>0.88578559389152123</v>
      </c>
    </row>
    <row r="99" spans="3:11" x14ac:dyDescent="0.25">
      <c r="C99" s="21">
        <f t="shared" si="1"/>
        <v>45.4</v>
      </c>
      <c r="D99" s="20">
        <f>[1]!IPR_qliq_sm3day($E$24,$E$22,C74,$E$23,$B$10)</f>
        <v>66.803634660055565</v>
      </c>
      <c r="E99" s="20">
        <f>[1]!IPR_qliq_sm3day($F$24,$F$22,C74,$F$23,$B$10)</f>
        <v>82.284133059208315</v>
      </c>
      <c r="F99" s="20">
        <f>[1]!IPR_qliq_sm3day($G$24,$G$22,C74,$G$23,$B$10)</f>
        <v>64.463999999999999</v>
      </c>
      <c r="G99" s="20">
        <f>[1]!IPR_qliq_sm3day($H$24,$H$22,C74,$H$23,$B$10)</f>
        <v>66.778549502596789</v>
      </c>
      <c r="H99" s="30">
        <f>[1]!MF_p_pipeline_atma($C99,$B$11,$A$45:$B$46,$A$31:$B$33,$A$53:$B$55,D99,E$23,,$B$15,0,0,1)</f>
        <v>0.8980294631675636</v>
      </c>
      <c r="I99" s="30">
        <f>[1]!MF_p_pipeline_atma($C99,$B$11,$C$45:$D$46,$C$31:$D$33,$C$53:$D$55,E99,F$23,,$B$15,0,0,1)</f>
        <v>0.89589964273525635</v>
      </c>
      <c r="J99" s="30">
        <f>[1]!MF_p_pipeline_atma($C99,$B$11,$E$45:$F$46,$E$31:$F$33,$E$53:$F$55,F99,G$23,,$B$15,0,0,1)</f>
        <v>0.86259612090400251</v>
      </c>
      <c r="K99" s="30">
        <f>[1]!MF_p_pipeline_atma($C99,$B$11,$G$45:$H$46,$G$31:$H$33,$G$53:$H$55,G99,H$23,,$B$15,0,0,1)</f>
        <v>0.88558820981038944</v>
      </c>
    </row>
    <row r="100" spans="3:11" x14ac:dyDescent="0.25">
      <c r="C100" s="21">
        <f t="shared" si="1"/>
        <v>56.5</v>
      </c>
      <c r="D100" s="20">
        <f>[1]!IPR_qliq_sm3day($E$24,$E$22,C75,$E$23,$B$10)</f>
        <v>64.758898460381559</v>
      </c>
      <c r="E100" s="20">
        <f>[1]!IPR_qliq_sm3day($F$24,$F$22,C75,$F$23,$B$10)</f>
        <v>78.562264484948301</v>
      </c>
      <c r="F100" s="20">
        <f>[1]!IPR_qliq_sm3day($G$24,$G$22,C75,$G$23,$B$10)</f>
        <v>60.690000000000005</v>
      </c>
      <c r="G100" s="20">
        <f>[1]!IPR_qliq_sm3day($H$24,$H$22,C75,$H$23,$B$10)</f>
        <v>64.347624456915369</v>
      </c>
      <c r="H100" s="30">
        <f>[1]!MF_p_pipeline_atma($C100,$B$11,$A$45:$B$46,$A$31:$B$33,$A$53:$B$55,D100,E$23,,$B$15,0,0,1)</f>
        <v>0.69098592519079427</v>
      </c>
      <c r="I100" s="30">
        <f>[1]!MF_p_pipeline_atma($C100,$B$11,$C$45:$D$46,$C$31:$D$33,$C$53:$D$55,E100,F$23,,$B$15,0,0,1)</f>
        <v>0.85996800265385731</v>
      </c>
      <c r="J100" s="30">
        <f>[1]!MF_p_pipeline_atma($C100,$B$11,$E$45:$F$46,$E$31:$F$33,$E$53:$F$55,F100,G$23,,$B$15,0,0,1)</f>
        <v>0.88184911816486677</v>
      </c>
      <c r="K100" s="30">
        <f>[1]!MF_p_pipeline_atma($C100,$B$11,$G$45:$H$46,$G$31:$H$33,$G$53:$H$55,G100,H$23,,$B$15,0,0,1)</f>
        <v>0.85189472703811753</v>
      </c>
    </row>
    <row r="101" spans="3:11" x14ac:dyDescent="0.25">
      <c r="C101" s="21">
        <f t="shared" si="1"/>
        <v>67.599999999999994</v>
      </c>
      <c r="D101" s="20">
        <f>[1]!IPR_qliq_sm3day($E$24,$E$22,C76,$E$23,$B$10)</f>
        <v>62.325414502133711</v>
      </c>
      <c r="E101" s="20">
        <f>[1]!IPR_qliq_sm3day($F$24,$F$22,C76,$F$23,$B$10)</f>
        <v>74.652193728497167</v>
      </c>
      <c r="F101" s="20">
        <f>[1]!IPR_qliq_sm3day($G$24,$G$22,C76,$G$23,$B$10)</f>
        <v>56.916000000000004</v>
      </c>
      <c r="G101" s="20">
        <f>[1]!IPR_qliq_sm3day($H$24,$H$22,C76,$H$23,$B$10)</f>
        <v>61.628055590060839</v>
      </c>
      <c r="H101" s="30">
        <f>[1]!MF_p_pipeline_atma($C101,$B$11,$A$45:$B$46,$A$31:$B$33,$A$53:$B$55,D101,E$23,,$B$15,0,0,1)</f>
        <v>1.2400038980447359</v>
      </c>
      <c r="I101" s="30">
        <f>[1]!MF_p_pipeline_atma($C101,$B$11,$C$45:$D$46,$C$31:$D$33,$C$53:$D$55,E101,F$23,,$B$15,0,0,1)</f>
        <v>0.85021679919356197</v>
      </c>
      <c r="J101" s="30">
        <f>[1]!MF_p_pipeline_atma($C101,$B$11,$E$45:$F$46,$E$31:$F$33,$E$53:$F$55,F101,G$23,,$B$15,0,0,1)</f>
        <v>0.89676401130124894</v>
      </c>
      <c r="K101" s="30">
        <f>[1]!MF_p_pipeline_atma($C101,$B$11,$G$45:$H$46,$G$31:$H$33,$G$53:$H$55,G101,H$23,,$B$15,0,0,1)</f>
        <v>0.88502999698877349</v>
      </c>
    </row>
    <row r="102" spans="3:11" x14ac:dyDescent="0.25">
      <c r="C102" s="21">
        <f t="shared" si="1"/>
        <v>78.699999999999989</v>
      </c>
      <c r="D102" s="20">
        <f>[1]!IPR_qliq_sm3day($E$24,$E$22,C77,$E$23,$B$10)</f>
        <v>59.530817572556231</v>
      </c>
      <c r="E102" s="20">
        <f>[1]!IPR_qliq_sm3day($F$24,$F$22,C77,$F$23,$B$10)</f>
        <v>69.832523845518239</v>
      </c>
      <c r="F102" s="20">
        <f>[1]!IPR_qliq_sm3day($G$24,$G$22,C77,$G$23,$B$10)</f>
        <v>53.14200000000001</v>
      </c>
      <c r="G102" s="20">
        <f>[1]!IPR_qliq_sm3day($H$24,$H$22,C77,$H$23,$B$10)</f>
        <v>58.135744174303916</v>
      </c>
      <c r="H102" s="30">
        <f>[1]!MF_p_pipeline_atma($C102,$B$11,$A$45:$B$46,$A$31:$B$33,$A$53:$B$55,D102,E$23,,$B$15,0,0,1)</f>
        <v>3.6108955182538365</v>
      </c>
      <c r="I102" s="30">
        <f>[1]!MF_p_pipeline_atma($C102,$B$11,$C$45:$D$46,$C$31:$D$33,$C$53:$D$55,E102,F$23,,$B$15,0,0,1)</f>
        <v>0.87325797705835573</v>
      </c>
      <c r="J102" s="30">
        <f>[1]!MF_p_pipeline_atma($C102,$B$11,$E$45:$F$46,$E$31:$F$33,$E$53:$F$55,F102,G$23,,$B$15,0,0,1)</f>
        <v>0.81623793869240313</v>
      </c>
      <c r="K102" s="30">
        <f>[1]!MF_p_pipeline_atma($C102,$B$11,$G$45:$H$46,$G$31:$H$33,$G$53:$H$55,G102,H$23,,$B$15,0,0,1)</f>
        <v>0.88992290311288968</v>
      </c>
    </row>
    <row r="103" spans="3:11" x14ac:dyDescent="0.25">
      <c r="C103" s="21">
        <f t="shared" si="1"/>
        <v>89.799999999999983</v>
      </c>
      <c r="D103" s="20">
        <f>[1]!IPR_qliq_sm3day($E$24,$E$22,C78,$E$23,$B$10)</f>
        <v>56.39961569341812</v>
      </c>
      <c r="E103" s="20">
        <f>[1]!IPR_qliq_sm3day($F$24,$F$22,C78,$F$23,$B$10)</f>
        <v>64.733664642660642</v>
      </c>
      <c r="F103" s="20">
        <f>[1]!IPR_qliq_sm3day($G$24,$G$22,C78,$G$23,$B$10)</f>
        <v>49.368000000000009</v>
      </c>
      <c r="G103" s="20">
        <f>[1]!IPR_qliq_sm3day($H$24,$H$22,C78,$H$23,$B$10)</f>
        <v>54.391106636108738</v>
      </c>
      <c r="H103" s="30">
        <f>[1]!MF_p_pipeline_atma($C103,$B$11,$A$45:$B$46,$A$31:$B$33,$A$53:$B$55,D103,E$23,,$B$15,0,0,1)</f>
        <v>6.1870162994932967</v>
      </c>
      <c r="I103" s="30">
        <f>[1]!MF_p_pipeline_atma($C103,$B$11,$C$45:$D$46,$C$31:$D$33,$C$53:$D$55,E103,F$23,,$B$15,0,0,1)</f>
        <v>0.86761113843581905</v>
      </c>
      <c r="J103" s="30">
        <f>[1]!MF_p_pipeline_atma($C103,$B$11,$E$45:$F$46,$E$31:$F$33,$E$53:$F$55,F103,G$23,,$B$15,0,0,1)</f>
        <v>0.88174650216679618</v>
      </c>
      <c r="K103" s="30">
        <f>[1]!MF_p_pipeline_atma($C103,$B$11,$G$45:$H$46,$G$31:$H$33,$G$53:$H$55,G103,H$23,,$B$15,0,0,1)</f>
        <v>0.88325022371020612</v>
      </c>
    </row>
    <row r="104" spans="3:11" x14ac:dyDescent="0.25">
      <c r="C104" s="21">
        <f t="shared" si="1"/>
        <v>100.89999999999998</v>
      </c>
      <c r="D104" s="20">
        <f>[1]!IPR_qliq_sm3day($E$24,$E$22,C79,$E$23,$B$10)</f>
        <v>52.953664079737088</v>
      </c>
      <c r="E104" s="20">
        <f>[1]!IPR_qliq_sm3day($F$24,$F$22,C79,$F$23,$B$10)</f>
        <v>59.511526040435456</v>
      </c>
      <c r="F104" s="20">
        <f>[1]!IPR_qliq_sm3day($G$24,$G$22,C79,$G$23,$B$10)</f>
        <v>45.594000000000008</v>
      </c>
      <c r="G104" s="20">
        <f>[1]!IPR_qliq_sm3day($H$24,$H$22,C79,$H$23,$B$10)</f>
        <v>50.521061839465538</v>
      </c>
      <c r="H104" s="30">
        <f>[1]!MF_p_pipeline_atma($C104,$B$11,$A$45:$B$46,$A$31:$B$33,$A$53:$B$55,D104,E$23,,$B$15,0,0,1)</f>
        <v>8.8678360932144447</v>
      </c>
      <c r="I104" s="30">
        <f>[1]!MF_p_pipeline_atma($C104,$B$11,$C$45:$D$46,$C$31:$D$33,$C$53:$D$55,E104,F$23,,$B$15,0,0,1)</f>
        <v>0.8973976177686821</v>
      </c>
      <c r="J104" s="30">
        <f>[1]!MF_p_pipeline_atma($C104,$B$11,$E$45:$F$46,$E$31:$F$33,$E$53:$F$55,F104,G$23,,$B$15,0,0,1)</f>
        <v>0.89673963543878921</v>
      </c>
      <c r="K104" s="30">
        <f>[1]!MF_p_pipeline_atma($C104,$B$11,$G$45:$H$46,$G$31:$H$33,$G$53:$H$55,G104,H$23,,$B$15,0,0,1)</f>
        <v>0.86357124726472012</v>
      </c>
    </row>
    <row r="105" spans="3:11" x14ac:dyDescent="0.25">
      <c r="C105" s="21">
        <f t="shared" si="1"/>
        <v>111.99999999999997</v>
      </c>
      <c r="D105" s="20">
        <f>[1]!IPR_qliq_sm3day($E$24,$E$22,C80,$E$23,$B$10)</f>
        <v>49.212550543999697</v>
      </c>
      <c r="E105" s="20">
        <f>[1]!IPR_qliq_sm3day($F$24,$F$22,C80,$F$23,$B$10)</f>
        <v>54.215356736242754</v>
      </c>
      <c r="F105" s="20">
        <f>[1]!IPR_qliq_sm3day($G$24,$G$22,C80,$G$23,$B$10)</f>
        <v>41.820000000000014</v>
      </c>
      <c r="G105" s="20">
        <f>[1]!IPR_qliq_sm3day($H$24,$H$22,C80,$H$23,$B$10)</f>
        <v>46.572245833373167</v>
      </c>
      <c r="H105" s="30">
        <f>[1]!MF_p_pipeline_atma($C105,$B$11,$A$45:$B$46,$A$31:$B$33,$A$53:$B$55,D105,E$23,,$B$15,0,0,1)</f>
        <v>11.466207397902799</v>
      </c>
      <c r="I105" s="30">
        <f>[1]!MF_p_pipeline_atma($C105,$B$11,$C$45:$D$46,$C$31:$D$33,$C$53:$D$55,E105,F$23,,$B$15,0,0,1)</f>
        <v>0.85590375762949855</v>
      </c>
      <c r="J105" s="30">
        <f>[1]!MF_p_pipeline_atma($C105,$B$11,$E$45:$F$46,$E$31:$F$33,$E$53:$F$55,F105,G$23,,$B$15,0,0,1)</f>
        <v>0.88493943797776331</v>
      </c>
      <c r="K105" s="30">
        <f>[1]!MF_p_pipeline_atma($C105,$B$11,$G$45:$H$46,$G$31:$H$33,$G$53:$H$55,G105,H$23,,$B$15,0,0,1)</f>
        <v>0.88407233909316219</v>
      </c>
    </row>
    <row r="106" spans="3:11" x14ac:dyDescent="0.25">
      <c r="C106" s="21">
        <f t="shared" si="1"/>
        <v>123.09999999999997</v>
      </c>
      <c r="D106" s="20">
        <f>[1]!IPR_qliq_sm3day($E$24,$E$22,C81,$E$23,$B$10)</f>
        <v>45.193911765884579</v>
      </c>
      <c r="E106" s="20">
        <f>[1]!IPR_qliq_sm3day($F$24,$F$22,C81,$F$23,$B$10)</f>
        <v>48.868371040418324</v>
      </c>
      <c r="F106" s="20">
        <f>[1]!IPR_qliq_sm3day($G$24,$G$22,C81,$G$23,$B$10)</f>
        <v>38.046000000000014</v>
      </c>
      <c r="G106" s="20">
        <f>[1]!IPR_qliq_sm3day($H$24,$H$22,C81,$H$23,$B$10)</f>
        <v>42.568019938244461</v>
      </c>
      <c r="H106" s="30">
        <f>[1]!MF_p_pipeline_atma($C106,$B$11,$A$45:$B$46,$A$31:$B$33,$A$53:$B$55,D106,E$23,,$B$15,0,0,1)</f>
        <v>13.742321606359695</v>
      </c>
      <c r="I106" s="30">
        <f>[1]!MF_p_pipeline_atma($C106,$B$11,$C$45:$D$46,$C$31:$D$33,$C$53:$D$55,E106,F$23,,$B$15,0,0,1)</f>
        <v>0.88299631705307591</v>
      </c>
      <c r="J106" s="30">
        <f>[1]!MF_p_pipeline_atma($C106,$B$11,$E$45:$F$46,$E$31:$F$33,$E$53:$F$55,F106,G$23,,$B$15,0,0,1)</f>
        <v>0.87976921711980782</v>
      </c>
      <c r="K106" s="30">
        <f>[1]!MF_p_pipeline_atma($C106,$B$11,$G$45:$H$46,$G$31:$H$33,$G$53:$H$55,G106,H$23,,$B$15,0,0,1)</f>
        <v>0.87231415366847842</v>
      </c>
    </row>
    <row r="107" spans="3:11" x14ac:dyDescent="0.25">
      <c r="C107" s="21">
        <f t="shared" si="1"/>
        <v>134.19999999999996</v>
      </c>
      <c r="D107" s="20">
        <f>[1]!IPR_qliq_sm3day($E$24,$E$22,C82,$E$23,$B$10)</f>
        <v>40.913695006460323</v>
      </c>
      <c r="E107" s="20">
        <f>[1]!IPR_qliq_sm3day($F$24,$F$22,C82,$F$23,$B$10)</f>
        <v>43.48371147998003</v>
      </c>
      <c r="F107" s="20">
        <f>[1]!IPR_qliq_sm3day($G$24,$G$22,C82,$G$23,$B$10)</f>
        <v>34.272000000000013</v>
      </c>
      <c r="G107" s="20">
        <f>[1]!IPR_qliq_sm3day($H$24,$H$22,C82,$H$23,$B$10)</f>
        <v>38.52207192479004</v>
      </c>
      <c r="H107" s="30">
        <f>[1]!MF_p_pipeline_atma($C107,$B$11,$A$45:$B$46,$A$31:$B$33,$A$53:$B$55,D107,E$23,,$B$15,0,0,1)</f>
        <v>17.107547691894403</v>
      </c>
      <c r="I107" s="30">
        <f>[1]!MF_p_pipeline_atma($C107,$B$11,$C$45:$D$46,$C$31:$D$33,$C$53:$D$55,E107,F$23,,$B$15,0,0,1)</f>
        <v>0.88430087994719264</v>
      </c>
      <c r="J107" s="30">
        <f>[1]!MF_p_pipeline_atma($C107,$B$11,$E$45:$F$46,$E$31:$F$33,$E$53:$F$55,F107,G$23,,$B$15,0,0,1)</f>
        <v>0.85294745546067008</v>
      </c>
      <c r="K107" s="30">
        <f>[1]!MF_p_pipeline_atma($C107,$B$11,$G$45:$H$46,$G$31:$H$33,$G$53:$H$55,G107,H$23,,$B$15,0,0,1)</f>
        <v>0.89158961506899526</v>
      </c>
    </row>
    <row r="108" spans="3:11" x14ac:dyDescent="0.25">
      <c r="C108" s="21">
        <f t="shared" si="1"/>
        <v>145.29999999999995</v>
      </c>
      <c r="D108" s="20">
        <f>[1]!IPR_qliq_sm3day($E$24,$E$22,C83,$E$23,$B$10)</f>
        <v>36.386376346031497</v>
      </c>
      <c r="E108" s="20">
        <f>[1]!IPR_qliq_sm3day($F$24,$F$22,C83,$F$23,$B$10)</f>
        <v>38.069675680521989</v>
      </c>
      <c r="F108" s="20">
        <f>[1]!IPR_qliq_sm3day($G$24,$G$22,C83,$G$23,$B$10)</f>
        <v>30.498000000000019</v>
      </c>
      <c r="G108" s="20">
        <f>[1]!IPR_qliq_sm3day($H$24,$H$22,C83,$H$23,$B$10)</f>
        <v>34.443238955274019</v>
      </c>
      <c r="H108" s="30">
        <f>[1]!MF_p_pipeline_atma($C108,$B$11,$A$45:$B$46,$A$31:$B$33,$A$53:$B$55,D108,E$23,,$B$15,0,0,1)</f>
        <v>23.285408799442653</v>
      </c>
      <c r="I108" s="30">
        <f>[1]!MF_p_pipeline_atma($C108,$B$11,$C$45:$D$46,$C$31:$D$33,$C$53:$D$55,E108,F$23,,$B$15,0,0,1)</f>
        <v>0.85551171050230579</v>
      </c>
      <c r="J108" s="30">
        <f>[1]!MF_p_pipeline_atma($C108,$B$11,$E$45:$F$46,$E$31:$F$33,$E$53:$F$55,F108,G$23,,$B$15,0,0,1)</f>
        <v>0.89361097601127848</v>
      </c>
      <c r="K108" s="30">
        <f>[1]!MF_p_pipeline_atma($C108,$B$11,$G$45:$H$46,$G$31:$H$33,$G$53:$H$55,G108,H$23,,$B$15,0,0,1)</f>
        <v>0.86815590327248482</v>
      </c>
    </row>
    <row r="109" spans="3:11" x14ac:dyDescent="0.25">
      <c r="C109" s="21">
        <f t="shared" si="1"/>
        <v>156.39999999999995</v>
      </c>
      <c r="D109" s="20">
        <f>[1]!IPR_qliq_sm3day($E$24,$E$22,C84,$E$23,$B$10)</f>
        <v>31.648000000000021</v>
      </c>
      <c r="E109" s="20">
        <f>[1]!IPR_qliq_sm3day($F$24,$F$22,C84,$F$23,$B$10)</f>
        <v>32.634000000000022</v>
      </c>
      <c r="F109" s="20">
        <f>[1]!IPR_qliq_sm3day($G$24,$G$22,C84,$G$23,$B$10)</f>
        <v>26.724000000000018</v>
      </c>
      <c r="G109" s="20">
        <f>[1]!IPR_qliq_sm3day($H$24,$H$22,C84,$H$23,$B$10)</f>
        <v>30.340000000000021</v>
      </c>
      <c r="H109" s="30">
        <f>[1]!MF_p_pipeline_atma($C109,$B$11,$A$45:$B$46,$A$31:$B$33,$A$53:$B$55,D109,E$23,,$B$15,0,0,1)</f>
        <v>31.94385119844576</v>
      </c>
      <c r="I109" s="30">
        <f>[1]!MF_p_pipeline_atma($C109,$B$11,$C$45:$D$46,$C$31:$D$33,$C$53:$D$55,E109,F$23,,$B$15,0,0,1)</f>
        <v>0.85648086744683827</v>
      </c>
      <c r="J109" s="30">
        <f>[1]!MF_p_pipeline_atma($C109,$B$11,$E$45:$F$46,$E$31:$F$33,$E$53:$F$55,F109,G$23,,$B$15,0,0,1)</f>
        <v>0.88882218029631888</v>
      </c>
      <c r="K109" s="30">
        <f>[1]!MF_p_pipeline_atma($C109,$B$11,$G$45:$H$46,$G$31:$H$33,$G$53:$H$55,G109,H$23,,$B$15,0,0,1)</f>
        <v>0.85608998629946609</v>
      </c>
    </row>
    <row r="110" spans="3:11" x14ac:dyDescent="0.25">
      <c r="C110" s="21">
        <f t="shared" si="1"/>
        <v>167.49999999999994</v>
      </c>
      <c r="D110" s="20">
        <f>[1]!IPR_qliq_sm3day($E$24,$E$22,C85,$E$23,$B$10)</f>
        <v>26.875000000000025</v>
      </c>
      <c r="E110" s="20">
        <f>[1]!IPR_qliq_sm3day($F$24,$F$22,C85,$F$23,$B$10)</f>
        <v>27.195000000000029</v>
      </c>
      <c r="F110" s="20">
        <f>[1]!IPR_qliq_sm3day($G$24,$G$22,C85,$G$23,$B$10)</f>
        <v>22.950000000000021</v>
      </c>
      <c r="G110" s="20">
        <f>[1]!IPR_qliq_sm3day($H$24,$H$22,C85,$H$23,$B$10)</f>
        <v>26.233000000000022</v>
      </c>
      <c r="H110" s="30">
        <f>[1]!MF_p_pipeline_atma($C110,$B$11,$A$45:$B$46,$A$31:$B$33,$A$53:$B$55,D110,E$23,,$B$15,0,0,1)</f>
        <v>42.131731144678007</v>
      </c>
      <c r="I110" s="30">
        <f>[1]!MF_p_pipeline_atma($C110,$B$11,$C$45:$D$46,$C$31:$D$33,$C$53:$D$55,E110,F$23,,$B$15,0,0,1)</f>
        <v>0.8783268457423683</v>
      </c>
      <c r="J110" s="30">
        <f>[1]!MF_p_pipeline_atma($C110,$B$11,$E$45:$F$46,$E$31:$F$33,$E$53:$F$55,F110,G$23,,$B$15,0,0,1)</f>
        <v>0.85201595237405503</v>
      </c>
      <c r="K110" s="30">
        <f>[1]!MF_p_pipeline_atma($C110,$B$11,$G$45:$H$46,$G$31:$H$33,$G$53:$H$55,G110,H$23,,$B$15,0,0,1)</f>
        <v>0.89859906441801962</v>
      </c>
    </row>
    <row r="111" spans="3:11" x14ac:dyDescent="0.25">
      <c r="C111" s="21">
        <f t="shared" si="1"/>
        <v>178.59999999999994</v>
      </c>
      <c r="D111" s="20">
        <f>[1]!IPR_qliq_sm3day($E$24,$E$22,C86,$E$23,$B$10)</f>
        <v>22.102000000000025</v>
      </c>
      <c r="E111" s="20">
        <f>[1]!IPR_qliq_sm3day($F$24,$F$22,C86,$F$23,$B$10)</f>
        <v>21.756000000000029</v>
      </c>
      <c r="F111" s="20">
        <f>[1]!IPR_qliq_sm3day($G$24,$G$22,C86,$G$23,$B$10)</f>
        <v>19.176000000000023</v>
      </c>
      <c r="G111" s="20">
        <f>[1]!IPR_qliq_sm3day($H$24,$H$22,C86,$H$23,$B$10)</f>
        <v>22.126000000000026</v>
      </c>
      <c r="H111" s="30">
        <f>[1]!MF_p_pipeline_atma($C111,$B$11,$A$45:$B$46,$A$31:$B$33,$A$53:$B$55,D111,E$23,,$B$15,0,0,1)</f>
        <v>53.124654350316632</v>
      </c>
      <c r="I111" s="30">
        <f>[1]!MF_p_pipeline_atma($C111,$B$11,$C$45:$D$46,$C$31:$D$33,$C$53:$D$55,E111,F$23,,$B$15,0,0,1)</f>
        <v>0.85860083643561369</v>
      </c>
      <c r="J111" s="30">
        <f>[1]!MF_p_pipeline_atma($C111,$B$11,$E$45:$F$46,$E$31:$F$33,$E$53:$F$55,F111,G$23,,$B$15,0,0,1)</f>
        <v>10.668150686963635</v>
      </c>
      <c r="K111" s="30">
        <f>[1]!MF_p_pipeline_atma($C111,$B$11,$G$45:$H$46,$G$31:$H$33,$G$53:$H$55,G111,H$23,,$B$15,0,0,1)</f>
        <v>0.89249581232401332</v>
      </c>
    </row>
    <row r="112" spans="3:11" x14ac:dyDescent="0.25">
      <c r="C112" s="21">
        <f t="shared" si="1"/>
        <v>189.69999999999993</v>
      </c>
      <c r="D112" s="20">
        <f>[1]!IPR_qliq_sm3day($E$24,$E$22,C87,$E$23,$B$10)</f>
        <v>17.329000000000029</v>
      </c>
      <c r="E112" s="20">
        <f>[1]!IPR_qliq_sm3day($F$24,$F$22,C87,$F$23,$B$10)</f>
        <v>16.317000000000032</v>
      </c>
      <c r="F112" s="20">
        <f>[1]!IPR_qliq_sm3day($G$24,$G$22,C87,$G$23,$B$10)</f>
        <v>15.402000000000024</v>
      </c>
      <c r="G112" s="20">
        <f>[1]!IPR_qliq_sm3day($H$24,$H$22,C87,$H$23,$B$10)</f>
        <v>18.019000000000027</v>
      </c>
      <c r="H112" s="30">
        <f>[1]!MF_p_pipeline_atma($C112,$B$11,$A$45:$B$46,$A$31:$B$33,$A$53:$B$55,D112,E$23,,$B$15,0,0,1)</f>
        <v>64.459561161599339</v>
      </c>
      <c r="I112" s="30">
        <f>[1]!MF_p_pipeline_atma($C112,$B$11,$C$45:$D$46,$C$31:$D$33,$C$53:$D$55,E112,F$23,,$B$15,0,0,1)</f>
        <v>6.0848852936382425</v>
      </c>
      <c r="J112" s="30">
        <f>[1]!MF_p_pipeline_atma($C112,$B$11,$E$45:$F$46,$E$31:$F$33,$E$53:$F$55,F112,G$23,,$B$15,0,0,1)</f>
        <v>21.741570831096972</v>
      </c>
      <c r="K112" s="30">
        <f>[1]!MF_p_pipeline_atma($C112,$B$11,$G$45:$H$46,$G$31:$H$33,$G$53:$H$55,G112,H$23,,$B$15,0,0,1)</f>
        <v>8.0279623546263448</v>
      </c>
    </row>
    <row r="113" spans="1:11" x14ac:dyDescent="0.25">
      <c r="C113" s="21">
        <f t="shared" si="1"/>
        <v>200.79999999999993</v>
      </c>
      <c r="D113" s="20">
        <f>[1]!IPR_qliq_sm3day($E$24,$E$22,C88,$E$23,$B$10)</f>
        <v>12.556000000000031</v>
      </c>
      <c r="E113" s="20">
        <f>[1]!IPR_qliq_sm3day($F$24,$F$22,C88,$F$23,$B$10)</f>
        <v>10.878000000000036</v>
      </c>
      <c r="F113" s="20">
        <f>[1]!IPR_qliq_sm3day($G$24,$G$22,C88,$G$23,$B$10)</f>
        <v>11.628000000000027</v>
      </c>
      <c r="G113" s="20">
        <f>[1]!IPR_qliq_sm3day($H$24,$H$22,C88,$H$23,$B$10)</f>
        <v>13.912000000000029</v>
      </c>
      <c r="H113" s="30">
        <f>[1]!MF_p_pipeline_atma($C113,$B$11,$A$45:$B$46,$A$31:$B$33,$A$53:$B$55,D113,E$23,,$B$15,0,0,1)</f>
        <v>75.877137433940732</v>
      </c>
      <c r="I113" s="30">
        <f>[1]!MF_p_pipeline_atma($C113,$B$11,$C$45:$D$46,$C$31:$D$33,$C$53:$D$55,E113,F$23,,$B$15,0,0,1)</f>
        <v>17.066374048932783</v>
      </c>
      <c r="J113" s="30">
        <f>[1]!MF_p_pipeline_atma($C113,$B$11,$E$45:$F$46,$E$31:$F$33,$E$53:$F$55,F113,G$23,,$B$15,0,0,1)</f>
        <v>32.811564231562492</v>
      </c>
      <c r="K113" s="30">
        <f>[1]!MF_p_pipeline_atma($C113,$B$11,$G$45:$H$46,$G$31:$H$33,$G$53:$H$55,G113,H$23,,$B$15,0,0,1)</f>
        <v>18.990372320315164</v>
      </c>
    </row>
    <row r="114" spans="1:11" x14ac:dyDescent="0.25">
      <c r="C114" s="21">
        <f t="shared" si="1"/>
        <v>211.89999999999992</v>
      </c>
      <c r="D114" s="20">
        <f>[1]!IPR_qliq_sm3day($E$24,$E$22,C89,$E$23,$B$10)</f>
        <v>7.7830000000000341</v>
      </c>
      <c r="E114" s="20">
        <f>[1]!IPR_qliq_sm3day($F$24,$F$22,C89,$F$23,$B$10)</f>
        <v>5.4390000000000391</v>
      </c>
      <c r="F114" s="20">
        <f>[1]!IPR_qliq_sm3day($G$24,$G$22,C89,$G$23,$B$10)</f>
        <v>7.8540000000000276</v>
      </c>
      <c r="G114" s="20">
        <f>[1]!IPR_qliq_sm3day($H$24,$H$22,C89,$H$23,$B$10)</f>
        <v>9.8050000000000317</v>
      </c>
      <c r="H114" s="30">
        <f>[1]!MF_p_pipeline_atma($C114,$B$11,$A$45:$B$46,$A$31:$B$33,$A$53:$B$55,D114,E$23,,$B$15,0,0,1)</f>
        <v>87.242256658159548</v>
      </c>
      <c r="I114" s="30">
        <f>[1]!MF_p_pipeline_atma($C114,$B$11,$C$45:$D$46,$C$31:$D$33,$C$53:$D$55,E114,F$23,,$B$15,0,0,1)</f>
        <v>28.175696067172492</v>
      </c>
      <c r="J114" s="30">
        <f>[1]!MF_p_pipeline_atma($C114,$B$11,$E$45:$F$46,$E$31:$F$33,$E$53:$F$55,F114,G$23,,$B$15,0,0,1)</f>
        <v>43.878847096819023</v>
      </c>
      <c r="K114" s="30">
        <f>[1]!MF_p_pipeline_atma($C114,$B$11,$G$45:$H$46,$G$31:$H$33,$G$53:$H$55,G114,H$23,,$B$15,0,0,1)</f>
        <v>30.07547437737901</v>
      </c>
    </row>
    <row r="115" spans="1:11" x14ac:dyDescent="0.25">
      <c r="C115" s="21">
        <f t="shared" si="1"/>
        <v>222.99999999999991</v>
      </c>
      <c r="D115" s="20">
        <f>[1]!IPR_qliq_sm3day($E$24,$E$22,C90,$E$23,$B$10)</f>
        <v>3.0100000000000366</v>
      </c>
      <c r="E115" s="20">
        <f>[1]!IPR_qliq_sm3day($F$24,$F$22,C90,$F$23,$B$10)</f>
        <v>4.177991286269389E-14</v>
      </c>
      <c r="F115" s="20">
        <f>[1]!IPR_qliq_sm3day($G$24,$G$22,C90,$G$23,$B$10)</f>
        <v>4.0800000000000294</v>
      </c>
      <c r="G115" s="20">
        <f>[1]!IPR_qliq_sm3day($H$24,$H$22,C90,$H$23,$B$10)</f>
        <v>5.6980000000000333</v>
      </c>
      <c r="H115" s="30">
        <f>[1]!MF_p_pipeline_atma($C115,$B$11,$A$45:$B$46,$A$31:$B$33,$A$53:$B$55,D115,E$23,,$B$15,0,0,1)</f>
        <v>98.482407552579147</v>
      </c>
      <c r="I115" s="30">
        <f>[1]!MF_p_pipeline_atma($C115,$B$11,$C$45:$D$46,$C$31:$D$33,$C$53:$D$55,E115,F$23,,$B$15,0,0,1)</f>
        <v>39.292007912768447</v>
      </c>
      <c r="J115" s="30">
        <f>[1]!MF_p_pipeline_atma($C115,$B$11,$E$45:$F$46,$E$31:$F$33,$E$53:$F$55,F115,G$23,,$B$15,0,0,1)</f>
        <v>54.940850560115294</v>
      </c>
      <c r="K115" s="30">
        <f>[1]!MF_p_pipeline_atma($C115,$B$11,$G$45:$H$46,$G$31:$H$33,$G$53:$H$55,G115,H$23,,$B$15,0,0,1)</f>
        <v>41.214939250708504</v>
      </c>
    </row>
    <row r="119" spans="1:11" ht="18.75" x14ac:dyDescent="0.3">
      <c r="A119" s="25" t="s">
        <v>63</v>
      </c>
    </row>
    <row r="121" spans="1:11" ht="18" x14ac:dyDescent="0.25">
      <c r="C121" s="19" t="s">
        <v>64</v>
      </c>
      <c r="D121" s="19" t="s">
        <v>65</v>
      </c>
      <c r="E121" s="19" t="s">
        <v>66</v>
      </c>
      <c r="F121" s="19" t="s">
        <v>67</v>
      </c>
    </row>
    <row r="122" spans="1:11" x14ac:dyDescent="0.25">
      <c r="C122" s="30">
        <f>[1]!MF_p_pipeline_atma(H95,$B$45,$A$45:$B$46,$H$60:$I$61,$H$63:$I$64,D95,E$23,,$B$15,11,,1)</f>
        <v>0.88643320446106877</v>
      </c>
      <c r="D122" s="30">
        <f>[1]!MF_p_pipeline_atma(I95,$D$45,$C$45:$D$46,$J$60:$K$61,$J$63:$K$64,E95,F$23,,$B$15,11,,1)</f>
        <v>0.89809814251258335</v>
      </c>
      <c r="E122" s="30">
        <f>[1]!MF_p_pipeline_atma(J95,$F$45,$E$45:$F$46,$L$60:$M$61,$L$63:$M$64,F95,G$23,,$B$15,11,,1)</f>
        <v>0.88149950236513142</v>
      </c>
      <c r="F122" s="30">
        <f>[1]!MF_p_pipeline_atma(K95,$H$45,$G$45:$H$46,$N$60:$O$61,$N$63:$O$64,G95,H$23,,$B$15,11,,1)</f>
        <v>0.89804584089514949</v>
      </c>
    </row>
    <row r="123" spans="1:11" x14ac:dyDescent="0.25">
      <c r="C123" s="30">
        <f>[1]!MF_p_pipeline_atma(H96,$B$45,$A$45:$B$46,$H$60:$I$61,$H$63:$I$64,D96,E$23,,$B$15,11,,1)</f>
        <v>0.79334126757621892</v>
      </c>
      <c r="D123" s="30">
        <f>[1]!MF_p_pipeline_atma(I96,$D$45,$C$45:$D$46,$J$60:$K$61,$J$63:$K$64,E96,F$23,,$B$15,11,,1)</f>
        <v>0.89809100948383958</v>
      </c>
      <c r="E123" s="30">
        <f>[1]!MF_p_pipeline_atma(J96,$F$45,$E$45:$F$46,$L$60:$M$61,$L$63:$M$64,F96,G$23,,$B$15,11,,1)</f>
        <v>0.87835493800063591</v>
      </c>
      <c r="F123" s="30">
        <f>[1]!MF_p_pipeline_atma(K96,$H$45,$G$45:$H$46,$N$60:$O$61,$N$63:$O$64,G96,H$23,,$B$15,11,,1)</f>
        <v>0.88749408068459534</v>
      </c>
    </row>
    <row r="124" spans="1:11" x14ac:dyDescent="0.25">
      <c r="C124" s="30">
        <f>[1]!MF_p_pipeline_atma(H97,$B$45,$A$45:$B$46,$H$60:$I$61,$H$63:$I$64,D97,E$23,,$B$15,11,,1)</f>
        <v>0.82338986647308365</v>
      </c>
      <c r="D124" s="30">
        <f>[1]!MF_p_pipeline_atma(I97,$D$45,$C$45:$D$46,$J$60:$K$61,$J$63:$K$64,E97,F$23,,$B$15,11,,1)</f>
        <v>0.86711082953196605</v>
      </c>
      <c r="E124" s="30">
        <f>[1]!MF_p_pipeline_atma(J97,$F$45,$E$45:$F$46,$L$60:$M$61,$L$63:$M$64,F97,G$23,,$B$15,11,,1)</f>
        <v>0.81751031393873708</v>
      </c>
      <c r="F124" s="30">
        <f>[1]!MF_p_pipeline_atma(K97,$H$45,$G$45:$H$46,$N$60:$O$61,$N$63:$O$64,G97,H$23,,$B$15,11,,1)</f>
        <v>0.87177807978546162</v>
      </c>
    </row>
    <row r="125" spans="1:11" x14ac:dyDescent="0.25">
      <c r="C125" s="30">
        <f>[1]!MF_p_pipeline_atma(H98,$B$45,$A$45:$B$46,$H$60:$I$61,$H$63:$I$64,D98,E$23,,$B$15,11,,1)</f>
        <v>0.8898191996897552</v>
      </c>
      <c r="D125" s="30">
        <f>[1]!MF_p_pipeline_atma(I98,$D$45,$C$45:$D$46,$J$60:$K$61,$J$63:$K$64,E98,F$23,,$B$15,11,,1)</f>
        <v>0.88995789989151097</v>
      </c>
      <c r="E125" s="30">
        <f>[1]!MF_p_pipeline_atma(J98,$F$45,$E$45:$F$46,$L$60:$M$61,$L$63:$M$64,F98,G$23,,$B$15,11,,1)</f>
        <v>0.8794524183444794</v>
      </c>
      <c r="F125" s="30">
        <f>[1]!MF_p_pipeline_atma(K98,$H$45,$G$45:$H$46,$N$60:$O$61,$N$63:$O$64,G98,H$23,,$B$15,11,,1)</f>
        <v>0.88578559389152123</v>
      </c>
    </row>
    <row r="126" spans="1:11" x14ac:dyDescent="0.25">
      <c r="C126" s="30">
        <f>[1]!MF_p_pipeline_atma(H99,$B$45,$A$45:$B$46,$H$60:$I$61,$H$63:$I$64,D99,E$23,,$B$15,11,,1)</f>
        <v>0.8980294631675636</v>
      </c>
      <c r="D126" s="30">
        <f>[1]!MF_p_pipeline_atma(I99,$D$45,$C$45:$D$46,$J$60:$K$61,$J$63:$K$64,E99,F$23,,$B$15,11,,1)</f>
        <v>0.89589964273525635</v>
      </c>
      <c r="E126" s="30">
        <f>[1]!MF_p_pipeline_atma(J99,$F$45,$E$45:$F$46,$L$60:$M$61,$L$63:$M$64,F99,G$23,,$B$15,11,,1)</f>
        <v>0.86259612090400251</v>
      </c>
      <c r="F126" s="30">
        <f>[1]!MF_p_pipeline_atma(K99,$H$45,$G$45:$H$46,$N$60:$O$61,$N$63:$O$64,G99,H$23,,$B$15,11,,1)</f>
        <v>0.88558820981038944</v>
      </c>
    </row>
    <row r="127" spans="1:11" x14ac:dyDescent="0.25">
      <c r="C127" s="30">
        <f>[1]!MF_p_pipeline_atma(H100,$B$45,$A$45:$B$46,$H$60:$I$61,$H$63:$I$64,D100,E$23,,$B$15,11,,1)</f>
        <v>0.69098592519079427</v>
      </c>
      <c r="D127" s="30">
        <f>[1]!MF_p_pipeline_atma(I100,$D$45,$C$45:$D$46,$J$60:$K$61,$J$63:$K$64,E100,F$23,,$B$15,11,,1)</f>
        <v>0.85996800265385731</v>
      </c>
      <c r="E127" s="30">
        <f>[1]!MF_p_pipeline_atma(J100,$F$45,$E$45:$F$46,$L$60:$M$61,$L$63:$M$64,F100,G$23,,$B$15,11,,1)</f>
        <v>0.88184911816486677</v>
      </c>
      <c r="F127" s="30">
        <f>[1]!MF_p_pipeline_atma(K100,$H$45,$G$45:$H$46,$N$60:$O$61,$N$63:$O$64,G100,H$23,,$B$15,11,,1)</f>
        <v>0.85189472703811753</v>
      </c>
    </row>
    <row r="128" spans="1:11" x14ac:dyDescent="0.25">
      <c r="C128" s="30">
        <f>[1]!MF_p_pipeline_atma(H101,$B$45,$A$45:$B$46,$H$60:$I$61,$H$63:$I$64,D101,E$23,,$B$15,11,,1)</f>
        <v>0.8939501681544948</v>
      </c>
      <c r="D128" s="30">
        <f>[1]!MF_p_pipeline_atma(I101,$D$45,$C$45:$D$46,$J$60:$K$61,$J$63:$K$64,E101,F$23,,$B$15,11,,1)</f>
        <v>0.85021679919356197</v>
      </c>
      <c r="E128" s="30">
        <f>[1]!MF_p_pipeline_atma(J101,$F$45,$E$45:$F$46,$L$60:$M$61,$L$63:$M$64,F101,G$23,,$B$15,11,,1)</f>
        <v>0.89676401130124894</v>
      </c>
      <c r="F128" s="30">
        <f>[1]!MF_p_pipeline_atma(K101,$H$45,$G$45:$H$46,$N$60:$O$61,$N$63:$O$64,G101,H$23,,$B$15,11,,1)</f>
        <v>0.88502999698877349</v>
      </c>
    </row>
    <row r="129" spans="3:6" x14ac:dyDescent="0.25">
      <c r="C129" s="30">
        <f>[1]!MF_p_pipeline_atma(H102,$B$45,$A$45:$B$46,$H$60:$I$61,$H$63:$I$64,D102,E$23,,$B$15,11,,1)</f>
        <v>2.0585011151254524</v>
      </c>
      <c r="D129" s="30">
        <f>[1]!MF_p_pipeline_atma(I102,$D$45,$C$45:$D$46,$J$60:$K$61,$J$63:$K$64,E102,F$23,,$B$15,11,,1)</f>
        <v>0.87325797705835573</v>
      </c>
      <c r="E129" s="30">
        <f>[1]!MF_p_pipeline_atma(J102,$F$45,$E$45:$F$46,$L$60:$M$61,$L$63:$M$64,F102,G$23,,$B$15,11,,1)</f>
        <v>0.81623793869240313</v>
      </c>
      <c r="F129" s="30">
        <f>[1]!MF_p_pipeline_atma(K102,$H$45,$G$45:$H$46,$N$60:$O$61,$N$63:$O$64,G102,H$23,,$B$15,11,,1)</f>
        <v>0.88992290311288968</v>
      </c>
    </row>
    <row r="130" spans="3:6" x14ac:dyDescent="0.25">
      <c r="C130" s="30">
        <f>[1]!MF_p_pipeline_atma(H103,$B$45,$A$45:$B$46,$H$60:$I$61,$H$63:$I$64,D103,E$23,,$B$15,11,,1)</f>
        <v>4.1329028023766297</v>
      </c>
      <c r="D130" s="30">
        <f>[1]!MF_p_pipeline_atma(I103,$D$45,$C$45:$D$46,$J$60:$K$61,$J$63:$K$64,E103,F$23,,$B$15,11,,1)</f>
        <v>0.86761113843581905</v>
      </c>
      <c r="E130" s="30">
        <f>[1]!MF_p_pipeline_atma(J103,$F$45,$E$45:$F$46,$L$60:$M$61,$L$63:$M$64,F103,G$23,,$B$15,11,,1)</f>
        <v>0.88174650216679618</v>
      </c>
      <c r="F130" s="30">
        <f>[1]!MF_p_pipeline_atma(K103,$H$45,$G$45:$H$46,$N$60:$O$61,$N$63:$O$64,G103,H$23,,$B$15,11,,1)</f>
        <v>0.88325022371020612</v>
      </c>
    </row>
    <row r="131" spans="3:6" x14ac:dyDescent="0.25">
      <c r="C131" s="30">
        <f>[1]!MF_p_pipeline_atma(H104,$B$45,$A$45:$B$46,$H$60:$I$61,$H$63:$I$64,D104,E$23,,$B$15,11,,1)</f>
        <v>6.3138133600839863</v>
      </c>
      <c r="D131" s="30">
        <f>[1]!MF_p_pipeline_atma(I104,$D$45,$C$45:$D$46,$J$60:$K$61,$J$63:$K$64,E104,F$23,,$B$15,11,,1)</f>
        <v>0.8973976177686821</v>
      </c>
      <c r="E131" s="30">
        <f>[1]!MF_p_pipeline_atma(J104,$F$45,$E$45:$F$46,$L$60:$M$61,$L$63:$M$64,F104,G$23,,$B$15,11,,1)</f>
        <v>0.89673963543878921</v>
      </c>
      <c r="F131" s="30">
        <f>[1]!MF_p_pipeline_atma(K104,$H$45,$G$45:$H$46,$N$60:$O$61,$N$63:$O$64,G104,H$23,,$B$15,11,,1)</f>
        <v>0.86357124726472012</v>
      </c>
    </row>
    <row r="132" spans="3:6" x14ac:dyDescent="0.25">
      <c r="C132" s="30">
        <f>[1]!MF_p_pipeline_atma(H105,$B$45,$A$45:$B$46,$H$60:$I$61,$H$63:$I$64,D105,E$23,,$B$15,11,,1)</f>
        <v>8.455538388349364</v>
      </c>
      <c r="D132" s="30">
        <f>[1]!MF_p_pipeline_atma(I105,$D$45,$C$45:$D$46,$J$60:$K$61,$J$63:$K$64,E105,F$23,,$B$15,11,,1)</f>
        <v>0.85590375762949855</v>
      </c>
      <c r="E132" s="30">
        <f>[1]!MF_p_pipeline_atma(J105,$F$45,$E$45:$F$46,$L$60:$M$61,$L$63:$M$64,F105,G$23,,$B$15,11,,1)</f>
        <v>0.88493943797776331</v>
      </c>
      <c r="F132" s="30">
        <f>[1]!MF_p_pipeline_atma(K105,$H$45,$G$45:$H$46,$N$60:$O$61,$N$63:$O$64,G105,H$23,,$B$15,11,,1)</f>
        <v>0.88407233909316219</v>
      </c>
    </row>
    <row r="133" spans="3:6" x14ac:dyDescent="0.25">
      <c r="C133" s="30">
        <f>[1]!MF_p_pipeline_atma(H106,$B$45,$A$45:$B$46,$H$60:$I$61,$H$63:$I$64,D106,E$23,,$B$15,11,,1)</f>
        <v>10.341086286849183</v>
      </c>
      <c r="D133" s="30">
        <f>[1]!MF_p_pipeline_atma(I106,$D$45,$C$45:$D$46,$J$60:$K$61,$J$63:$K$64,E106,F$23,,$B$15,11,,1)</f>
        <v>0.88299631705307591</v>
      </c>
      <c r="E133" s="30">
        <f>[1]!MF_p_pipeline_atma(J106,$F$45,$E$45:$F$46,$L$60:$M$61,$L$63:$M$64,F106,G$23,,$B$15,11,,1)</f>
        <v>0.87976921711980782</v>
      </c>
      <c r="F133" s="30">
        <f>[1]!MF_p_pipeline_atma(K106,$H$45,$G$45:$H$46,$N$60:$O$61,$N$63:$O$64,G106,H$23,,$B$15,11,,1)</f>
        <v>0.87231415366847842</v>
      </c>
    </row>
    <row r="134" spans="3:6" x14ac:dyDescent="0.25">
      <c r="C134" s="30">
        <f>[1]!MF_p_pipeline_atma(H107,$B$45,$A$45:$B$46,$H$60:$I$61,$H$63:$I$64,D107,E$23,,$B$15,11,,1)</f>
        <v>13.180699222495731</v>
      </c>
      <c r="D134" s="30">
        <f>[1]!MF_p_pipeline_atma(I107,$D$45,$C$45:$D$46,$J$60:$K$61,$J$63:$K$64,E107,F$23,,$B$15,11,,1)</f>
        <v>0.88430087994719264</v>
      </c>
      <c r="E134" s="30">
        <f>[1]!MF_p_pipeline_atma(J107,$F$45,$E$45:$F$46,$L$60:$M$61,$L$63:$M$64,F107,G$23,,$B$15,11,,1)</f>
        <v>0.85294745546067008</v>
      </c>
      <c r="F134" s="30">
        <f>[1]!MF_p_pipeline_atma(K107,$H$45,$G$45:$H$46,$N$60:$O$61,$N$63:$O$64,G107,H$23,,$B$15,11,,1)</f>
        <v>0.89158961506899526</v>
      </c>
    </row>
    <row r="135" spans="3:6" x14ac:dyDescent="0.25">
      <c r="C135" s="30">
        <f>[1]!MF_p_pipeline_atma(H108,$B$45,$A$45:$B$46,$H$60:$I$61,$H$63:$I$64,D108,E$23,,$B$15,11,,1)</f>
        <v>18.527542825408691</v>
      </c>
      <c r="D135" s="30">
        <f>[1]!MF_p_pipeline_atma(I108,$D$45,$C$45:$D$46,$J$60:$K$61,$J$63:$K$64,E108,F$23,,$B$15,11,,1)</f>
        <v>0.85551171050230579</v>
      </c>
      <c r="E135" s="30">
        <f>[1]!MF_p_pipeline_atma(J108,$F$45,$E$45:$F$46,$L$60:$M$61,$L$63:$M$64,F108,G$23,,$B$15,11,,1)</f>
        <v>0.89361097601127848</v>
      </c>
      <c r="F135" s="30">
        <f>[1]!MF_p_pipeline_atma(K108,$H$45,$G$45:$H$46,$N$60:$O$61,$N$63:$O$64,G108,H$23,,$B$15,11,,1)</f>
        <v>0.86815590327248482</v>
      </c>
    </row>
    <row r="136" spans="3:6" x14ac:dyDescent="0.25">
      <c r="C136" s="30">
        <f>[1]!MF_p_pipeline_atma(H109,$B$45,$A$45:$B$46,$H$60:$I$61,$H$63:$I$64,D109,E$23,,$B$15,11,,1)</f>
        <v>26.189590503894429</v>
      </c>
      <c r="D136" s="30">
        <f>[1]!MF_p_pipeline_atma(I109,$D$45,$C$45:$D$46,$J$60:$K$61,$J$63:$K$64,E109,F$23,,$B$15,11,,1)</f>
        <v>0.85648086744683827</v>
      </c>
      <c r="E136" s="30">
        <f>[1]!MF_p_pipeline_atma(J109,$F$45,$E$45:$F$46,$L$60:$M$61,$L$63:$M$64,F109,G$23,,$B$15,11,,1)</f>
        <v>0.88882218029631888</v>
      </c>
      <c r="F136" s="30">
        <f>[1]!MF_p_pipeline_atma(K109,$H$45,$G$45:$H$46,$N$60:$O$61,$N$63:$O$64,G109,H$23,,$B$15,11,,1)</f>
        <v>0.85608998629946609</v>
      </c>
    </row>
    <row r="137" spans="3:6" x14ac:dyDescent="0.25">
      <c r="C137" s="30">
        <f>[1]!MF_p_pipeline_atma(H110,$B$45,$A$45:$B$46,$H$60:$I$61,$H$63:$I$64,D110,E$23,,$B$15,11,,1)</f>
        <v>36.195887026065563</v>
      </c>
      <c r="D137" s="30">
        <f>[1]!MF_p_pipeline_atma(I110,$D$45,$C$45:$D$46,$J$60:$K$61,$J$63:$K$64,E110,F$23,,$B$15,11,,1)</f>
        <v>0.8783268457423683</v>
      </c>
      <c r="E137" s="30">
        <f>[1]!MF_p_pipeline_atma(J110,$F$45,$E$45:$F$46,$L$60:$M$61,$L$63:$M$64,F110,G$23,,$B$15,11,,1)</f>
        <v>0.85201595237405503</v>
      </c>
      <c r="F137" s="30">
        <f>[1]!MF_p_pipeline_atma(K110,$H$45,$G$45:$H$46,$N$60:$O$61,$N$63:$O$64,G110,H$23,,$B$15,11,,1)</f>
        <v>0.89859906441801962</v>
      </c>
    </row>
    <row r="138" spans="3:6" x14ac:dyDescent="0.25">
      <c r="C138" s="30">
        <f>[1]!MF_p_pipeline_atma(H111,$B$45,$A$45:$B$46,$H$60:$I$61,$H$63:$I$64,D111,E$23,,$B$15,11,,1)</f>
        <v>47.251480334059458</v>
      </c>
      <c r="D138" s="30">
        <f>[1]!MF_p_pipeline_atma(I111,$D$45,$C$45:$D$46,$J$60:$K$61,$J$63:$K$64,E111,F$23,,$B$15,11,,1)</f>
        <v>0.85860083643561369</v>
      </c>
      <c r="E138" s="30">
        <f>[1]!MF_p_pipeline_atma(J111,$F$45,$E$45:$F$46,$L$60:$M$61,$L$63:$M$64,F111,G$23,,$B$15,11,,1)</f>
        <v>3.2711378518571501</v>
      </c>
      <c r="F138" s="30">
        <f>[1]!MF_p_pipeline_atma(K111,$H$45,$G$45:$H$46,$N$60:$O$61,$N$63:$O$64,G111,H$23,,$B$15,11,,1)</f>
        <v>0.89249581232401332</v>
      </c>
    </row>
    <row r="139" spans="3:6" x14ac:dyDescent="0.25">
      <c r="C139" s="30">
        <f>[1]!MF_p_pipeline_atma(H112,$B$45,$A$45:$B$46,$H$60:$I$61,$H$63:$I$64,D112,E$23,,$B$15,11,,1)</f>
        <v>58.655775717252865</v>
      </c>
      <c r="D139" s="30">
        <f>[1]!MF_p_pipeline_atma(I112,$D$45,$C$45:$D$46,$J$60:$K$61,$J$63:$K$64,E112,F$23,,$B$15,11,,1)</f>
        <v>0.89766857848762538</v>
      </c>
      <c r="E139" s="30">
        <f>[1]!MF_p_pipeline_atma(J112,$F$45,$E$45:$F$46,$L$60:$M$61,$L$63:$M$64,F112,G$23,,$B$15,11,,1)</f>
        <v>14.344370527219025</v>
      </c>
      <c r="F139" s="30">
        <f>[1]!MF_p_pipeline_atma(K112,$H$45,$G$45:$H$46,$N$60:$O$61,$N$63:$O$64,G112,H$23,,$B$15,11,,1)</f>
        <v>1.4973179905068585</v>
      </c>
    </row>
    <row r="140" spans="3:6" x14ac:dyDescent="0.25">
      <c r="C140" s="30">
        <f>[1]!MF_p_pipeline_atma(H113,$B$45,$A$45:$B$46,$H$60:$I$61,$H$63:$I$64,D113,E$23,,$B$15,11,,1)</f>
        <v>70.145106220772945</v>
      </c>
      <c r="D140" s="30">
        <f>[1]!MF_p_pipeline_atma(I113,$D$45,$C$45:$D$46,$J$60:$K$61,$J$63:$K$64,E113,F$23,,$B$15,11,,1)</f>
        <v>9.7794979258736987</v>
      </c>
      <c r="E140" s="30">
        <f>[1]!MF_p_pipeline_atma(J113,$F$45,$E$45:$F$46,$L$60:$M$61,$L$63:$M$64,F113,G$23,,$B$15,11,,1)</f>
        <v>25.413718687836905</v>
      </c>
      <c r="F140" s="30">
        <f>[1]!MF_p_pipeline_atma(K113,$H$45,$G$45:$H$46,$N$60:$O$61,$N$63:$O$64,G113,H$23,,$B$15,11,,1)</f>
        <v>11.759096907617625</v>
      </c>
    </row>
    <row r="141" spans="3:6" x14ac:dyDescent="0.25">
      <c r="C141" s="30">
        <f>[1]!MF_p_pipeline_atma(H114,$B$45,$A$45:$B$46,$H$60:$I$61,$H$63:$I$64,D114,E$23,,$B$15,11,,1)</f>
        <v>81.582456139004677</v>
      </c>
      <c r="D141" s="30">
        <f>[1]!MF_p_pipeline_atma(I114,$D$45,$C$45:$D$46,$J$60:$K$61,$J$63:$K$64,E114,F$23,,$B$15,11,,1)</f>
        <v>20.892386295938771</v>
      </c>
      <c r="E141" s="30">
        <f>[1]!MF_p_pipeline_atma(J114,$F$45,$E$45:$F$46,$L$60:$M$61,$L$63:$M$64,F114,G$23,,$B$15,11,,1)</f>
        <v>36.480265812573421</v>
      </c>
      <c r="F141" s="30">
        <f>[1]!MF_p_pipeline_atma(K114,$H$45,$G$45:$H$46,$N$60:$O$61,$N$63:$O$64,G114,H$23,,$B$15,11,,1)</f>
        <v>22.849964250749043</v>
      </c>
    </row>
    <row r="142" spans="3:6" x14ac:dyDescent="0.25">
      <c r="C142" s="30">
        <f>[1]!MF_p_pipeline_atma(H115,$B$45,$A$45:$B$46,$H$60:$I$61,$H$63:$I$64,D115,E$23,,$B$15,11,,1)</f>
        <v>92.894028356038177</v>
      </c>
      <c r="D142" s="30">
        <f>[1]!MF_p_pipeline_atma(I115,$D$45,$C$45:$D$46,$J$60:$K$61,$J$63:$K$64,E115,F$23,,$B$15,11,,1)</f>
        <v>32.012822323842002</v>
      </c>
      <c r="E142" s="30">
        <f>[1]!MF_p_pipeline_atma(J115,$F$45,$E$45:$F$46,$L$60:$M$61,$L$63:$M$64,F115,G$23,,$B$15,11,,1)</f>
        <v>47.541443323312578</v>
      </c>
      <c r="F142" s="30">
        <f>[1]!MF_p_pipeline_atma(K115,$H$45,$G$45:$H$46,$N$60:$O$61,$N$63:$O$64,G115,H$23,,$B$15,11,,1)</f>
        <v>33.996042278508618</v>
      </c>
    </row>
    <row r="146" spans="1:8" ht="18.75" x14ac:dyDescent="0.3">
      <c r="A146" s="25" t="s">
        <v>68</v>
      </c>
    </row>
    <row r="148" spans="1:8" ht="18.75" x14ac:dyDescent="0.35">
      <c r="C148" s="31" t="s">
        <v>69</v>
      </c>
      <c r="D148" s="31" t="s">
        <v>70</v>
      </c>
      <c r="E148" s="31" t="s">
        <v>71</v>
      </c>
      <c r="F148" s="31" t="s">
        <v>72</v>
      </c>
      <c r="G148" s="31" t="s">
        <v>72</v>
      </c>
      <c r="H148" s="31" t="s">
        <v>73</v>
      </c>
    </row>
    <row r="149" spans="1:8" x14ac:dyDescent="0.25">
      <c r="C149" s="32">
        <v>1</v>
      </c>
      <c r="D149" s="30">
        <f>IF([1]!crv_solve(D$95:D$115,C$122:C$142,$C149) &gt; 0,[1]!crv_solve(D$95:D$115,C$122:C$142,$C149),0)</f>
        <v>62.070924533078667</v>
      </c>
      <c r="E149" s="30">
        <f>IF([1]!crv_solve(E$95:E$115,D$122:D$142,$C149) &gt; 0,[1]!crv_solve(E$95:E$115,D$122:D$142,$C149),0)</f>
        <v>16.254334913806993</v>
      </c>
      <c r="F149" s="30">
        <f>IF([1]!crv_solve(F$95:F$115,E$122:E$142,$C149) &gt; 0,[1]!crv_solve(F$95:F$115,E$122:E$142,$C149),0)</f>
        <v>22.719134496339517</v>
      </c>
      <c r="G149" s="30">
        <f>IF([1]!crv_solve(G$95:G$115,F$122:F$142,$C149) &gt; 0,[1]!crv_solve(G$95:G$115,F$122:F$142,$C149),0)</f>
        <v>21.396000812285386</v>
      </c>
      <c r="H149" s="33">
        <f t="shared" ref="H149:H161" si="2">SUM(D149:G149)</f>
        <v>122.44039475551057</v>
      </c>
    </row>
    <row r="150" spans="1:8" x14ac:dyDescent="0.25">
      <c r="C150" s="32">
        <v>3</v>
      </c>
      <c r="D150" s="30">
        <f>IF([1]!crv_solve(D$95:D$115,C$122:C$142,$C150) &gt; 0,[1]!crv_solve(D$95:D$115,C$122:C$142,$C150),0)</f>
        <v>58.10967378172559</v>
      </c>
      <c r="E150" s="30">
        <f>IF([1]!crv_solve(E$95:E$115,D$122:D$142,$C150) &gt; 0,[1]!crv_solve(E$95:E$115,D$122:D$142,$C150),0)</f>
        <v>15.029587221125713</v>
      </c>
      <c r="F150" s="30">
        <f>IF([1]!crv_solve(F$95:F$115,E$122:E$142,$C150) &gt; 0,[1]!crv_solve(F$95:F$115,E$122:E$142,$C150),0)</f>
        <v>19.598994084393841</v>
      </c>
      <c r="G150" s="30">
        <f>IF([1]!crv_solve(G$95:G$115,F$122:F$142,$C150) &gt; 0,[1]!crv_solve(G$95:G$115,F$122:F$142,$C150),0)</f>
        <v>17.417592089847354</v>
      </c>
      <c r="H150" s="33">
        <f t="shared" si="2"/>
        <v>110.15584717709248</v>
      </c>
    </row>
    <row r="151" spans="1:8" x14ac:dyDescent="0.25">
      <c r="C151" s="32">
        <v>5</v>
      </c>
      <c r="D151" s="30">
        <f>IF([1]!crv_solve(D$95:D$115,C$122:C$142,$C151) &gt; 0,[1]!crv_solve(D$95:D$115,C$122:C$142,$C151),0)</f>
        <v>55.029557220910377</v>
      </c>
      <c r="E151" s="30">
        <f>IF([1]!crv_solve(E$95:E$115,D$122:D$142,$C151) &gt; 0,[1]!crv_solve(E$95:E$115,D$122:D$142,$C151),0)</f>
        <v>13.804839528444429</v>
      </c>
      <c r="F151" s="30">
        <f>IF([1]!crv_solve(F$95:F$115,E$122:E$142,$C151) &gt; 0,[1]!crv_solve(F$95:F$115,E$122:E$142,$C151),0)</f>
        <v>18.586765948988997</v>
      </c>
      <c r="G151" s="30">
        <f>IF([1]!crv_solve(G$95:G$115,F$122:F$142,$C151) &gt; 0,[1]!crv_solve(G$95:G$115,F$122:F$142,$C151),0)</f>
        <v>16.617146078843966</v>
      </c>
      <c r="H151" s="33">
        <f t="shared" si="2"/>
        <v>104.03830877718778</v>
      </c>
    </row>
    <row r="152" spans="1:8" x14ac:dyDescent="0.25">
      <c r="C152" s="32">
        <v>7</v>
      </c>
      <c r="D152" s="30">
        <f>IF([1]!crv_solve(D$95:D$115,C$122:C$142,$C152) &gt; 0,[1]!crv_solve(D$95:D$115,C$122:C$142,$C152),0)</f>
        <v>51.75504983526001</v>
      </c>
      <c r="E152" s="30">
        <f>IF([1]!crv_solve(E$95:E$115,D$122:D$142,$C152) &gt; 0,[1]!crv_solve(E$95:E$115,D$122:D$142,$C152),0)</f>
        <v>12.580091835763147</v>
      </c>
      <c r="F152" s="30">
        <f>IF([1]!crv_solve(F$95:F$115,E$122:E$142,$C152) &gt; 0,[1]!crv_solve(F$95:F$115,E$122:E$142,$C152),0)</f>
        <v>17.905122185032479</v>
      </c>
      <c r="G152" s="30">
        <f>IF([1]!crv_solve(G$95:G$115,F$122:F$142,$C152) &gt; 0,[1]!crv_solve(G$95:G$115,F$122:F$142,$C152),0)</f>
        <v>15.816700067840577</v>
      </c>
      <c r="H152" s="33">
        <f t="shared" si="2"/>
        <v>98.056963923896205</v>
      </c>
    </row>
    <row r="153" spans="1:8" x14ac:dyDescent="0.25">
      <c r="C153" s="32">
        <v>9</v>
      </c>
      <c r="D153" s="30">
        <f>IF([1]!crv_solve(D$95:D$115,C$122:C$142,$C153) &gt; 0,[1]!crv_solve(D$95:D$115,C$122:C$142,$C153),0)</f>
        <v>48.052148017224795</v>
      </c>
      <c r="E153" s="30">
        <f>IF([1]!crv_solve(E$95:E$115,D$122:D$142,$C153) &gt; 0,[1]!crv_solve(E$95:E$115,D$122:D$142,$C153),0)</f>
        <v>11.355344143081865</v>
      </c>
      <c r="F153" s="30">
        <f>IF([1]!crv_solve(F$95:F$115,E$122:E$142,$C153) &gt; 0,[1]!crv_solve(F$95:F$115,E$122:E$142,$C153),0)</f>
        <v>17.22347842107596</v>
      </c>
      <c r="G153" s="30">
        <f>IF([1]!crv_solve(G$95:G$115,F$122:F$142,$C153) &gt; 0,[1]!crv_solve(G$95:G$115,F$122:F$142,$C153),0)</f>
        <v>15.016254056837187</v>
      </c>
      <c r="H153" s="33">
        <f t="shared" si="2"/>
        <v>91.647224638219811</v>
      </c>
    </row>
    <row r="154" spans="1:8" x14ac:dyDescent="0.25">
      <c r="C154" s="32">
        <v>11</v>
      </c>
      <c r="D154" s="30">
        <f>IF([1]!crv_solve(D$95:D$115,C$122:C$142,$C154) &gt; 0,[1]!crv_solve(D$95:D$115,C$122:C$142,$C154),0)</f>
        <v>44.200715304973102</v>
      </c>
      <c r="E154" s="30">
        <f>IF([1]!crv_solve(E$95:E$115,D$122:D$142,$C154) &gt; 0,[1]!crv_solve(E$95:E$115,D$122:D$142,$C154),0)</f>
        <v>10.2806475781891</v>
      </c>
      <c r="F154" s="30">
        <f>IF([1]!crv_solve(F$95:F$115,E$122:E$142,$C154) &gt; 0,[1]!crv_solve(F$95:F$115,E$122:E$142,$C154),0)</f>
        <v>16.541834657119438</v>
      </c>
      <c r="G154" s="30">
        <f>IF([1]!crv_solve(G$95:G$115,F$122:F$142,$C154) &gt; 0,[1]!crv_solve(G$95:G$115,F$122:F$142,$C154),0)</f>
        <v>14.215808045833798</v>
      </c>
      <c r="H154" s="33">
        <f t="shared" si="2"/>
        <v>85.239005586115439</v>
      </c>
    </row>
    <row r="155" spans="1:8" x14ac:dyDescent="0.25">
      <c r="C155" s="32">
        <v>13</v>
      </c>
      <c r="D155" s="30">
        <f>IF([1]!crv_solve(D$95:D$115,C$122:C$142,$C155) &gt; 0,[1]!crv_solve(D$95:D$115,C$122:C$142,$C155),0)</f>
        <v>41.186067283270319</v>
      </c>
      <c r="E155" s="30">
        <f>IF([1]!crv_solve(E$95:E$115,D$122:D$142,$C155) &gt; 0,[1]!crv_solve(E$95:E$115,D$122:D$142,$C155),0)</f>
        <v>9.3017841506303203</v>
      </c>
      <c r="F155" s="30">
        <f>IF([1]!crv_solve(F$95:F$115,E$122:E$142,$C155) &gt; 0,[1]!crv_solve(F$95:F$115,E$122:E$142,$C155),0)</f>
        <v>15.860190893162919</v>
      </c>
      <c r="G155" s="30">
        <f>IF([1]!crv_solve(G$95:G$115,F$122:F$142,$C155) &gt; 0,[1]!crv_solve(G$95:G$115,F$122:F$142,$C155),0)</f>
        <v>13.452487786686017</v>
      </c>
      <c r="H155" s="33">
        <f t="shared" si="2"/>
        <v>79.800530113749574</v>
      </c>
    </row>
    <row r="156" spans="1:8" x14ac:dyDescent="0.25">
      <c r="C156" s="32">
        <v>15</v>
      </c>
      <c r="D156" s="30">
        <f>IF([1]!crv_solve(D$95:D$115,C$122:C$142,$C156) &gt; 0,[1]!crv_solve(D$95:D$115,C$122:C$142,$C156),0)</f>
        <v>39.373243298757394</v>
      </c>
      <c r="E156" s="30">
        <f>IF([1]!crv_solve(E$95:E$115,D$122:D$142,$C156) &gt; 0,[1]!crv_solve(E$95:E$115,D$122:D$142,$C156),0)</f>
        <v>8.3229207230715421</v>
      </c>
      <c r="F156" s="30">
        <f>IF([1]!crv_solve(F$95:F$115,E$122:E$142,$C156) &gt; 0,[1]!crv_solve(F$95:F$115,E$122:E$142,$C156),0)</f>
        <v>15.178468713932201</v>
      </c>
      <c r="G156" s="30">
        <f>IF([1]!crv_solve(G$95:G$115,F$122:F$142,$C156) &gt; 0,[1]!crv_solve(G$95:G$115,F$122:F$142,$C156),0)</f>
        <v>12.711878441548828</v>
      </c>
      <c r="H156" s="33">
        <f t="shared" si="2"/>
        <v>75.586511177309973</v>
      </c>
    </row>
    <row r="157" spans="1:8" x14ac:dyDescent="0.25">
      <c r="C157" s="32">
        <v>17</v>
      </c>
      <c r="D157" s="30">
        <f>IF([1]!crv_solve(D$95:D$115,C$122:C$142,$C157) &gt; 0,[1]!crv_solve(D$95:D$115,C$122:C$142,$C157),0)</f>
        <v>37.679788619079709</v>
      </c>
      <c r="E157" s="30">
        <f>IF([1]!crv_solve(E$95:E$115,D$122:D$142,$C157) &gt; 0,[1]!crv_solve(E$95:E$115,D$122:D$142,$C157),0)</f>
        <v>7.3440572955127621</v>
      </c>
      <c r="F157" s="30">
        <f>IF([1]!crv_solve(F$95:F$115,E$122:E$142,$C157) &gt; 0,[1]!crv_solve(F$95:F$115,E$122:E$142,$C157),0)</f>
        <v>14.496585743907463</v>
      </c>
      <c r="G157" s="30">
        <f>IF([1]!crv_solve(G$95:G$115,F$122:F$142,$C157) &gt; 0,[1]!crv_solve(G$95:G$115,F$122:F$142,$C157),0)</f>
        <v>11.971269096411639</v>
      </c>
      <c r="H157" s="33">
        <f t="shared" si="2"/>
        <v>71.491700754911562</v>
      </c>
    </row>
    <row r="158" spans="1:8" x14ac:dyDescent="0.25">
      <c r="C158" s="32">
        <v>19</v>
      </c>
      <c r="D158" s="30">
        <f>IF([1]!crv_solve(D$95:D$115,C$122:C$142,$C158) &gt; 0,[1]!crv_solve(D$95:D$115,C$122:C$142,$C158),0)</f>
        <v>36.09419858957061</v>
      </c>
      <c r="E158" s="30">
        <f>IF([1]!crv_solve(E$95:E$115,D$122:D$142,$C158) &gt; 0,[1]!crv_solve(E$95:E$115,D$122:D$142,$C158),0)</f>
        <v>6.365193867953983</v>
      </c>
      <c r="F158" s="30">
        <f>IF([1]!crv_solve(F$95:F$115,E$122:E$142,$C158) &gt; 0,[1]!crv_solve(F$95:F$115,E$122:E$142,$C158),0)</f>
        <v>13.814702773882725</v>
      </c>
      <c r="G158" s="30">
        <f>IF([1]!crv_solve(G$95:G$115,F$122:F$142,$C158) &gt; 0,[1]!crv_solve(G$95:G$115,F$122:F$142,$C158),0)</f>
        <v>11.23065975127445</v>
      </c>
      <c r="H158" s="33">
        <f t="shared" si="2"/>
        <v>67.50475498268176</v>
      </c>
    </row>
    <row r="159" spans="1:8" x14ac:dyDescent="0.25">
      <c r="C159" s="32">
        <v>21</v>
      </c>
      <c r="D159" s="30">
        <f>IF([1]!crv_solve(D$95:D$115,C$122:C$142,$C159) &gt; 0,[1]!crv_solve(D$95:D$115,C$122:C$142,$C159),0)</f>
        <v>34.857355243023349</v>
      </c>
      <c r="E159" s="30">
        <f>IF([1]!crv_solve(E$95:E$115,D$122:D$142,$C159) &gt; 0,[1]!crv_solve(E$95:E$115,D$122:D$142,$C159),0)</f>
        <v>5.3863661882573721</v>
      </c>
      <c r="F159" s="30">
        <f>IF([1]!crv_solve(F$95:F$115,E$122:E$142,$C159) &gt; 0,[1]!crv_solve(F$95:F$115,E$122:E$142,$C159),0)</f>
        <v>13.132819803857988</v>
      </c>
      <c r="G159" s="30">
        <f>IF([1]!crv_solve(G$95:G$115,F$122:F$142,$C159) &gt; 0,[1]!crv_solve(G$95:G$115,F$122:F$142,$C159),0)</f>
        <v>10.490050406137261</v>
      </c>
      <c r="H159" s="33">
        <f t="shared" si="2"/>
        <v>63.86659164127596</v>
      </c>
    </row>
    <row r="160" spans="1:8" x14ac:dyDescent="0.25">
      <c r="C160" s="32">
        <v>23</v>
      </c>
      <c r="D160" s="30">
        <f>IF([1]!crv_solve(D$95:D$115,C$122:C$142,$C160) &gt; 0,[1]!crv_solve(D$95:D$115,C$122:C$142,$C160),0)</f>
        <v>33.620511896476089</v>
      </c>
      <c r="E160" s="30">
        <f>IF([1]!crv_solve(E$95:E$115,D$122:D$142,$C160) &gt; 0,[1]!crv_solve(E$95:E$115,D$122:D$142,$C160),0)</f>
        <v>4.4081671344878011</v>
      </c>
      <c r="F160" s="30">
        <f>IF([1]!crv_solve(F$95:F$115,E$122:E$142,$C160) &gt; 0,[1]!crv_solve(F$95:F$115,E$122:E$142,$C160),0)</f>
        <v>12.450936833833248</v>
      </c>
      <c r="G160" s="30">
        <f>IF([1]!crv_solve(G$95:G$115,F$122:F$142,$C160) &gt; 0,[1]!crv_solve(G$95:G$115,F$122:F$142,$C160),0)</f>
        <v>9.7497162651617302</v>
      </c>
      <c r="H160" s="33">
        <f t="shared" si="2"/>
        <v>60.229332129958863</v>
      </c>
    </row>
    <row r="161" spans="1:14" x14ac:dyDescent="0.25">
      <c r="C161" s="32">
        <v>25</v>
      </c>
      <c r="D161" s="30">
        <f>IF([1]!crv_solve(D$95:D$115,C$122:C$142,$C161) &gt; 0,[1]!crv_solve(D$95:D$115,C$122:C$142,$C161),0)</f>
        <v>32.383668549928835</v>
      </c>
      <c r="E161" s="30">
        <f>IF([1]!crv_solve(E$95:E$115,D$122:D$142,$C161) &gt; 0,[1]!crv_solve(E$95:E$115,D$122:D$142,$C161),0)</f>
        <v>3.4299680807182291</v>
      </c>
      <c r="F161" s="30">
        <f>IF([1]!crv_solve(F$95:F$115,E$122:E$142,$C161) &gt; 0,[1]!crv_solve(F$95:F$115,E$122:E$142,$C161),0)</f>
        <v>11.76905386380851</v>
      </c>
      <c r="G161" s="30">
        <f>IF([1]!crv_solve(G$95:G$115,F$122:F$142,$C161) &gt; 0,[1]!crv_solve(G$95:G$115,F$122:F$142,$C161),0)</f>
        <v>9.0127754345356728</v>
      </c>
      <c r="H161" s="33">
        <f t="shared" si="2"/>
        <v>56.595465928991246</v>
      </c>
    </row>
    <row r="167" spans="1:14" ht="18.75" x14ac:dyDescent="0.3">
      <c r="A167" s="25" t="s">
        <v>74</v>
      </c>
    </row>
    <row r="169" spans="1:14" ht="18.75" x14ac:dyDescent="0.35">
      <c r="C169" s="31" t="s">
        <v>69</v>
      </c>
      <c r="D169" s="31" t="s">
        <v>73</v>
      </c>
      <c r="E169" s="31" t="s">
        <v>75</v>
      </c>
      <c r="I169" s="73" t="s">
        <v>76</v>
      </c>
      <c r="J169" s="73"/>
      <c r="K169" s="73"/>
      <c r="L169" s="73"/>
      <c r="M169" s="73"/>
      <c r="N169" s="73"/>
    </row>
    <row r="170" spans="1:14" ht="18.75" x14ac:dyDescent="0.35">
      <c r="C170" s="32">
        <v>1</v>
      </c>
      <c r="D170" s="33">
        <f t="shared" ref="D170:D182" si="3">SUM(D149:G149)</f>
        <v>122.44039475551057</v>
      </c>
      <c r="E170" s="30">
        <f>[1]!MF_p_pipeline_atma($B$65,$B$45,$A$45:$B$46,$P$60:$Q$61,$P$63:$Q$64,D170,N171,,$B$15,1,0,1)</f>
        <v>8.6486755801634647</v>
      </c>
      <c r="I170" s="31" t="s">
        <v>77</v>
      </c>
      <c r="J170" s="31" t="s">
        <v>78</v>
      </c>
      <c r="K170" s="31" t="s">
        <v>79</v>
      </c>
      <c r="L170" s="31" t="s">
        <v>80</v>
      </c>
      <c r="M170" s="31" t="s">
        <v>81</v>
      </c>
      <c r="N170" s="37" t="s">
        <v>82</v>
      </c>
    </row>
    <row r="171" spans="1:14" x14ac:dyDescent="0.25">
      <c r="C171" s="32">
        <v>3</v>
      </c>
      <c r="D171" s="33">
        <f t="shared" si="3"/>
        <v>110.15584717709248</v>
      </c>
      <c r="E171" s="30">
        <f>[1]!MF_p_pipeline_atma($B$65,$B$45,$A$45:$B$46,$P$60:$Q$61,$P$63:$Q$64,D171,N172,,$B$15,1,0,1)</f>
        <v>8.5373075110755536</v>
      </c>
      <c r="I171" s="30">
        <f t="shared" ref="I171:I183" si="4">D149*(E$23/100)</f>
        <v>16.75914962393124</v>
      </c>
      <c r="J171" s="30">
        <f t="shared" ref="J171:J183" si="5">E149*(F$23/100)</f>
        <v>15.279074818978572</v>
      </c>
      <c r="K171" s="30">
        <f t="shared" ref="K171:K183" si="6">F149*(G$23/100)</f>
        <v>22.719134496339517</v>
      </c>
      <c r="L171" s="30">
        <f t="shared" ref="L171:L183" si="7">G149*(H$23/100)</f>
        <v>19.470360739179704</v>
      </c>
      <c r="M171" s="30">
        <f t="shared" ref="M171:M183" si="8">SUM(I171:L171)</f>
        <v>74.227719678429025</v>
      </c>
      <c r="N171" s="34">
        <f t="shared" ref="N171:N183" si="9">(M171/H149)*100</f>
        <v>60.623554690955714</v>
      </c>
    </row>
    <row r="172" spans="1:14" x14ac:dyDescent="0.25">
      <c r="C172" s="32">
        <v>5</v>
      </c>
      <c r="D172" s="33">
        <f t="shared" si="3"/>
        <v>104.03830877718778</v>
      </c>
      <c r="E172" s="30">
        <f>[1]!MF_p_pipeline_atma($B$65,$B$45,$A$45:$B$46,$P$60:$Q$61,$P$63:$Q$64,D172,N173,,$B$15,1,0,1)</f>
        <v>8.482868020560872</v>
      </c>
      <c r="I172" s="30">
        <f t="shared" si="4"/>
        <v>15.689611921065911</v>
      </c>
      <c r="J172" s="30">
        <f t="shared" si="5"/>
        <v>14.12781198785817</v>
      </c>
      <c r="K172" s="30">
        <f t="shared" si="6"/>
        <v>19.598994084393841</v>
      </c>
      <c r="L172" s="30">
        <f t="shared" si="7"/>
        <v>15.850008801761092</v>
      </c>
      <c r="M172" s="30">
        <f t="shared" si="8"/>
        <v>65.266426795079013</v>
      </c>
      <c r="N172" s="34">
        <f t="shared" si="9"/>
        <v>59.249171485334941</v>
      </c>
    </row>
    <row r="173" spans="1:14" x14ac:dyDescent="0.25">
      <c r="C173" s="32">
        <v>7</v>
      </c>
      <c r="D173" s="33">
        <f t="shared" si="3"/>
        <v>98.056963923896205</v>
      </c>
      <c r="E173" s="30">
        <f>[1]!MF_p_pipeline_atma($B$65,$B$45,$A$45:$B$46,$P$60:$Q$61,$P$63:$Q$64,D173,N174,,$B$15,1,0,1)</f>
        <v>8.4340686951402315</v>
      </c>
      <c r="I173" s="30">
        <f t="shared" si="4"/>
        <v>14.857980449645803</v>
      </c>
      <c r="J173" s="30">
        <f t="shared" si="5"/>
        <v>12.976549156737763</v>
      </c>
      <c r="K173" s="30">
        <f t="shared" si="6"/>
        <v>18.586765948988997</v>
      </c>
      <c r="L173" s="30">
        <f t="shared" si="7"/>
        <v>15.12160293174801</v>
      </c>
      <c r="M173" s="30">
        <f t="shared" si="8"/>
        <v>61.542898487120574</v>
      </c>
      <c r="N173" s="34">
        <f t="shared" si="9"/>
        <v>59.154074312110438</v>
      </c>
    </row>
    <row r="174" spans="1:14" x14ac:dyDescent="0.25">
      <c r="C174" s="32">
        <v>9</v>
      </c>
      <c r="D174" s="33">
        <f t="shared" si="3"/>
        <v>91.647224638219811</v>
      </c>
      <c r="E174" s="30">
        <f>[1]!MF_p_pipeline_atma($B$65,$B$45,$A$45:$B$46,$P$60:$Q$61,$P$63:$Q$64,D174,N175,,$B$15,1,0,1)</f>
        <v>8.3951711369608724</v>
      </c>
      <c r="I174" s="30">
        <f t="shared" si="4"/>
        <v>13.973863455520204</v>
      </c>
      <c r="J174" s="30">
        <f t="shared" si="5"/>
        <v>11.825286325617357</v>
      </c>
      <c r="K174" s="30">
        <f t="shared" si="6"/>
        <v>17.905122185032479</v>
      </c>
      <c r="L174" s="30">
        <f t="shared" si="7"/>
        <v>14.393197061734925</v>
      </c>
      <c r="M174" s="30">
        <f t="shared" si="8"/>
        <v>58.097469027904964</v>
      </c>
      <c r="N174" s="34">
        <f t="shared" si="9"/>
        <v>59.248692497756174</v>
      </c>
    </row>
    <row r="175" spans="1:14" x14ac:dyDescent="0.25">
      <c r="C175" s="32">
        <v>11</v>
      </c>
      <c r="D175" s="33">
        <f t="shared" si="3"/>
        <v>85.239005586115439</v>
      </c>
      <c r="E175" s="30">
        <f>[1]!MF_p_pipeline_atma($B$65,$B$45,$A$45:$B$46,$P$60:$Q$61,$P$63:$Q$64,D175,N176,,$B$15,1,0,1)</f>
        <v>8.3702844795748046</v>
      </c>
      <c r="I175" s="30">
        <f t="shared" si="4"/>
        <v>12.974079964650695</v>
      </c>
      <c r="J175" s="30">
        <f t="shared" si="5"/>
        <v>10.674023494496952</v>
      </c>
      <c r="K175" s="30">
        <f t="shared" si="6"/>
        <v>17.22347842107596</v>
      </c>
      <c r="L175" s="30">
        <f t="shared" si="7"/>
        <v>13.664791191721841</v>
      </c>
      <c r="M175" s="30">
        <f t="shared" si="8"/>
        <v>54.536373071945448</v>
      </c>
      <c r="N175" s="34">
        <f t="shared" si="9"/>
        <v>59.506846265371834</v>
      </c>
    </row>
    <row r="176" spans="1:14" x14ac:dyDescent="0.25">
      <c r="C176" s="32">
        <v>13</v>
      </c>
      <c r="D176" s="33">
        <f t="shared" si="3"/>
        <v>79.800530113749574</v>
      </c>
      <c r="E176" s="30">
        <f>[1]!MF_p_pipeline_atma($B$65,$B$45,$A$45:$B$46,$P$60:$Q$61,$P$63:$Q$64,D176,N177,,$B$15,1,0,1)</f>
        <v>8.3509952290608283</v>
      </c>
      <c r="I176" s="30">
        <f t="shared" si="4"/>
        <v>11.934193132342738</v>
      </c>
      <c r="J176" s="30">
        <f t="shared" si="5"/>
        <v>9.6638087234977537</v>
      </c>
      <c r="K176" s="30">
        <f t="shared" si="6"/>
        <v>16.541834657119438</v>
      </c>
      <c r="L176" s="30">
        <f t="shared" si="7"/>
        <v>12.936385321708757</v>
      </c>
      <c r="M176" s="30">
        <f t="shared" si="8"/>
        <v>51.076221834668686</v>
      </c>
      <c r="N176" s="34">
        <f t="shared" si="9"/>
        <v>59.921184536892916</v>
      </c>
    </row>
    <row r="177" spans="1:14" x14ac:dyDescent="0.25">
      <c r="C177" s="32">
        <v>15</v>
      </c>
      <c r="D177" s="33">
        <f t="shared" si="3"/>
        <v>75.586511177309973</v>
      </c>
      <c r="E177" s="30">
        <f>[1]!MF_p_pipeline_atma($B$65,$B$45,$A$45:$B$46,$P$60:$Q$61,$P$63:$Q$64,D177,N178,,$B$15,1,0,1)</f>
        <v>8.3380403259195432</v>
      </c>
      <c r="I177" s="30">
        <f t="shared" si="4"/>
        <v>11.120238166482986</v>
      </c>
      <c r="J177" s="30">
        <f t="shared" si="5"/>
        <v>8.7436771015925014</v>
      </c>
      <c r="K177" s="30">
        <f t="shared" si="6"/>
        <v>15.860190893162919</v>
      </c>
      <c r="L177" s="30">
        <f t="shared" si="7"/>
        <v>12.241763885884277</v>
      </c>
      <c r="M177" s="30">
        <f t="shared" si="8"/>
        <v>47.965870047122685</v>
      </c>
      <c r="N177" s="34">
        <f t="shared" si="9"/>
        <v>60.107207281393983</v>
      </c>
    </row>
    <row r="178" spans="1:14" x14ac:dyDescent="0.25">
      <c r="C178" s="32">
        <v>17</v>
      </c>
      <c r="D178" s="33">
        <f t="shared" si="3"/>
        <v>71.491700754911562</v>
      </c>
      <c r="E178" s="30">
        <f>[1]!MF_p_pipeline_atma($B$65,$B$45,$A$45:$B$46,$P$60:$Q$61,$P$63:$Q$64,D178,N179,,$B$15,1,0,1)</f>
        <v>8.3261074479474804</v>
      </c>
      <c r="I178" s="30">
        <f t="shared" si="4"/>
        <v>10.630775690664498</v>
      </c>
      <c r="J178" s="30">
        <f t="shared" si="5"/>
        <v>7.8235454796872492</v>
      </c>
      <c r="K178" s="30">
        <f t="shared" si="6"/>
        <v>15.178468713932201</v>
      </c>
      <c r="L178" s="30">
        <f t="shared" si="7"/>
        <v>11.567809381809434</v>
      </c>
      <c r="M178" s="30">
        <f t="shared" si="8"/>
        <v>45.200599266093384</v>
      </c>
      <c r="N178" s="34">
        <f t="shared" si="9"/>
        <v>59.799822166765097</v>
      </c>
    </row>
    <row r="179" spans="1:14" x14ac:dyDescent="0.25">
      <c r="C179" s="32">
        <v>19</v>
      </c>
      <c r="D179" s="33">
        <f t="shared" si="3"/>
        <v>67.50475498268176</v>
      </c>
      <c r="E179" s="30">
        <f>[1]!MF_p_pipeline_atma($B$65,$B$45,$A$45:$B$46,$P$60:$Q$61,$P$63:$Q$64,D179,N180,,$B$15,1,0,1)</f>
        <v>8.3150915011001558</v>
      </c>
      <c r="I179" s="30">
        <f t="shared" si="4"/>
        <v>10.173542927151521</v>
      </c>
      <c r="J179" s="30">
        <f t="shared" si="5"/>
        <v>6.9034138577819961</v>
      </c>
      <c r="K179" s="30">
        <f t="shared" si="6"/>
        <v>14.496585743907463</v>
      </c>
      <c r="L179" s="30">
        <f t="shared" si="7"/>
        <v>10.893854877734592</v>
      </c>
      <c r="M179" s="30">
        <f t="shared" si="8"/>
        <v>42.467397406575571</v>
      </c>
      <c r="N179" s="34">
        <f t="shared" si="9"/>
        <v>59.401856380732433</v>
      </c>
    </row>
    <row r="180" spans="1:14" x14ac:dyDescent="0.25">
      <c r="C180" s="32">
        <v>21</v>
      </c>
      <c r="D180" s="33">
        <f t="shared" si="3"/>
        <v>63.86659164127596</v>
      </c>
      <c r="E180" s="30">
        <f>[1]!MF_p_pipeline_atma($B$65,$B$45,$A$45:$B$46,$P$60:$Q$61,$P$63:$Q$64,D180,N181,,$B$15,1,0,1)</f>
        <v>8.30587952732653</v>
      </c>
      <c r="I180" s="30">
        <f t="shared" si="4"/>
        <v>9.745433619184066</v>
      </c>
      <c r="J180" s="30">
        <f t="shared" si="5"/>
        <v>5.9832822358767439</v>
      </c>
      <c r="K180" s="30">
        <f t="shared" si="6"/>
        <v>13.814702773882725</v>
      </c>
      <c r="L180" s="30">
        <f t="shared" si="7"/>
        <v>10.219900373659749</v>
      </c>
      <c r="M180" s="30">
        <f t="shared" si="8"/>
        <v>39.763319002603282</v>
      </c>
      <c r="N180" s="34">
        <f t="shared" si="9"/>
        <v>58.904471266956669</v>
      </c>
    </row>
    <row r="181" spans="1:14" x14ac:dyDescent="0.25">
      <c r="C181" s="32">
        <v>23</v>
      </c>
      <c r="D181" s="33">
        <f t="shared" si="3"/>
        <v>60.229332129958863</v>
      </c>
      <c r="E181" s="30">
        <f>[1]!MF_p_pipeline_atma($B$65,$B$45,$A$45:$B$46,$P$60:$Q$61,$P$63:$Q$64,D181,N182,,$B$15,1,0,1)</f>
        <v>8.2970036547341088</v>
      </c>
      <c r="I181" s="30">
        <f t="shared" si="4"/>
        <v>9.4114859156163053</v>
      </c>
      <c r="J181" s="30">
        <f t="shared" si="5"/>
        <v>5.0631842169619299</v>
      </c>
      <c r="K181" s="30">
        <f t="shared" si="6"/>
        <v>13.132819803857988</v>
      </c>
      <c r="L181" s="30">
        <f t="shared" si="7"/>
        <v>9.5459458695849069</v>
      </c>
      <c r="M181" s="30">
        <f t="shared" si="8"/>
        <v>37.153435806021129</v>
      </c>
      <c r="N181" s="34">
        <f t="shared" si="9"/>
        <v>58.173506447163305</v>
      </c>
    </row>
    <row r="182" spans="1:14" x14ac:dyDescent="0.25">
      <c r="C182" s="32">
        <v>25</v>
      </c>
      <c r="D182" s="33">
        <f t="shared" si="3"/>
        <v>56.595465928991246</v>
      </c>
      <c r="E182" s="30">
        <f>[1]!MF_p_pipeline_atma($B$65,$B$45,$A$45:$B$46,$P$60:$Q$61,$P$63:$Q$64,D182,N183,,$B$15,1,0,1)</f>
        <v>8.2884707274727862</v>
      </c>
      <c r="I182" s="30">
        <f t="shared" si="4"/>
        <v>9.0775382120485446</v>
      </c>
      <c r="J182" s="30">
        <f t="shared" si="5"/>
        <v>4.1436771064185329</v>
      </c>
      <c r="K182" s="30">
        <f t="shared" si="6"/>
        <v>12.450936833833248</v>
      </c>
      <c r="L182" s="30">
        <f t="shared" si="7"/>
        <v>8.8722418012971751</v>
      </c>
      <c r="M182" s="30">
        <f t="shared" si="8"/>
        <v>34.544393953597506</v>
      </c>
      <c r="N182" s="34">
        <f t="shared" si="9"/>
        <v>57.354768402644588</v>
      </c>
    </row>
    <row r="183" spans="1:14" x14ac:dyDescent="0.25">
      <c r="I183" s="30">
        <f t="shared" si="4"/>
        <v>8.7435905084807857</v>
      </c>
      <c r="J183" s="30">
        <f t="shared" si="5"/>
        <v>3.2241699958751351</v>
      </c>
      <c r="K183" s="30">
        <f t="shared" si="6"/>
        <v>11.76905386380851</v>
      </c>
      <c r="L183" s="30">
        <f t="shared" si="7"/>
        <v>8.2016256454274625</v>
      </c>
      <c r="M183" s="30">
        <f t="shared" si="8"/>
        <v>31.938440013591894</v>
      </c>
      <c r="N183" s="34">
        <f t="shared" si="9"/>
        <v>56.432859928504108</v>
      </c>
    </row>
    <row r="184" spans="1:14" x14ac:dyDescent="0.25">
      <c r="A184" s="35" t="s">
        <v>83</v>
      </c>
    </row>
    <row r="190" spans="1:14" ht="15.75" thickBot="1" x14ac:dyDescent="0.3"/>
    <row r="191" spans="1:14" x14ac:dyDescent="0.25">
      <c r="L191" s="74" t="s">
        <v>84</v>
      </c>
      <c r="M191" s="75"/>
    </row>
    <row r="192" spans="1:14" ht="17.25" x14ac:dyDescent="0.25">
      <c r="L192" s="36" t="s">
        <v>85</v>
      </c>
      <c r="M192" s="52">
        <f>[1]!crv_intersection(D170:D182,C170:C182,D170:D182,E170:E182)</f>
        <v>93.548642053224555</v>
      </c>
    </row>
    <row r="193" spans="12:13" x14ac:dyDescent="0.25">
      <c r="L193" s="36" t="s">
        <v>86</v>
      </c>
      <c r="M193" s="52">
        <f>[1]!crv_intersection(C170:C182,D170:D182,E170:E182,D170:D182)</f>
        <v>8.4067099049554876</v>
      </c>
    </row>
    <row r="194" spans="12:13" ht="18.75" x14ac:dyDescent="0.35">
      <c r="L194" s="53" t="s">
        <v>87</v>
      </c>
      <c r="M194" s="52">
        <f>[1]!crv_solve(D149:D161,H149:H161,M192)</f>
        <v>49.150595503006102</v>
      </c>
    </row>
    <row r="195" spans="12:13" ht="18.75" x14ac:dyDescent="0.35">
      <c r="L195" s="53" t="s">
        <v>88</v>
      </c>
      <c r="M195" s="52">
        <f>[1]!crv_solve(E149:E161,H149:H161,M192)</f>
        <v>11.718659480580078</v>
      </c>
    </row>
    <row r="196" spans="12:13" ht="18.75" x14ac:dyDescent="0.35">
      <c r="L196" s="53" t="s">
        <v>89</v>
      </c>
      <c r="M196" s="52">
        <f>[1]!crv_solve(F149:F161,H149:H161,M192)</f>
        <v>17.42568466782809</v>
      </c>
    </row>
    <row r="197" spans="12:13" ht="19.5" thickBot="1" x14ac:dyDescent="0.4">
      <c r="L197" s="54" t="s">
        <v>90</v>
      </c>
      <c r="M197" s="55">
        <f>[1]!crv_solve(G149:G161,H149:H161,M192)</f>
        <v>15.253702401810289</v>
      </c>
    </row>
  </sheetData>
  <mergeCells count="35">
    <mergeCell ref="B65:F65"/>
    <mergeCell ref="P62:Q62"/>
    <mergeCell ref="P58:Q58"/>
    <mergeCell ref="I169:N169"/>
    <mergeCell ref="L191:M191"/>
    <mergeCell ref="L62:M62"/>
    <mergeCell ref="H62:I62"/>
    <mergeCell ref="H58:I58"/>
    <mergeCell ref="N58:O58"/>
    <mergeCell ref="N15:P15"/>
    <mergeCell ref="C29:D29"/>
    <mergeCell ref="E29:F29"/>
    <mergeCell ref="G29:H29"/>
    <mergeCell ref="C43:D43"/>
    <mergeCell ref="E43:F43"/>
    <mergeCell ref="A41:H41"/>
    <mergeCell ref="A4:B4"/>
    <mergeCell ref="A51:B51"/>
    <mergeCell ref="G51:H51"/>
    <mergeCell ref="G43:H43"/>
    <mergeCell ref="A29:B29"/>
    <mergeCell ref="D18:H18"/>
    <mergeCell ref="A27:H27"/>
    <mergeCell ref="A43:B43"/>
    <mergeCell ref="E51:F51"/>
    <mergeCell ref="C51:D51"/>
    <mergeCell ref="A49:H49"/>
    <mergeCell ref="T58:U58"/>
    <mergeCell ref="N62:O62"/>
    <mergeCell ref="T62:U62"/>
    <mergeCell ref="A58:E58"/>
    <mergeCell ref="A57:O57"/>
    <mergeCell ref="J62:K62"/>
    <mergeCell ref="J58:K58"/>
    <mergeCell ref="L58:M5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Node analysis of 4 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2021-04-10T18:08:32Z</dcterms:modified>
</cp:coreProperties>
</file>