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Лист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<sst xmlns="http://schemas.openxmlformats.org/spreadsheetml/2006/main" count="16" uniqueCount="16">
  <si>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T1</t>
  </si>
  <si>
    <t>T2</t>
  </si>
  <si>
    <t>L1</t>
  </si>
  <si>
    <t>L2</t>
  </si>
  <si>
    <t>x</t>
  </si>
  <si>
    <t>y</t>
  </si>
  <si>
    <t>g</t>
  </si>
  <si>
    <t>&lt;g&gt;</t>
  </si>
  <si>
    <t>xy</t>
  </si>
  <si>
    <t>xx</t>
  </si>
  <si>
    <t>k</t>
  </si>
  <si>
    <t>b</t>
  </si>
  <si>
    <t>yy</t>
  </si>
  <si>
    <t>g из графика</t>
  </si>
  <si>
    <t>Погрешность k</t>
  </si>
  <si>
    <t>Погрешность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</si>
</sst>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B1" workbookViewId="0">
      <selection activeCell="S9" sqref="S9:S10"/>
    </sheetView>
  </sheetViews>
  <sheetFormatPr defaultColWidth="9" defaultRowHeight="15"/>
  <cols>
    <col min="19" max="19" width="17.2857142857143" customWidth="1"/>
    <col min="20" max="20" width="21.7142857142857" customWidth="1"/>
    <col min="21" max="21" width="19.4285714285714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K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S1" t="s">
        <v>13</v>
      </c>
      <c r="T1" t="s">
        <v>14</v>
      </c>
      <c r="U1" t="s">
        <v>15</v>
      </c>
    </row>
    <row r="2" spans="1:21">
      <c r="A2" s="1">
        <v>1.4716</v>
      </c>
      <c r="B2">
        <v>1.4951</v>
      </c>
      <c r="C2">
        <v>32.66</v>
      </c>
      <c r="D2">
        <v>18.74</v>
      </c>
      <c r="F2">
        <f>A2*A2*C2-B2*B2*D2</f>
        <v>28.8387383022</v>
      </c>
      <c r="G2">
        <f>C2*C2-D2*D2</f>
        <v>715.488</v>
      </c>
      <c r="I2">
        <f>(G2/F2)*4*3.14*3.14/100</f>
        <v>9.78465203418673</v>
      </c>
      <c r="K2">
        <f>AVERAGE(I2:I11)</f>
        <v>9.8063890740056</v>
      </c>
      <c r="M2">
        <f>F2*G2</f>
        <v>20633.7711903645</v>
      </c>
      <c r="N2">
        <f>F2*F2</f>
        <v>831.672826862777</v>
      </c>
      <c r="O2">
        <f>(AVERAGE(M2:M11)-AVERAGE(F2:F11)*AVERAGE(G2:G11))/(AVERAGE(N2:N11)-AVERAGE(F2:F11)*AVERAGE(F2:F11))</f>
        <v>25.2340744796641</v>
      </c>
      <c r="P2">
        <f>AVERAGE(G2:G11)-O2*AVERAGE(F2:F11)</f>
        <v>-11.0169706145871</v>
      </c>
      <c r="Q2">
        <f>G2*G2</f>
        <v>511923.078144</v>
      </c>
      <c r="S2">
        <f>4*3.14*3.14*O2</f>
        <v>995.191522958783</v>
      </c>
      <c r="T2">
        <f>(1/SQRT(10))*SQRT((AVERAGE(Q2:Q11)-AVERAGE(G2:G11)*AVERAGE(G2:G11))/(AVERAGE(N2:N11)-AVERAGE(F2:F11)*AVERAGE(F2:F11))-O2*O2)</f>
        <v>1.22299407123552</v>
      </c>
      <c r="U2">
        <f>T2*S2/O2</f>
        <v>48.2329293790151</v>
      </c>
    </row>
    <row r="3" spans="1:21">
      <c r="A3">
        <v>1.4812</v>
      </c>
      <c r="B3">
        <v>1.5116</v>
      </c>
      <c r="C3">
        <v>31.1</v>
      </c>
      <c r="D3">
        <v>18.3</v>
      </c>
      <c r="F3">
        <f t="shared" ref="F3:F11" si="0">A3*A3*C3-B3*B3*D3</f>
        <v>26.417649536</v>
      </c>
      <c r="G3">
        <f t="shared" ref="G3:G11" si="1">C3*C3-D3*D3</f>
        <v>632.32</v>
      </c>
      <c r="I3">
        <f t="shared" ref="I3:I11" si="2">(G3/F3)*4*3.14*3.14/100</f>
        <v>9.43978345008203</v>
      </c>
      <c r="M3">
        <f t="shared" ref="M3:M11" si="3">F3*G3</f>
        <v>16704.4081546035</v>
      </c>
      <c r="N3">
        <f t="shared" ref="N3:N11" si="4">F3*F3</f>
        <v>697.892207006921</v>
      </c>
      <c r="Q3">
        <f t="shared" ref="Q3:Q11" si="5">G3*G3</f>
        <v>399828.5824</v>
      </c>
      <c r="S3">
        <f>S2/100</f>
        <v>9.95191522958783</v>
      </c>
      <c r="U3">
        <f>U2/100</f>
        <v>0.482329293790151</v>
      </c>
    </row>
    <row r="4" spans="1:17">
      <c r="A4">
        <v>1.4907</v>
      </c>
      <c r="B4">
        <v>1.5507</v>
      </c>
      <c r="C4">
        <v>33.86</v>
      </c>
      <c r="D4">
        <v>17.54</v>
      </c>
      <c r="F4">
        <f t="shared" si="0"/>
        <v>33.0653141568</v>
      </c>
      <c r="G4">
        <f t="shared" si="1"/>
        <v>838.848</v>
      </c>
      <c r="I4">
        <f t="shared" si="2"/>
        <v>10.0052952185232</v>
      </c>
      <c r="M4">
        <f t="shared" si="3"/>
        <v>27736.7726498034</v>
      </c>
      <c r="N4">
        <f t="shared" si="4"/>
        <v>1093.31500028788</v>
      </c>
      <c r="Q4">
        <f t="shared" si="5"/>
        <v>703665.967104</v>
      </c>
    </row>
    <row r="5" spans="1:17">
      <c r="A5">
        <v>1.505</v>
      </c>
      <c r="B5">
        <v>1.5682</v>
      </c>
      <c r="C5">
        <v>32.81</v>
      </c>
      <c r="D5">
        <v>18.59</v>
      </c>
      <c r="F5">
        <f t="shared" si="0"/>
        <v>28.5979896984</v>
      </c>
      <c r="G5">
        <f t="shared" si="1"/>
        <v>730.908</v>
      </c>
      <c r="I5">
        <f t="shared" si="2"/>
        <v>10.0796742607445</v>
      </c>
      <c r="M5">
        <f t="shared" si="3"/>
        <v>20902.4994544781</v>
      </c>
      <c r="N5">
        <f t="shared" si="4"/>
        <v>817.845014789792</v>
      </c>
      <c r="Q5">
        <f t="shared" si="5"/>
        <v>534226.504464</v>
      </c>
    </row>
    <row r="6" spans="1:17">
      <c r="A6">
        <v>1.5375</v>
      </c>
      <c r="B6">
        <v>1.6241</v>
      </c>
      <c r="C6">
        <v>34.66</v>
      </c>
      <c r="D6">
        <v>16.74</v>
      </c>
      <c r="F6">
        <f t="shared" si="0"/>
        <v>37.7778790656</v>
      </c>
      <c r="G6">
        <f t="shared" si="1"/>
        <v>921.088</v>
      </c>
      <c r="I6">
        <f t="shared" si="2"/>
        <v>9.61574283090925</v>
      </c>
      <c r="M6">
        <f t="shared" si="3"/>
        <v>34796.7510727754</v>
      </c>
      <c r="N6">
        <f t="shared" si="4"/>
        <v>1427.1681466951</v>
      </c>
      <c r="Q6">
        <f t="shared" si="5"/>
        <v>848403.103743999</v>
      </c>
    </row>
    <row r="7" spans="1:17">
      <c r="A7">
        <v>1.5348</v>
      </c>
      <c r="B7">
        <v>1.6404</v>
      </c>
      <c r="C7">
        <v>33.65</v>
      </c>
      <c r="D7">
        <v>17.75</v>
      </c>
      <c r="F7">
        <f t="shared" si="0"/>
        <v>31.502620656</v>
      </c>
      <c r="G7">
        <f t="shared" si="1"/>
        <v>817.26</v>
      </c>
      <c r="I7">
        <f t="shared" si="2"/>
        <v>10.2313477776844</v>
      </c>
      <c r="M7">
        <f t="shared" si="3"/>
        <v>25745.8317573225</v>
      </c>
      <c r="N7">
        <f t="shared" si="4"/>
        <v>992.415108195837</v>
      </c>
      <c r="Q7">
        <f t="shared" si="5"/>
        <v>667913.9076</v>
      </c>
    </row>
    <row r="8" spans="1:17">
      <c r="A8">
        <v>1.5257</v>
      </c>
      <c r="B8">
        <v>1.6173</v>
      </c>
      <c r="C8">
        <v>34.48</v>
      </c>
      <c r="D8">
        <v>16.92</v>
      </c>
      <c r="F8">
        <f t="shared" si="0"/>
        <v>36.0042265084</v>
      </c>
      <c r="G8">
        <f t="shared" si="1"/>
        <v>902.584</v>
      </c>
      <c r="I8">
        <f t="shared" si="2"/>
        <v>9.88674727321114</v>
      </c>
      <c r="M8">
        <f t="shared" si="3"/>
        <v>32496.8387788577</v>
      </c>
      <c r="N8">
        <f t="shared" si="4"/>
        <v>1296.30432646817</v>
      </c>
      <c r="Q8">
        <f t="shared" si="5"/>
        <v>814657.877055999</v>
      </c>
    </row>
    <row r="9" spans="1:17">
      <c r="A9">
        <v>1.5433</v>
      </c>
      <c r="B9">
        <v>1.6431</v>
      </c>
      <c r="C9">
        <v>34.73</v>
      </c>
      <c r="D9">
        <v>16.67</v>
      </c>
      <c r="F9">
        <f t="shared" si="0"/>
        <v>37.713749171</v>
      </c>
      <c r="G9">
        <f t="shared" si="1"/>
        <v>928.284</v>
      </c>
      <c r="I9">
        <f t="shared" si="2"/>
        <v>9.70734453888539</v>
      </c>
      <c r="M9">
        <f t="shared" si="3"/>
        <v>35009.0699354525</v>
      </c>
      <c r="N9">
        <f t="shared" si="4"/>
        <v>1422.3268765331</v>
      </c>
      <c r="Q9">
        <f t="shared" si="5"/>
        <v>861711.184656</v>
      </c>
    </row>
    <row r="10" spans="1:17">
      <c r="A10">
        <v>1.4898</v>
      </c>
      <c r="B10">
        <v>1.5095</v>
      </c>
      <c r="C10">
        <v>31.64</v>
      </c>
      <c r="D10">
        <v>19.76</v>
      </c>
      <c r="F10">
        <f t="shared" si="0"/>
        <v>25.2001644856</v>
      </c>
      <c r="G10">
        <f t="shared" si="1"/>
        <v>610.632</v>
      </c>
      <c r="I10">
        <f t="shared" si="2"/>
        <v>9.55642534895408</v>
      </c>
      <c r="M10">
        <f t="shared" si="3"/>
        <v>15388.0268401709</v>
      </c>
      <c r="N10">
        <f t="shared" si="4"/>
        <v>635.048290101295</v>
      </c>
      <c r="Q10">
        <f t="shared" si="5"/>
        <v>372871.439424</v>
      </c>
    </row>
    <row r="11" spans="1:17">
      <c r="A11">
        <v>1.4844</v>
      </c>
      <c r="B11">
        <v>1.5115</v>
      </c>
      <c r="C11">
        <v>31.97</v>
      </c>
      <c r="D11">
        <v>19.43</v>
      </c>
      <c r="F11">
        <f t="shared" si="0"/>
        <v>26.0536796017</v>
      </c>
      <c r="G11">
        <f t="shared" si="1"/>
        <v>644.556</v>
      </c>
      <c r="I11">
        <f t="shared" si="2"/>
        <v>9.75687800687522</v>
      </c>
      <c r="M11">
        <f t="shared" si="3"/>
        <v>16793.0555093533</v>
      </c>
      <c r="N11">
        <f t="shared" si="4"/>
        <v>678.794220788037</v>
      </c>
      <c r="Q11">
        <f t="shared" si="5"/>
        <v>415452.437136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diakov.net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Гряб</cp:lastModifiedBy>
  <dcterms:created xsi:type="dcterms:W3CDTF">2024-11-09T11:52:00Z</dcterms:created>
  <dcterms:modified xsi:type="dcterms:W3CDTF">2024-11-09T21:44:41Z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A3670EE143C2480D9C8728DC089B5A55_12</vt:lpwstr>
  </property>
  <property fmtid="{D5CDD505-2E9C-101B-9397-08002B2CF9AE}" pid="3" name="KSOProductBuildVer">
    <vt:lpwstr>1049-12.2.0.18607</vt:lpwstr>
  </property>
</Properties>
</file>