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6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3"/>
  <c r="H41"/>
  <c r="H42"/>
  <c r="H43"/>
  <c r="H44"/>
  <c r="H45"/>
  <c r="F42"/>
  <c r="F43"/>
  <c r="F44"/>
  <c r="F45"/>
  <c r="U6"/>
  <c r="U7"/>
  <c r="V6"/>
  <c r="V7"/>
  <c r="P4"/>
  <c r="D27" l="1"/>
  <c r="D28"/>
  <c r="D29"/>
  <c r="D30"/>
  <c r="E27"/>
  <c r="F27" s="1"/>
  <c r="E28"/>
  <c r="F28" s="1"/>
  <c r="E29"/>
  <c r="F29" s="1"/>
  <c r="E30"/>
  <c r="F30" s="1"/>
  <c r="S7"/>
  <c r="W2"/>
  <c r="P7"/>
  <c r="E3"/>
  <c r="E4"/>
  <c r="E5"/>
  <c r="E6"/>
  <c r="E7"/>
  <c r="E8"/>
  <c r="D8"/>
  <c r="D3"/>
  <c r="D4"/>
  <c r="D5"/>
  <c r="D6"/>
  <c r="D7"/>
  <c r="P6"/>
  <c r="E2"/>
  <c r="D2"/>
  <c r="P5"/>
  <c r="C34"/>
  <c r="F34" l="1"/>
  <c r="H27"/>
  <c r="H30"/>
  <c r="H28"/>
  <c r="H29"/>
  <c r="D20"/>
  <c r="E20"/>
  <c r="F20" s="1"/>
  <c r="E19"/>
  <c r="F19" s="1"/>
  <c r="S6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C43"/>
  <c r="C44"/>
  <c r="C42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C35"/>
  <c r="C37"/>
  <c r="F37" l="1"/>
  <c r="F35"/>
  <c r="H34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C41" i="3"/>
  <c r="C39"/>
  <c r="C38"/>
  <c r="C36"/>
  <c r="C40"/>
  <c r="F40" l="1"/>
  <c r="H40" s="1"/>
  <c r="F36"/>
  <c r="H36" s="1"/>
  <c r="F38"/>
  <c r="H38" s="1"/>
  <c r="F39"/>
  <c r="F41"/>
  <c r="F23"/>
  <c r="H23" s="1"/>
  <c r="F10"/>
  <c r="H10" s="1"/>
  <c r="F26"/>
  <c r="H26" s="1"/>
  <c r="F15"/>
  <c r="H15" s="1"/>
  <c r="C45"/>
  <c r="D40"/>
  <c r="H39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<sst xmlns="http://schemas.openxmlformats.org/spreadsheetml/2006/main" count="191" uniqueCount="71">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</sst>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7" borderId="18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2.82111134259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12" maxValue="28"/>
    </cacheField>
    <cacheField name="одним пользователем в минуту" numFmtId="2">
      <sharedItems containsSemiMixedTypes="0" containsString="0" containsNumber="1" minValue="0" maxValue="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171.4285714285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4"/>
    <n v="28"/>
    <n v="2.1428571428571428"/>
    <n v="20"/>
    <n v="171.42857142857142"/>
  </r>
  <r>
    <s v="Покупка билета"/>
    <x v="1"/>
    <n v="1"/>
    <n v="4"/>
    <n v="28"/>
    <n v="2.1428571428571428"/>
    <n v="20"/>
    <n v="171.42857142857142"/>
  </r>
  <r>
    <s v="Покупка билета"/>
    <x v="2"/>
    <n v="1"/>
    <n v="4"/>
    <n v="28"/>
    <n v="2.1428571428571428"/>
    <n v="20"/>
    <n v="171.42857142857142"/>
  </r>
  <r>
    <s v="Покупка билета"/>
    <x v="3"/>
    <n v="1"/>
    <n v="4"/>
    <n v="28"/>
    <n v="2.1428571428571428"/>
    <n v="20"/>
    <n v="171.42857142857142"/>
  </r>
  <r>
    <s v="Покупка билета"/>
    <x v="4"/>
    <n v="1"/>
    <n v="4"/>
    <n v="28"/>
    <n v="2.1428571428571428"/>
    <n v="20"/>
    <n v="171.42857142857142"/>
  </r>
  <r>
    <s v="Покупка билета"/>
    <x v="5"/>
    <n v="1"/>
    <n v="4"/>
    <n v="28"/>
    <n v="2.1428571428571428"/>
    <n v="20"/>
    <n v="171.42857142857142"/>
  </r>
  <r>
    <s v="Покупка билета"/>
    <x v="6"/>
    <n v="1"/>
    <n v="4"/>
    <n v="28"/>
    <n v="2.1428571428571428"/>
    <n v="20"/>
    <n v="171.42857142857142"/>
  </r>
  <r>
    <s v="Удаление бронирования "/>
    <x v="0"/>
    <n v="1"/>
    <n v="1"/>
    <n v="17"/>
    <n v="3.5294117647058822"/>
    <n v="20"/>
    <n v="70.588235294117652"/>
  </r>
  <r>
    <s v="Удаление бронирования "/>
    <x v="1"/>
    <n v="1"/>
    <n v="1"/>
    <n v="17"/>
    <n v="3.5294117647058822"/>
    <n v="20"/>
    <n v="70.588235294117652"/>
  </r>
  <r>
    <s v="Удаление бронирования "/>
    <x v="5"/>
    <n v="1"/>
    <n v="1"/>
    <n v="17"/>
    <n v="3.5294117647058822"/>
    <n v="20"/>
    <n v="70.588235294117652"/>
  </r>
  <r>
    <s v="Удаление бронирования "/>
    <x v="7"/>
    <n v="1"/>
    <n v="1"/>
    <n v="17"/>
    <n v="3.5294117647058822"/>
    <n v="20"/>
    <n v="70.588235294117652"/>
  </r>
  <r>
    <s v="Регистрация новых пользователей"/>
    <x v="0"/>
    <n v="1"/>
    <n v="1"/>
    <n v="12"/>
    <n v="5"/>
    <n v="20"/>
    <n v="100"/>
  </r>
  <r>
    <s v="Регистрация новых пользователей"/>
    <x v="8"/>
    <n v="1"/>
    <n v="1"/>
    <n v="12"/>
    <n v="5"/>
    <n v="20"/>
    <n v="100"/>
  </r>
  <r>
    <s v="Регистрация новых пользователей"/>
    <x v="9"/>
    <n v="1"/>
    <n v="1"/>
    <n v="12"/>
    <n v="5"/>
    <n v="20"/>
    <n v="100"/>
  </r>
  <r>
    <s v="Регистрация новых пользователей"/>
    <x v="10"/>
    <n v="1"/>
    <n v="1"/>
    <n v="12"/>
    <n v="5"/>
    <n v="20"/>
    <n v="100"/>
  </r>
  <r>
    <s v="Регистрация новых пользователей"/>
    <x v="6"/>
    <n v="1"/>
    <n v="1"/>
    <n v="12"/>
    <n v="5"/>
    <n v="20"/>
    <n v="100"/>
  </r>
  <r>
    <s v="Логин"/>
    <x v="0"/>
    <n v="1"/>
    <n v="1"/>
    <n v="28"/>
    <n v="2.1428571428571428"/>
    <n v="20"/>
    <n v="42.857142857142854"/>
  </r>
  <r>
    <s v="Логин"/>
    <x v="1"/>
    <n v="1"/>
    <n v="1"/>
    <n v="28"/>
    <n v="2.1428571428571428"/>
    <n v="20"/>
    <n v="42.857142857142854"/>
  </r>
  <r>
    <s v="Логин"/>
    <x v="2"/>
    <n v="0"/>
    <n v="1"/>
    <n v="28"/>
    <n v="0"/>
    <n v="20"/>
    <n v="0"/>
  </r>
  <r>
    <s v="Логин"/>
    <x v="6"/>
    <n v="1"/>
    <n v="1"/>
    <n v="28"/>
    <n v="2.1428571428571428"/>
    <n v="20"/>
    <n v="42.857142857142854"/>
  </r>
  <r>
    <s v="Поиск билета без покупки"/>
    <x v="0"/>
    <n v="1"/>
    <n v="2"/>
    <n v="23"/>
    <n v="2.6086956521739131"/>
    <n v="20"/>
    <n v="104.34782608695653"/>
  </r>
  <r>
    <s v="Поиск билета без покупки"/>
    <x v="1"/>
    <n v="1"/>
    <n v="2"/>
    <n v="23"/>
    <n v="2.6086956521739131"/>
    <n v="20"/>
    <n v="104.34782608695653"/>
  </r>
  <r>
    <s v="Поиск билета без покупки"/>
    <x v="2"/>
    <n v="1"/>
    <n v="2"/>
    <n v="23"/>
    <n v="2.6086956521739131"/>
    <n v="20"/>
    <n v="104.34782608695653"/>
  </r>
  <r>
    <s v="Поиск билета без покупки"/>
    <x v="3"/>
    <n v="1"/>
    <n v="2"/>
    <n v="23"/>
    <n v="2.6086956521739131"/>
    <n v="20"/>
    <n v="104.34782608695653"/>
  </r>
  <r>
    <s v="Поиск билета без покупки"/>
    <x v="6"/>
    <n v="0"/>
    <n v="2"/>
    <n v="23"/>
    <n v="0"/>
    <n v="20"/>
    <n v="0"/>
  </r>
  <r>
    <s v="Ознакомление с путевым листом"/>
    <x v="0"/>
    <n v="1"/>
    <n v="1"/>
    <n v="24"/>
    <n v="2.5"/>
    <n v="20"/>
    <n v="50"/>
  </r>
  <r>
    <s v="Ознакомление с путевым листом"/>
    <x v="1"/>
    <n v="1"/>
    <n v="1"/>
    <n v="24"/>
    <n v="2.5"/>
    <n v="20"/>
    <n v="50"/>
  </r>
  <r>
    <s v="Ознакомление с путевым листом"/>
    <x v="5"/>
    <n v="1"/>
    <n v="1"/>
    <n v="24"/>
    <n v="2.5"/>
    <n v="20"/>
    <n v="50"/>
  </r>
  <r>
    <s v="Ознакомление с путевым листом"/>
    <x v="6"/>
    <n v="0"/>
    <n v="1"/>
    <n v="24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6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31" zoomScale="116" zoomScaleNormal="116" workbookViewId="0">
      <selection activeCell="G40" sqref="G40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6" t="s">
        <v>50</v>
      </c>
      <c r="V1" s="26" t="s">
        <v>51</v>
      </c>
      <c r="X1" t="s">
        <v>52</v>
      </c>
    </row>
    <row r="2" spans="1:24" ht="15.75" thickBot="1">
      <c r="A2" s="42" t="s">
        <v>8</v>
      </c>
      <c r="B2" s="42" t="s">
        <v>65</v>
      </c>
      <c r="C2">
        <v>1</v>
      </c>
      <c r="D2" s="23">
        <f>VLOOKUP(A2,$M$1:$W$8,6,FALSE)</f>
        <v>4</v>
      </c>
      <c r="E2">
        <f>VLOOKUP(A2,$M$1:$W$8,5,FALSE)</f>
        <v>28</v>
      </c>
      <c r="F2" s="22">
        <f>60/E2*C2</f>
        <v>2.1428571428571428</v>
      </c>
      <c r="G2">
        <v>20</v>
      </c>
      <c r="H2" s="21">
        <f>D2*F2*G2</f>
        <v>171.42857142857142</v>
      </c>
      <c r="I2" s="18" t="s">
        <v>0</v>
      </c>
      <c r="J2" s="16">
        <v>439.2217756667884</v>
      </c>
      <c r="K2" s="16"/>
      <c r="M2" t="s">
        <v>8</v>
      </c>
      <c r="N2" s="29">
        <v>2.0994999999999999</v>
      </c>
      <c r="O2" s="29">
        <v>19</v>
      </c>
      <c r="P2" s="43">
        <f>N2+O2</f>
        <v>21.099499999999999</v>
      </c>
      <c r="Q2" s="19">
        <v>28</v>
      </c>
      <c r="R2" s="19">
        <v>4</v>
      </c>
      <c r="S2" s="20">
        <f>60/(Q2)</f>
        <v>2.1428571428571428</v>
      </c>
      <c r="T2" s="26">
        <v>20</v>
      </c>
      <c r="U2" s="47">
        <f>ROUND(R2*S2*T2,0)</f>
        <v>171</v>
      </c>
      <c r="V2" s="27">
        <f>R2/W$2</f>
        <v>0.4</v>
      </c>
      <c r="W2">
        <f>SUM(R2:R7)</f>
        <v>10</v>
      </c>
    </row>
    <row r="3" spans="1:24" ht="15.75" thickBot="1">
      <c r="A3" s="42" t="s">
        <v>8</v>
      </c>
      <c r="B3" s="42" t="s">
        <v>0</v>
      </c>
      <c r="C3">
        <v>1</v>
      </c>
      <c r="D3" s="23">
        <f t="shared" ref="D3:D8" si="0">VLOOKUP(A3,$M$1:$W$8,6,FALSE)</f>
        <v>4</v>
      </c>
      <c r="E3">
        <f t="shared" ref="E3:E8" si="1">VLOOKUP(A3,$M$1:$W$8,5,FALSE)</f>
        <v>28</v>
      </c>
      <c r="F3" s="22">
        <f>60/E3*C3</f>
        <v>2.1428571428571428</v>
      </c>
      <c r="G3">
        <v>20</v>
      </c>
      <c r="H3" s="21">
        <f>D3*F3*G3</f>
        <v>171.42857142857142</v>
      </c>
      <c r="I3" s="18" t="s">
        <v>12</v>
      </c>
      <c r="J3" s="16">
        <v>275.77639751552795</v>
      </c>
      <c r="K3" s="16"/>
      <c r="M3" t="s">
        <v>9</v>
      </c>
      <c r="N3" s="29">
        <v>1.4165000000000001</v>
      </c>
      <c r="O3" s="29">
        <v>10</v>
      </c>
      <c r="P3" s="43">
        <f t="shared" ref="P3" si="2">N3+O3</f>
        <v>11.416499999999999</v>
      </c>
      <c r="Q3" s="19">
        <v>17</v>
      </c>
      <c r="R3" s="19">
        <v>1</v>
      </c>
      <c r="S3" s="20">
        <f t="shared" ref="S3:S5" si="3">60/(Q3)</f>
        <v>3.5294117647058822</v>
      </c>
      <c r="T3" s="26">
        <v>20</v>
      </c>
      <c r="U3" s="47">
        <f t="shared" ref="U3:U7" si="4">ROUND(R3*S3*T3,0)</f>
        <v>71</v>
      </c>
      <c r="V3" s="27">
        <f>R3/W$2</f>
        <v>0.1</v>
      </c>
    </row>
    <row r="4" spans="1:24" ht="15.75" thickBot="1">
      <c r="A4" s="42" t="s">
        <v>8</v>
      </c>
      <c r="B4" s="42" t="s">
        <v>11</v>
      </c>
      <c r="C4">
        <v>1</v>
      </c>
      <c r="D4" s="23">
        <f t="shared" si="0"/>
        <v>4</v>
      </c>
      <c r="E4">
        <f t="shared" si="1"/>
        <v>28</v>
      </c>
      <c r="F4" s="22">
        <f t="shared" ref="F4:F30" si="5">60/E4*C4</f>
        <v>2.1428571428571428</v>
      </c>
      <c r="G4">
        <v>20</v>
      </c>
      <c r="H4" s="21">
        <f t="shared" ref="H4:H30" si="6">D4*F4*G4</f>
        <v>171.42857142857142</v>
      </c>
      <c r="I4" s="18" t="s">
        <v>6</v>
      </c>
      <c r="J4" s="16">
        <v>314.28571428571428</v>
      </c>
      <c r="K4" s="16"/>
      <c r="M4" t="s">
        <v>64</v>
      </c>
      <c r="N4" s="29">
        <v>1.6202000000000001</v>
      </c>
      <c r="O4" s="29">
        <v>10</v>
      </c>
      <c r="P4" s="43">
        <f>N4+O4</f>
        <v>11.620200000000001</v>
      </c>
      <c r="Q4" s="19">
        <v>12</v>
      </c>
      <c r="R4" s="19">
        <v>1</v>
      </c>
      <c r="S4" s="20">
        <f t="shared" si="3"/>
        <v>5</v>
      </c>
      <c r="T4" s="26">
        <v>20</v>
      </c>
      <c r="U4" s="47">
        <f t="shared" si="4"/>
        <v>100</v>
      </c>
      <c r="V4" s="27">
        <f t="shared" ref="V4:V7" si="7">R4/W$2</f>
        <v>0.1</v>
      </c>
    </row>
    <row r="5" spans="1:24" ht="15.75" thickBot="1">
      <c r="A5" s="42" t="s">
        <v>8</v>
      </c>
      <c r="B5" s="42" t="s">
        <v>12</v>
      </c>
      <c r="C5">
        <v>1</v>
      </c>
      <c r="D5" s="23">
        <f t="shared" si="0"/>
        <v>4</v>
      </c>
      <c r="E5">
        <f t="shared" si="1"/>
        <v>28</v>
      </c>
      <c r="F5" s="22">
        <f t="shared" si="5"/>
        <v>2.1428571428571428</v>
      </c>
      <c r="G5">
        <v>20</v>
      </c>
      <c r="H5" s="21">
        <f t="shared" si="6"/>
        <v>171.42857142857142</v>
      </c>
      <c r="I5" s="18" t="s">
        <v>11</v>
      </c>
      <c r="J5" s="16">
        <v>275.77639751552795</v>
      </c>
      <c r="K5" s="16"/>
      <c r="M5" t="s">
        <v>69</v>
      </c>
      <c r="N5" s="29">
        <v>1.6964999999999999</v>
      </c>
      <c r="O5" s="29">
        <v>19</v>
      </c>
      <c r="P5" s="43">
        <f>N5+O5</f>
        <v>20.6965</v>
      </c>
      <c r="Q5" s="19">
        <v>23</v>
      </c>
      <c r="R5" s="19">
        <v>2</v>
      </c>
      <c r="S5" s="20">
        <f t="shared" si="3"/>
        <v>2.6086956521739131</v>
      </c>
      <c r="T5" s="26">
        <v>20</v>
      </c>
      <c r="U5" s="47">
        <f t="shared" si="4"/>
        <v>104</v>
      </c>
      <c r="V5" s="27">
        <f t="shared" si="7"/>
        <v>0.2</v>
      </c>
    </row>
    <row r="6" spans="1:24" ht="15.75" thickBot="1">
      <c r="A6" s="42" t="s">
        <v>8</v>
      </c>
      <c r="B6" s="42" t="s">
        <v>3</v>
      </c>
      <c r="C6">
        <v>1</v>
      </c>
      <c r="D6" s="23">
        <f t="shared" si="0"/>
        <v>4</v>
      </c>
      <c r="E6">
        <f t="shared" si="1"/>
        <v>28</v>
      </c>
      <c r="F6" s="22">
        <f t="shared" si="5"/>
        <v>2.1428571428571428</v>
      </c>
      <c r="G6">
        <v>20</v>
      </c>
      <c r="H6" s="21">
        <f t="shared" si="6"/>
        <v>171.42857142857142</v>
      </c>
      <c r="I6" s="18" t="s">
        <v>3</v>
      </c>
      <c r="J6" s="16">
        <v>171.42857142857142</v>
      </c>
      <c r="K6" s="16"/>
      <c r="M6" t="s">
        <v>70</v>
      </c>
      <c r="N6" s="29">
        <v>1.1088</v>
      </c>
      <c r="O6" s="44">
        <v>10</v>
      </c>
      <c r="P6">
        <f>N6+O6</f>
        <v>11.1088</v>
      </c>
      <c r="Q6" s="19">
        <v>28</v>
      </c>
      <c r="R6" s="45">
        <v>1</v>
      </c>
      <c r="S6" s="20">
        <f>60/(Q6)</f>
        <v>2.1428571428571428</v>
      </c>
      <c r="T6" s="26">
        <v>20</v>
      </c>
      <c r="U6" s="47">
        <f t="shared" si="4"/>
        <v>43</v>
      </c>
      <c r="V6" s="27">
        <f t="shared" si="7"/>
        <v>0.1</v>
      </c>
    </row>
    <row r="7" spans="1:24" ht="15.75" thickBot="1">
      <c r="A7" s="42" t="s">
        <v>8</v>
      </c>
      <c r="B7" s="42" t="s">
        <v>4</v>
      </c>
      <c r="C7">
        <v>1</v>
      </c>
      <c r="D7" s="23">
        <f t="shared" si="0"/>
        <v>4</v>
      </c>
      <c r="E7">
        <f t="shared" si="1"/>
        <v>28</v>
      </c>
      <c r="F7" s="22">
        <f t="shared" si="5"/>
        <v>2.1428571428571428</v>
      </c>
      <c r="G7">
        <v>20</v>
      </c>
      <c r="H7" s="21">
        <f t="shared" si="6"/>
        <v>171.42857142857142</v>
      </c>
      <c r="I7" s="18" t="s">
        <v>13</v>
      </c>
      <c r="J7" s="16">
        <v>70.588235294117652</v>
      </c>
      <c r="K7" s="16"/>
      <c r="M7" t="s">
        <v>10</v>
      </c>
      <c r="N7" s="29">
        <v>1.1698999999999999</v>
      </c>
      <c r="O7" s="44">
        <v>14</v>
      </c>
      <c r="P7">
        <f>N7+O7</f>
        <v>15.1699</v>
      </c>
      <c r="Q7" s="19">
        <v>24</v>
      </c>
      <c r="R7" s="45">
        <v>1</v>
      </c>
      <c r="S7" s="20">
        <f>60/(Q7)</f>
        <v>2.5</v>
      </c>
      <c r="T7" s="26">
        <v>20</v>
      </c>
      <c r="U7" s="47">
        <f t="shared" si="4"/>
        <v>50</v>
      </c>
      <c r="V7" s="27">
        <f t="shared" si="7"/>
        <v>0.1</v>
      </c>
    </row>
    <row r="8" spans="1:24">
      <c r="A8" s="42" t="s">
        <v>8</v>
      </c>
      <c r="B8" s="42" t="s">
        <v>6</v>
      </c>
      <c r="C8">
        <v>1</v>
      </c>
      <c r="D8" s="23">
        <f t="shared" si="0"/>
        <v>4</v>
      </c>
      <c r="E8">
        <f t="shared" si="1"/>
        <v>28</v>
      </c>
      <c r="F8" s="22">
        <f t="shared" si="5"/>
        <v>2.1428571428571428</v>
      </c>
      <c r="G8">
        <v>20</v>
      </c>
      <c r="H8" s="21">
        <f t="shared" ref="H8" si="8">D8*F8*G8</f>
        <v>171.42857142857142</v>
      </c>
      <c r="I8" s="18" t="s">
        <v>4</v>
      </c>
      <c r="J8" s="16">
        <v>292.01680672268907</v>
      </c>
      <c r="K8" s="16"/>
    </row>
    <row r="9" spans="1:24">
      <c r="A9" s="42" t="s">
        <v>9</v>
      </c>
      <c r="B9" s="42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17</v>
      </c>
      <c r="F9" s="22">
        <f t="shared" si="5"/>
        <v>3.5294117647058822</v>
      </c>
      <c r="G9">
        <v>20</v>
      </c>
      <c r="H9" s="21">
        <f t="shared" si="6"/>
        <v>70.588235294117652</v>
      </c>
      <c r="I9" s="18" t="s">
        <v>65</v>
      </c>
      <c r="J9" s="16">
        <v>539.2217756667884</v>
      </c>
      <c r="K9" s="16"/>
    </row>
    <row r="10" spans="1:24">
      <c r="A10" s="42" t="s">
        <v>9</v>
      </c>
      <c r="B10" s="42" t="s">
        <v>0</v>
      </c>
      <c r="C10">
        <v>1</v>
      </c>
      <c r="D10" s="24">
        <f t="shared" si="9"/>
        <v>1</v>
      </c>
      <c r="E10">
        <f t="shared" si="10"/>
        <v>17</v>
      </c>
      <c r="F10" s="22">
        <f t="shared" si="5"/>
        <v>3.5294117647058822</v>
      </c>
      <c r="G10">
        <v>20</v>
      </c>
      <c r="H10" s="21">
        <f t="shared" si="6"/>
        <v>70.588235294117652</v>
      </c>
      <c r="I10" s="18" t="s">
        <v>67</v>
      </c>
      <c r="J10" s="16">
        <v>100</v>
      </c>
    </row>
    <row r="11" spans="1:24">
      <c r="A11" s="42" t="s">
        <v>9</v>
      </c>
      <c r="B11" s="42" t="s">
        <v>4</v>
      </c>
      <c r="C11">
        <v>1</v>
      </c>
      <c r="D11" s="24">
        <f t="shared" si="9"/>
        <v>1</v>
      </c>
      <c r="E11">
        <f t="shared" si="10"/>
        <v>17</v>
      </c>
      <c r="F11" s="22">
        <f t="shared" si="5"/>
        <v>3.5294117647058822</v>
      </c>
      <c r="G11">
        <v>20</v>
      </c>
      <c r="H11" s="21">
        <f t="shared" si="6"/>
        <v>70.588235294117652</v>
      </c>
      <c r="I11" s="18" t="s">
        <v>66</v>
      </c>
      <c r="J11" s="16">
        <v>100</v>
      </c>
    </row>
    <row r="12" spans="1:24" ht="15.75" thickBot="1">
      <c r="A12" s="42" t="s">
        <v>9</v>
      </c>
      <c r="B12" s="42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17</v>
      </c>
      <c r="F12" s="22">
        <f t="shared" si="5"/>
        <v>3.5294117647058822</v>
      </c>
      <c r="G12">
        <v>20</v>
      </c>
      <c r="H12" s="21">
        <f t="shared" si="6"/>
        <v>70.588235294117652</v>
      </c>
      <c r="I12" s="18" t="s">
        <v>68</v>
      </c>
      <c r="J12" s="16">
        <v>100</v>
      </c>
    </row>
    <row r="13" spans="1:24">
      <c r="A13" s="42" t="s">
        <v>64</v>
      </c>
      <c r="B13" s="42" t="s">
        <v>65</v>
      </c>
      <c r="C13">
        <v>1</v>
      </c>
      <c r="D13" s="23">
        <f t="shared" si="11"/>
        <v>1</v>
      </c>
      <c r="E13">
        <f t="shared" si="12"/>
        <v>12</v>
      </c>
      <c r="F13" s="22">
        <f t="shared" si="5"/>
        <v>5</v>
      </c>
      <c r="G13">
        <v>20</v>
      </c>
      <c r="H13" s="21">
        <f t="shared" ref="H13" si="13">D13*F13*G13</f>
        <v>100</v>
      </c>
      <c r="I13" s="18" t="s">
        <v>41</v>
      </c>
      <c r="J13" s="16">
        <v>2678.3156740957252</v>
      </c>
    </row>
    <row r="14" spans="1:24">
      <c r="A14" s="42" t="s">
        <v>64</v>
      </c>
      <c r="B14" s="42" t="s">
        <v>67</v>
      </c>
      <c r="C14">
        <v>1</v>
      </c>
      <c r="D14" s="24">
        <f t="shared" si="11"/>
        <v>1</v>
      </c>
      <c r="E14">
        <f t="shared" si="12"/>
        <v>12</v>
      </c>
      <c r="F14" s="22">
        <f t="shared" si="5"/>
        <v>5</v>
      </c>
      <c r="G14">
        <v>20</v>
      </c>
      <c r="H14" s="21">
        <f t="shared" si="6"/>
        <v>100</v>
      </c>
    </row>
    <row r="15" spans="1:24">
      <c r="A15" s="42" t="s">
        <v>64</v>
      </c>
      <c r="B15" s="42" t="s">
        <v>66</v>
      </c>
      <c r="C15">
        <v>1</v>
      </c>
      <c r="D15" s="24">
        <f t="shared" si="11"/>
        <v>1</v>
      </c>
      <c r="E15">
        <f t="shared" si="12"/>
        <v>12</v>
      </c>
      <c r="F15" s="22">
        <f t="shared" si="5"/>
        <v>5</v>
      </c>
      <c r="G15">
        <v>20</v>
      </c>
      <c r="H15" s="21">
        <f t="shared" si="6"/>
        <v>100</v>
      </c>
    </row>
    <row r="16" spans="1:24">
      <c r="A16" s="42" t="s">
        <v>64</v>
      </c>
      <c r="B16" s="42" t="s">
        <v>68</v>
      </c>
      <c r="C16">
        <v>1</v>
      </c>
      <c r="D16" s="24">
        <f t="shared" si="11"/>
        <v>1</v>
      </c>
      <c r="E16">
        <f t="shared" si="12"/>
        <v>12</v>
      </c>
      <c r="F16" s="22">
        <f t="shared" si="5"/>
        <v>5</v>
      </c>
      <c r="G16">
        <v>20</v>
      </c>
      <c r="H16" s="21">
        <f t="shared" si="6"/>
        <v>100</v>
      </c>
    </row>
    <row r="17" spans="1:8" ht="15.75" thickBot="1">
      <c r="A17" s="42" t="s">
        <v>64</v>
      </c>
      <c r="B17" s="42" t="s">
        <v>6</v>
      </c>
      <c r="C17">
        <v>1</v>
      </c>
      <c r="D17" s="25">
        <f t="shared" si="11"/>
        <v>1</v>
      </c>
      <c r="E17">
        <f t="shared" si="12"/>
        <v>12</v>
      </c>
      <c r="F17" s="22">
        <f t="shared" si="5"/>
        <v>5</v>
      </c>
      <c r="G17">
        <v>20</v>
      </c>
      <c r="H17" s="21">
        <f>D17*F17*G17</f>
        <v>100</v>
      </c>
    </row>
    <row r="18" spans="1:8" ht="15.75" thickBot="1">
      <c r="A18" s="42" t="s">
        <v>70</v>
      </c>
      <c r="B18" s="42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28</v>
      </c>
      <c r="F18" s="22">
        <f t="shared" ref="F18:F21" si="16">60/E18*C18</f>
        <v>2.1428571428571428</v>
      </c>
      <c r="G18">
        <v>20</v>
      </c>
      <c r="H18" s="21">
        <f t="shared" ref="H18:H21" si="17">D18*F18*G18</f>
        <v>42.857142857142854</v>
      </c>
    </row>
    <row r="19" spans="1:8" ht="15.75" thickBot="1">
      <c r="A19" s="42" t="s">
        <v>70</v>
      </c>
      <c r="B19" s="42" t="s">
        <v>0</v>
      </c>
      <c r="C19">
        <v>1</v>
      </c>
      <c r="D19" s="25">
        <f t="shared" si="14"/>
        <v>1</v>
      </c>
      <c r="E19">
        <f t="shared" si="15"/>
        <v>28</v>
      </c>
      <c r="F19" s="22">
        <f t="shared" si="16"/>
        <v>2.1428571428571428</v>
      </c>
      <c r="G19">
        <v>20</v>
      </c>
      <c r="H19" s="21">
        <f t="shared" si="17"/>
        <v>42.857142857142854</v>
      </c>
    </row>
    <row r="20" spans="1:8" ht="15.75" thickBot="1">
      <c r="A20" s="42" t="s">
        <v>70</v>
      </c>
      <c r="B20" s="42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28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2" t="s">
        <v>70</v>
      </c>
      <c r="B21" s="42" t="s">
        <v>6</v>
      </c>
      <c r="C21">
        <v>1</v>
      </c>
      <c r="D21" s="25">
        <f t="shared" si="14"/>
        <v>1</v>
      </c>
      <c r="E21">
        <f t="shared" si="15"/>
        <v>28</v>
      </c>
      <c r="F21" s="22">
        <f t="shared" si="16"/>
        <v>2.1428571428571428</v>
      </c>
      <c r="G21">
        <v>20</v>
      </c>
      <c r="H21" s="21">
        <f t="shared" si="17"/>
        <v>42.857142857142854</v>
      </c>
    </row>
    <row r="22" spans="1:8">
      <c r="A22" s="42" t="s">
        <v>69</v>
      </c>
      <c r="B22" s="42" t="s">
        <v>65</v>
      </c>
      <c r="C22">
        <v>1</v>
      </c>
      <c r="D22" s="23">
        <f t="shared" si="11"/>
        <v>2</v>
      </c>
      <c r="E22">
        <f t="shared" si="12"/>
        <v>23</v>
      </c>
      <c r="F22" s="22">
        <f t="shared" si="5"/>
        <v>2.6086956521739131</v>
      </c>
      <c r="G22">
        <v>20</v>
      </c>
      <c r="H22" s="21">
        <f>D22*F22*G22</f>
        <v>104.34782608695653</v>
      </c>
    </row>
    <row r="23" spans="1:8">
      <c r="A23" s="42" t="s">
        <v>69</v>
      </c>
      <c r="B23" s="42" t="s">
        <v>0</v>
      </c>
      <c r="C23">
        <v>1</v>
      </c>
      <c r="D23" s="24">
        <f t="shared" si="11"/>
        <v>2</v>
      </c>
      <c r="E23">
        <f t="shared" si="12"/>
        <v>23</v>
      </c>
      <c r="F23" s="22">
        <f t="shared" si="5"/>
        <v>2.6086956521739131</v>
      </c>
      <c r="G23">
        <v>20</v>
      </c>
      <c r="H23" s="21">
        <f t="shared" si="6"/>
        <v>104.34782608695653</v>
      </c>
    </row>
    <row r="24" spans="1:8">
      <c r="A24" s="42" t="s">
        <v>69</v>
      </c>
      <c r="B24" s="42" t="s">
        <v>11</v>
      </c>
      <c r="C24">
        <v>1</v>
      </c>
      <c r="D24" s="24">
        <f t="shared" si="11"/>
        <v>2</v>
      </c>
      <c r="E24">
        <f t="shared" si="12"/>
        <v>23</v>
      </c>
      <c r="F24" s="22">
        <f t="shared" si="5"/>
        <v>2.6086956521739131</v>
      </c>
      <c r="G24">
        <v>20</v>
      </c>
      <c r="H24" s="21">
        <f t="shared" si="6"/>
        <v>104.34782608695653</v>
      </c>
    </row>
    <row r="25" spans="1:8">
      <c r="A25" s="42" t="s">
        <v>69</v>
      </c>
      <c r="B25" s="42" t="s">
        <v>12</v>
      </c>
      <c r="C25">
        <v>1</v>
      </c>
      <c r="D25" s="24">
        <f t="shared" si="11"/>
        <v>2</v>
      </c>
      <c r="E25">
        <f t="shared" si="12"/>
        <v>23</v>
      </c>
      <c r="F25" s="22">
        <f t="shared" si="5"/>
        <v>2.6086956521739131</v>
      </c>
      <c r="G25">
        <v>20</v>
      </c>
      <c r="H25" s="21">
        <f t="shared" si="6"/>
        <v>104.34782608695653</v>
      </c>
    </row>
    <row r="26" spans="1:8">
      <c r="A26" s="42" t="s">
        <v>69</v>
      </c>
      <c r="B26" s="42" t="s">
        <v>6</v>
      </c>
      <c r="C26">
        <v>0</v>
      </c>
      <c r="D26" s="24">
        <f t="shared" si="11"/>
        <v>2</v>
      </c>
      <c r="E26">
        <f t="shared" si="12"/>
        <v>23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2" t="s">
        <v>10</v>
      </c>
      <c r="B27" s="42" t="s">
        <v>65</v>
      </c>
      <c r="C27">
        <v>1</v>
      </c>
      <c r="D27" s="24">
        <f t="shared" si="11"/>
        <v>1</v>
      </c>
      <c r="E27">
        <f t="shared" si="12"/>
        <v>24</v>
      </c>
      <c r="F27" s="22">
        <f t="shared" si="5"/>
        <v>2.5</v>
      </c>
      <c r="G27">
        <v>20</v>
      </c>
      <c r="H27" s="21">
        <f t="shared" si="6"/>
        <v>50</v>
      </c>
    </row>
    <row r="28" spans="1:8">
      <c r="A28" s="42" t="s">
        <v>10</v>
      </c>
      <c r="B28" s="42" t="s">
        <v>0</v>
      </c>
      <c r="C28">
        <v>1</v>
      </c>
      <c r="D28" s="24">
        <f t="shared" si="11"/>
        <v>1</v>
      </c>
      <c r="E28">
        <f t="shared" si="12"/>
        <v>24</v>
      </c>
      <c r="F28" s="22">
        <f t="shared" si="5"/>
        <v>2.5</v>
      </c>
      <c r="G28">
        <v>20</v>
      </c>
      <c r="H28" s="21">
        <f t="shared" si="6"/>
        <v>50</v>
      </c>
    </row>
    <row r="29" spans="1:8">
      <c r="A29" s="42" t="s">
        <v>10</v>
      </c>
      <c r="B29" s="42" t="s">
        <v>4</v>
      </c>
      <c r="C29">
        <v>1</v>
      </c>
      <c r="D29" s="24">
        <f t="shared" si="11"/>
        <v>1</v>
      </c>
      <c r="E29">
        <f t="shared" si="12"/>
        <v>24</v>
      </c>
      <c r="F29" s="22">
        <f t="shared" si="5"/>
        <v>2.5</v>
      </c>
      <c r="G29">
        <v>20</v>
      </c>
      <c r="H29" s="21">
        <f t="shared" si="6"/>
        <v>50</v>
      </c>
    </row>
    <row r="30" spans="1:8">
      <c r="A30" s="42" t="s">
        <v>10</v>
      </c>
      <c r="B30" s="42" t="s">
        <v>6</v>
      </c>
      <c r="C30">
        <v>0</v>
      </c>
      <c r="D30" s="24">
        <f t="shared" si="11"/>
        <v>1</v>
      </c>
      <c r="E30">
        <f t="shared" si="12"/>
        <v>24</v>
      </c>
      <c r="F30" s="22">
        <f t="shared" si="5"/>
        <v>0</v>
      </c>
      <c r="G30">
        <v>20</v>
      </c>
      <c r="H30" s="21">
        <f t="shared" si="6"/>
        <v>0</v>
      </c>
    </row>
    <row r="33" spans="1:8" ht="131.25">
      <c r="A33" s="38" t="s">
        <v>42</v>
      </c>
      <c r="B33" s="38" t="s">
        <v>61</v>
      </c>
      <c r="C33" s="37" t="s">
        <v>59</v>
      </c>
      <c r="D33" s="37" t="s">
        <v>60</v>
      </c>
      <c r="E33" s="34"/>
      <c r="F33" s="37" t="s">
        <v>58</v>
      </c>
      <c r="G33" s="37" t="s">
        <v>62</v>
      </c>
      <c r="H33" s="37" t="s">
        <v>63</v>
      </c>
    </row>
    <row r="34" spans="1:8" ht="37.5">
      <c r="A34" s="38" t="s">
        <v>65</v>
      </c>
      <c r="B34" s="40">
        <v>520</v>
      </c>
      <c r="C34" s="35">
        <f>GETPIVOTDATA("Итого",$I$1,"transaction rq",A34)</f>
        <v>539.2217756667884</v>
      </c>
      <c r="D34" s="36">
        <f t="shared" ref="D34:D42" si="22">1-B34/C34</f>
        <v>3.5647254124741568E-2</v>
      </c>
      <c r="F34" s="28">
        <f>C34/3</f>
        <v>179.74059188892946</v>
      </c>
      <c r="G34" s="28">
        <v>545</v>
      </c>
      <c r="H34" s="31">
        <f t="shared" ref="H34:H45" si="23">1-F34/G34</f>
        <v>0.67020074882765235</v>
      </c>
    </row>
    <row r="35" spans="1:8" ht="18.75">
      <c r="A35" s="39" t="s">
        <v>0</v>
      </c>
      <c r="B35" s="40">
        <v>422</v>
      </c>
      <c r="C35" s="35">
        <f t="shared" ref="C35:C42" si="24">GETPIVOTDATA("Итого",$I$1,"transaction rq",A35)</f>
        <v>439.2217756667884</v>
      </c>
      <c r="D35" s="36">
        <f t="shared" si="22"/>
        <v>3.9209749199351052E-2</v>
      </c>
      <c r="F35" s="28">
        <f t="shared" ref="F35:F45" si="25">C35/3</f>
        <v>146.40725855559614</v>
      </c>
      <c r="G35" s="28">
        <v>46</v>
      </c>
      <c r="H35" s="31">
        <f t="shared" si="23"/>
        <v>-2.1827664903390467</v>
      </c>
    </row>
    <row r="36" spans="1:8" ht="37.5">
      <c r="A36" s="39" t="s">
        <v>11</v>
      </c>
      <c r="B36" s="40">
        <v>282</v>
      </c>
      <c r="C36" s="32">
        <f t="shared" si="24"/>
        <v>275.77639751552795</v>
      </c>
      <c r="D36" s="30">
        <f t="shared" si="22"/>
        <v>-2.2567567567567615E-2</v>
      </c>
      <c r="F36" s="28">
        <f t="shared" si="25"/>
        <v>91.925465838509311</v>
      </c>
      <c r="G36" s="28">
        <v>42</v>
      </c>
      <c r="H36" s="31">
        <f t="shared" si="23"/>
        <v>-1.1887015675835548</v>
      </c>
    </row>
    <row r="37" spans="1:8" ht="37.5">
      <c r="A37" s="39" t="s">
        <v>12</v>
      </c>
      <c r="B37" s="40">
        <v>270</v>
      </c>
      <c r="C37" s="32">
        <f t="shared" si="24"/>
        <v>275.77639751552795</v>
      </c>
      <c r="D37" s="30">
        <f t="shared" si="22"/>
        <v>2.0945945945945899E-2</v>
      </c>
      <c r="F37" s="28">
        <f t="shared" si="25"/>
        <v>91.925465838509311</v>
      </c>
      <c r="G37" s="28">
        <v>27</v>
      </c>
      <c r="H37" s="31">
        <f t="shared" si="23"/>
        <v>-2.4046468829077523</v>
      </c>
    </row>
    <row r="38" spans="1:8" ht="18.75">
      <c r="A38" s="39" t="s">
        <v>3</v>
      </c>
      <c r="B38" s="40">
        <v>175</v>
      </c>
      <c r="C38" s="32">
        <f t="shared" si="24"/>
        <v>171.42857142857142</v>
      </c>
      <c r="D38" s="30">
        <f t="shared" si="22"/>
        <v>-2.0833333333333481E-2</v>
      </c>
      <c r="F38" s="28">
        <f t="shared" si="25"/>
        <v>57.142857142857139</v>
      </c>
      <c r="G38" s="28">
        <f>184/3</f>
        <v>61.333333333333336</v>
      </c>
      <c r="H38" s="31">
        <f t="shared" si="23"/>
        <v>6.8322981366459756E-2</v>
      </c>
    </row>
    <row r="39" spans="1:8" ht="37.5">
      <c r="A39" s="39" t="s">
        <v>4</v>
      </c>
      <c r="B39" s="40">
        <v>280</v>
      </c>
      <c r="C39" s="32">
        <f t="shared" si="24"/>
        <v>292.01680672268907</v>
      </c>
      <c r="D39" s="30">
        <f t="shared" si="22"/>
        <v>4.1151079136690583E-2</v>
      </c>
      <c r="F39" s="28">
        <f t="shared" si="25"/>
        <v>97.338935574229694</v>
      </c>
      <c r="G39" s="28">
        <v>13</v>
      </c>
      <c r="H39" s="31">
        <f t="shared" si="23"/>
        <v>-6.4876104287868994</v>
      </c>
    </row>
    <row r="40" spans="1:8" ht="37.5">
      <c r="A40" s="39" t="s">
        <v>13</v>
      </c>
      <c r="B40" s="40">
        <v>73</v>
      </c>
      <c r="C40" s="32">
        <f t="shared" si="24"/>
        <v>70.588235294117652</v>
      </c>
      <c r="D40" s="30">
        <f t="shared" si="22"/>
        <v>-3.4166666666666679E-2</v>
      </c>
      <c r="F40" s="28">
        <f t="shared" si="25"/>
        <v>23.529411764705884</v>
      </c>
      <c r="G40" s="28">
        <v>53</v>
      </c>
      <c r="H40" s="31">
        <f t="shared" si="23"/>
        <v>0.55604883462819088</v>
      </c>
    </row>
    <row r="41" spans="1:8" ht="37.5">
      <c r="A41" s="39" t="s">
        <v>6</v>
      </c>
      <c r="B41" s="40">
        <v>326</v>
      </c>
      <c r="C41" s="32">
        <f t="shared" si="24"/>
        <v>314.28571428571428</v>
      </c>
      <c r="D41" s="30">
        <f t="shared" si="22"/>
        <v>-3.7272727272727346E-2</v>
      </c>
      <c r="E41" s="1"/>
      <c r="F41" s="28">
        <f t="shared" si="25"/>
        <v>104.76190476190476</v>
      </c>
      <c r="G41" s="28">
        <v>357</v>
      </c>
      <c r="H41" s="31">
        <f t="shared" si="23"/>
        <v>0.70654928638121917</v>
      </c>
    </row>
    <row r="42" spans="1:8" ht="56.25">
      <c r="A42" s="39" t="s">
        <v>67</v>
      </c>
      <c r="B42" s="40">
        <v>97</v>
      </c>
      <c r="C42" s="32">
        <f t="shared" si="24"/>
        <v>100</v>
      </c>
      <c r="D42" s="30">
        <f t="shared" si="22"/>
        <v>3.0000000000000027E-2</v>
      </c>
      <c r="F42" s="28">
        <f t="shared" si="25"/>
        <v>33.333333333333336</v>
      </c>
      <c r="G42" s="28">
        <v>56</v>
      </c>
      <c r="H42" s="31">
        <f t="shared" si="23"/>
        <v>0.40476190476190477</v>
      </c>
    </row>
    <row r="43" spans="1:8" ht="37.5">
      <c r="A43" s="39" t="s">
        <v>66</v>
      </c>
      <c r="B43" s="40">
        <v>97</v>
      </c>
      <c r="C43" s="32">
        <f t="shared" ref="C43:C44" si="26">GETPIVOTDATA("Итого",$I$1,"transaction rq",A43)</f>
        <v>100</v>
      </c>
      <c r="D43" s="30">
        <f t="shared" ref="D43:D44" si="27">1-B43/C43</f>
        <v>3.0000000000000027E-2</v>
      </c>
      <c r="F43" s="28">
        <f t="shared" si="25"/>
        <v>33.333333333333336</v>
      </c>
      <c r="G43" s="28">
        <v>56</v>
      </c>
      <c r="H43" s="31">
        <f t="shared" si="23"/>
        <v>0.40476190476190477</v>
      </c>
    </row>
    <row r="44" spans="1:8" ht="75">
      <c r="A44" s="39" t="s">
        <v>68</v>
      </c>
      <c r="B44" s="40">
        <v>97</v>
      </c>
      <c r="C44" s="32">
        <f t="shared" si="26"/>
        <v>100</v>
      </c>
      <c r="D44" s="30">
        <f t="shared" si="27"/>
        <v>3.0000000000000027E-2</v>
      </c>
      <c r="F44" s="28">
        <f t="shared" si="25"/>
        <v>33.333333333333336</v>
      </c>
      <c r="G44" s="28">
        <v>56</v>
      </c>
      <c r="H44" s="31">
        <f t="shared" si="23"/>
        <v>0.40476190476190477</v>
      </c>
    </row>
    <row r="45" spans="1:8" ht="18.75">
      <c r="A45" s="41" t="s">
        <v>7</v>
      </c>
      <c r="B45" s="40">
        <f>SUM(B34:B44)</f>
        <v>2639</v>
      </c>
      <c r="C45" s="33">
        <f>SUM(C34:C44)</f>
        <v>2678.3156740957252</v>
      </c>
      <c r="D45" s="30">
        <f>1-B45/C45</f>
        <v>1.4679253262033565E-2</v>
      </c>
      <c r="F45" s="28">
        <f t="shared" si="25"/>
        <v>892.77189136524169</v>
      </c>
      <c r="G45" s="28">
        <v>56</v>
      </c>
      <c r="H45" s="31">
        <f t="shared" si="23"/>
        <v>-14.942355202950745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8" t="s">
        <v>33</v>
      </c>
      <c r="F9" s="48"/>
      <c r="G9" s="48"/>
      <c r="H9" s="48"/>
      <c r="I9" s="48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8" t="s">
        <v>31</v>
      </c>
      <c r="F23" s="48"/>
      <c r="G23" s="48"/>
      <c r="H23" s="48"/>
      <c r="I23" s="48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8" t="s">
        <v>32</v>
      </c>
      <c r="F35" s="48"/>
      <c r="G35" s="48"/>
      <c r="H35" s="48"/>
      <c r="I35" s="48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2021-09-13T18:12:57Z</dcterms:modified>
</cp:coreProperties>
</file>