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27315" windowHeight="102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P16" i="1"/>
  <c r="K2"/>
  <c r="R16"/>
  <c r="O16"/>
  <c r="O17"/>
  <c r="N17"/>
  <c r="N16"/>
  <c r="W11"/>
  <c r="T11" s="1"/>
  <c r="W12"/>
  <c r="T12" s="1"/>
  <c r="W10"/>
  <c r="T10" s="1"/>
  <c r="W9"/>
  <c r="T9" s="1"/>
  <c r="W8"/>
  <c r="T8" s="1"/>
  <c r="W7"/>
  <c r="T7" s="1"/>
  <c r="W6"/>
  <c r="T6" s="1"/>
  <c r="W5"/>
  <c r="T5" s="1"/>
  <c r="W3"/>
  <c r="A30" s="1"/>
  <c r="D30" s="1"/>
  <c r="W4"/>
  <c r="T4" s="1"/>
  <c r="W2"/>
  <c r="T2" s="1"/>
  <c r="N18"/>
  <c r="O18" s="1"/>
  <c r="N19"/>
  <c r="O19" s="1"/>
  <c r="N20"/>
  <c r="O20" s="1"/>
  <c r="N21"/>
  <c r="O21" s="1"/>
  <c r="N22"/>
  <c r="O22" s="1"/>
  <c r="P22" s="1"/>
  <c r="N23"/>
  <c r="O23" s="1"/>
  <c r="N24"/>
  <c r="O24" s="1"/>
  <c r="N25"/>
  <c r="O25" s="1"/>
  <c r="N26"/>
  <c r="O26" s="1"/>
  <c r="K3"/>
  <c r="K4"/>
  <c r="K5"/>
  <c r="R19" s="1"/>
  <c r="S19" s="1"/>
  <c r="K6"/>
  <c r="R20" s="1"/>
  <c r="S20" s="1"/>
  <c r="K7"/>
  <c r="P7" s="1"/>
  <c r="K8"/>
  <c r="R22" s="1"/>
  <c r="S22" s="1"/>
  <c r="K9"/>
  <c r="P9" s="1"/>
  <c r="Q9" s="1"/>
  <c r="L9" s="1"/>
  <c r="K10"/>
  <c r="R24" s="1"/>
  <c r="S24" s="1"/>
  <c r="K11"/>
  <c r="R25" s="1"/>
  <c r="S25" s="1"/>
  <c r="K12"/>
  <c r="S16"/>
  <c r="E9"/>
  <c r="E12"/>
  <c r="C12"/>
  <c r="D12" s="1"/>
  <c r="B12"/>
  <c r="E11"/>
  <c r="C11"/>
  <c r="D11" s="1"/>
  <c r="B11"/>
  <c r="C10"/>
  <c r="D10" s="1"/>
  <c r="B10"/>
  <c r="E10"/>
  <c r="C9"/>
  <c r="D9" s="1"/>
  <c r="B9"/>
  <c r="E8"/>
  <c r="C8"/>
  <c r="D8" s="1"/>
  <c r="B8"/>
  <c r="E7"/>
  <c r="C7"/>
  <c r="D7" s="1"/>
  <c r="B7"/>
  <c r="E6"/>
  <c r="C6"/>
  <c r="D6" s="1"/>
  <c r="B6"/>
  <c r="E5"/>
  <c r="C5"/>
  <c r="D5" s="1"/>
  <c r="B5"/>
  <c r="E4"/>
  <c r="C4"/>
  <c r="D4" s="1"/>
  <c r="B4"/>
  <c r="E3"/>
  <c r="C3"/>
  <c r="D3" s="1"/>
  <c r="B3"/>
  <c r="E2"/>
  <c r="C2"/>
  <c r="D2" s="1"/>
  <c r="B2"/>
  <c r="F2" s="1"/>
  <c r="T3" l="1"/>
  <c r="A17" s="1"/>
  <c r="A33"/>
  <c r="D33" s="1"/>
  <c r="A34"/>
  <c r="G34" s="1"/>
  <c r="J34" s="1"/>
  <c r="A37"/>
  <c r="D37" s="1"/>
  <c r="A38"/>
  <c r="A39"/>
  <c r="A31"/>
  <c r="A29"/>
  <c r="A32"/>
  <c r="A35"/>
  <c r="A36"/>
  <c r="G30"/>
  <c r="J30" s="1"/>
  <c r="A26"/>
  <c r="G2"/>
  <c r="P17"/>
  <c r="P19"/>
  <c r="H2"/>
  <c r="P20"/>
  <c r="P21"/>
  <c r="B16"/>
  <c r="A16"/>
  <c r="P26"/>
  <c r="P18"/>
  <c r="R17"/>
  <c r="S17" s="1"/>
  <c r="R26"/>
  <c r="S26" s="1"/>
  <c r="P23"/>
  <c r="P10"/>
  <c r="P24"/>
  <c r="P11"/>
  <c r="Q11" s="1"/>
  <c r="L11" s="1"/>
  <c r="A18"/>
  <c r="P25"/>
  <c r="R21"/>
  <c r="S21" s="1"/>
  <c r="R23"/>
  <c r="S23" s="1"/>
  <c r="R18"/>
  <c r="S18" s="1"/>
  <c r="A25"/>
  <c r="A19"/>
  <c r="A22"/>
  <c r="A20"/>
  <c r="B25"/>
  <c r="A24"/>
  <c r="B23"/>
  <c r="P8"/>
  <c r="Q8" s="1"/>
  <c r="L8" s="1"/>
  <c r="B22" s="1"/>
  <c r="P3"/>
  <c r="Q3" s="1"/>
  <c r="L3" s="1"/>
  <c r="A23"/>
  <c r="P12"/>
  <c r="Q12" s="1"/>
  <c r="L12" s="1"/>
  <c r="P4"/>
  <c r="Q4" s="1"/>
  <c r="L4" s="1"/>
  <c r="B18" s="1"/>
  <c r="Q10"/>
  <c r="L10" s="1"/>
  <c r="B24" s="1"/>
  <c r="P5"/>
  <c r="Q5" s="1"/>
  <c r="L5" s="1"/>
  <c r="B19" s="1"/>
  <c r="P6"/>
  <c r="Q6" s="1"/>
  <c r="L6" s="1"/>
  <c r="B20" s="1"/>
  <c r="Q7"/>
  <c r="L7" s="1"/>
  <c r="B21" s="1"/>
  <c r="P2"/>
  <c r="Q2" s="1"/>
  <c r="L2" s="1"/>
  <c r="A21"/>
  <c r="G5"/>
  <c r="G4"/>
  <c r="G12"/>
  <c r="G6"/>
  <c r="G8"/>
  <c r="G11"/>
  <c r="G7"/>
  <c r="G10"/>
  <c r="G9"/>
  <c r="G3"/>
  <c r="F4"/>
  <c r="F10"/>
  <c r="H10" s="1"/>
  <c r="F7"/>
  <c r="F12"/>
  <c r="F6"/>
  <c r="F3"/>
  <c r="H3" s="1"/>
  <c r="F8"/>
  <c r="H8" s="1"/>
  <c r="F11"/>
  <c r="F5"/>
  <c r="F9"/>
  <c r="B17" l="1"/>
  <c r="E17" s="1"/>
  <c r="G33"/>
  <c r="J33" s="1"/>
  <c r="D34"/>
  <c r="G37"/>
  <c r="J37" s="1"/>
  <c r="G38"/>
  <c r="J38" s="1"/>
  <c r="D38"/>
  <c r="D31"/>
  <c r="G31"/>
  <c r="J31" s="1"/>
  <c r="D29"/>
  <c r="G29"/>
  <c r="J29" s="1"/>
  <c r="D32"/>
  <c r="G32"/>
  <c r="J32" s="1"/>
  <c r="D35"/>
  <c r="G35"/>
  <c r="J35" s="1"/>
  <c r="G39"/>
  <c r="J39" s="1"/>
  <c r="D39"/>
  <c r="D36"/>
  <c r="G36"/>
  <c r="J36" s="1"/>
  <c r="B26"/>
  <c r="E26" s="1"/>
  <c r="H11"/>
  <c r="G25" s="1"/>
  <c r="J25" s="1"/>
  <c r="H5"/>
  <c r="G19" s="1"/>
  <c r="J19" s="1"/>
  <c r="H4"/>
  <c r="H9"/>
  <c r="H7"/>
  <c r="H12"/>
  <c r="G26" s="1"/>
  <c r="J26" s="1"/>
  <c r="E16"/>
  <c r="H6"/>
  <c r="D16"/>
  <c r="D22"/>
  <c r="G22"/>
  <c r="J22" s="1"/>
  <c r="D26"/>
  <c r="D24"/>
  <c r="G24"/>
  <c r="J24" s="1"/>
  <c r="D23"/>
  <c r="G23"/>
  <c r="J23" s="1"/>
  <c r="D20"/>
  <c r="G20"/>
  <c r="J20" s="1"/>
  <c r="G21"/>
  <c r="J21" s="1"/>
  <c r="D21"/>
  <c r="D19"/>
  <c r="G18"/>
  <c r="J18" s="1"/>
  <c r="D18"/>
  <c r="D17"/>
  <c r="G17"/>
  <c r="J17" s="1"/>
  <c r="G16"/>
  <c r="J16" s="1"/>
  <c r="H20"/>
  <c r="E23"/>
  <c r="H22"/>
  <c r="H25"/>
  <c r="H23"/>
  <c r="E25"/>
  <c r="E22"/>
  <c r="H24"/>
  <c r="E24"/>
  <c r="E19"/>
  <c r="H19"/>
  <c r="H18"/>
  <c r="E18"/>
  <c r="H21"/>
  <c r="E21"/>
  <c r="E20"/>
  <c r="H16"/>
  <c r="H17" l="1"/>
  <c r="H26"/>
  <c r="D25"/>
</calcChain>
</file>

<file path=xl/sharedStrings.xml><?xml version="1.0" encoding="utf-8"?>
<sst xmlns="http://schemas.openxmlformats.org/spreadsheetml/2006/main" count="49" uniqueCount="48">
  <si>
    <t>bois</t>
  </si>
  <si>
    <t>Fer</t>
  </si>
  <si>
    <t>Sable</t>
  </si>
  <si>
    <t>Pierre</t>
  </si>
  <si>
    <t>Diamant</t>
  </si>
  <si>
    <t>Cuivre</t>
  </si>
  <si>
    <t>Pétrole</t>
  </si>
  <si>
    <t>Marijuana</t>
  </si>
  <si>
    <t>Héroine</t>
  </si>
  <si>
    <t>Cocaine</t>
  </si>
  <si>
    <t>LSD</t>
  </si>
  <si>
    <t>concess recolte</t>
  </si>
  <si>
    <t>Re Trait</t>
  </si>
  <si>
    <t>Trait vend</t>
  </si>
  <si>
    <t>P</t>
  </si>
  <si>
    <t>P1</t>
  </si>
  <si>
    <t>total</t>
  </si>
  <si>
    <t>cb</t>
  </si>
  <si>
    <t>CB retour</t>
  </si>
  <si>
    <t>cb reste</t>
  </si>
  <si>
    <t>avec A/R</t>
  </si>
  <si>
    <t>Time A/R</t>
  </si>
  <si>
    <t>total A/R</t>
  </si>
  <si>
    <t>Gain A/R</t>
  </si>
  <si>
    <t>Gain /sec</t>
  </si>
  <si>
    <t>Gain A/R /sec</t>
  </si>
  <si>
    <t>Gain /min</t>
  </si>
  <si>
    <t>Gain A/R /min</t>
  </si>
  <si>
    <t>temps</t>
  </si>
  <si>
    <t>sac</t>
  </si>
  <si>
    <t>temps/sac</t>
  </si>
  <si>
    <t>temps/carg</t>
  </si>
  <si>
    <t xml:space="preserve">total + r +t </t>
  </si>
  <si>
    <t>varia</t>
  </si>
  <si>
    <t>premium</t>
  </si>
  <si>
    <t>varia prem</t>
  </si>
  <si>
    <t>license_old</t>
  </si>
  <si>
    <t>license_new</t>
  </si>
  <si>
    <t>% risque</t>
  </si>
  <si>
    <t>Prix base</t>
  </si>
  <si>
    <t>Prix base rev</t>
  </si>
  <si>
    <t>P avec multi</t>
  </si>
  <si>
    <t>Gain new</t>
  </si>
  <si>
    <t>Gain /h new</t>
  </si>
  <si>
    <t>Gain /h old</t>
  </si>
  <si>
    <t>Gain old</t>
  </si>
  <si>
    <t>Gain /sec old</t>
  </si>
  <si>
    <t>Gain /min old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</si>
</sst>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5" borderId="1" xfId="0" applyFill="1" applyBorder="1"/>
    <xf numFmtId="0" fontId="0" fillId="0" borderId="1" xfId="0" applyBorder="1"/>
    <xf numFmtId="3" fontId="0" fillId="5" borderId="1" xfId="0" applyNumberFormat="1" applyFill="1" applyBorder="1"/>
    <xf numFmtId="0" fontId="0" fillId="0" borderId="1" xfId="0" applyBorder="1" applyAlignment="1">
      <alignment horizontal="right"/>
    </xf>
    <xf numFmtId="0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NumberFormat="1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NumberFormat="1" applyFill="1" applyBorder="1"/>
    <xf numFmtId="3" fontId="0" fillId="7" borderId="1" xfId="0" applyNumberFormat="1" applyFill="1" applyBorder="1"/>
    <xf numFmtId="0" fontId="0" fillId="2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3" fontId="0" fillId="0" borderId="0" xfId="1" applyNumberFormat="1" applyFont="1" applyFill="1"/>
    <xf numFmtId="3" fontId="0" fillId="8" borderId="0" xfId="1" applyNumberFormat="1" applyFont="1" applyFill="1" applyBorder="1"/>
    <xf numFmtId="3" fontId="0" fillId="0" borderId="1" xfId="0" applyNumberFormat="1" applyBorder="1"/>
    <xf numFmtId="0" fontId="2" fillId="9" borderId="0" xfId="0" applyFont="1" applyFill="1" applyAlignment="1">
      <alignment horizontal="right"/>
    </xf>
    <xf numFmtId="0" fontId="2" fillId="9" borderId="0" xfId="0" applyFont="1" applyFill="1"/>
    <xf numFmtId="0" fontId="0" fillId="0" borderId="1" xfId="0" applyFill="1" applyBorder="1"/>
    <xf numFmtId="3" fontId="0" fillId="0" borderId="1" xfId="0" applyNumberForma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3" fontId="0" fillId="11" borderId="1" xfId="0" applyNumberFormat="1" applyFill="1" applyBorder="1"/>
    <xf numFmtId="3" fontId="0" fillId="12" borderId="1" xfId="0" applyNumberForma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9"/>
  <sheetViews>
    <sheetView tabSelected="1" workbookViewId="0">
      <selection activeCell="N9" sqref="N9"/>
    </sheetView>
  </sheetViews>
  <sheetFormatPr baseColWidth="10" defaultRowHeight="15"/>
  <cols>
    <col min="1" max="1" width="11.7109375" customWidth="1"/>
    <col min="2" max="2" width="13.28515625" customWidth="1"/>
    <col min="13" max="14" width="11.5703125" bestFit="1" customWidth="1"/>
  </cols>
  <sheetData>
    <row r="1" spans="1:23" s="4" customFormat="1">
      <c r="A1" s="8"/>
      <c r="B1" s="8" t="s">
        <v>11</v>
      </c>
      <c r="C1" s="8" t="s">
        <v>12</v>
      </c>
      <c r="D1" s="14" t="s">
        <v>21</v>
      </c>
      <c r="E1" s="8" t="s">
        <v>13</v>
      </c>
      <c r="F1" s="8" t="s">
        <v>16</v>
      </c>
      <c r="G1" s="14" t="s">
        <v>22</v>
      </c>
      <c r="H1" s="12" t="s">
        <v>32</v>
      </c>
      <c r="I1" s="8" t="s">
        <v>14</v>
      </c>
      <c r="J1" s="8" t="s">
        <v>15</v>
      </c>
      <c r="K1" s="11" t="s">
        <v>17</v>
      </c>
      <c r="L1" s="14" t="s">
        <v>20</v>
      </c>
      <c r="M1" s="4" t="s">
        <v>36</v>
      </c>
      <c r="N1" s="20" t="s">
        <v>37</v>
      </c>
      <c r="O1" s="4" t="s">
        <v>38</v>
      </c>
      <c r="P1" s="4" t="s">
        <v>19</v>
      </c>
      <c r="Q1" s="4" t="s">
        <v>18</v>
      </c>
      <c r="R1" s="18" t="s">
        <v>39</v>
      </c>
      <c r="S1" s="19" t="s">
        <v>40</v>
      </c>
      <c r="T1" s="24" t="s">
        <v>41</v>
      </c>
      <c r="U1" s="4" t="s">
        <v>33</v>
      </c>
      <c r="W1" s="4" t="s">
        <v>35</v>
      </c>
    </row>
    <row r="2" spans="1:23">
      <c r="A2" s="6" t="s">
        <v>0</v>
      </c>
      <c r="B2" s="6">
        <f>SUM(60*1+30)</f>
        <v>90</v>
      </c>
      <c r="C2" s="6">
        <f>SUM(60*2+45)</f>
        <v>165</v>
      </c>
      <c r="D2" s="15">
        <f t="shared" ref="D2:D12" si="0">C2*2</f>
        <v>330</v>
      </c>
      <c r="E2" s="9">
        <f>SUM(60*3+30)</f>
        <v>210</v>
      </c>
      <c r="F2" s="9">
        <f>SUM(B2+C2+E2)</f>
        <v>465</v>
      </c>
      <c r="G2" s="16">
        <f>SUM(B2+D2+E2)</f>
        <v>630</v>
      </c>
      <c r="H2" s="13">
        <f>F2+P16+S16</f>
        <v>1367.4</v>
      </c>
      <c r="I2" s="6">
        <v>4</v>
      </c>
      <c r="J2" s="6">
        <v>3</v>
      </c>
      <c r="K2" s="10">
        <f t="shared" ref="K2:K12" si="1">ROUNDDOWN(V2/I2,0)</f>
        <v>166</v>
      </c>
      <c r="L2" s="15">
        <f t="shared" ref="L2:L12" si="2">K2+Q2</f>
        <v>207</v>
      </c>
      <c r="M2" s="21">
        <v>75000</v>
      </c>
      <c r="N2" s="22">
        <v>45000</v>
      </c>
      <c r="O2">
        <v>1.04</v>
      </c>
      <c r="P2">
        <f t="shared" ref="P2:P12" si="3">SUM(V2-(K2*J2))</f>
        <v>166</v>
      </c>
      <c r="Q2">
        <f t="shared" ref="Q2:Q12" si="4">ROUNDDOWN(P2/I2,0)</f>
        <v>41</v>
      </c>
      <c r="R2" s="1">
        <v>925</v>
      </c>
      <c r="S2" s="3">
        <v>882</v>
      </c>
      <c r="T2" s="25">
        <f>ROUNDDOWN(((S2*U2)*W2)*O2,0)</f>
        <v>1192</v>
      </c>
      <c r="U2">
        <v>1.3</v>
      </c>
      <c r="V2">
        <v>664</v>
      </c>
      <c r="W2">
        <f>U16</f>
        <v>1</v>
      </c>
    </row>
    <row r="3" spans="1:23">
      <c r="A3" s="6" t="s">
        <v>1</v>
      </c>
      <c r="B3" s="6">
        <f>SUM(60*2)</f>
        <v>120</v>
      </c>
      <c r="C3" s="6">
        <f>SUM(60*4+20)</f>
        <v>260</v>
      </c>
      <c r="D3" s="15">
        <f t="shared" si="0"/>
        <v>520</v>
      </c>
      <c r="E3" s="6">
        <f>SUM(60*3)</f>
        <v>180</v>
      </c>
      <c r="F3" s="9">
        <f t="shared" ref="F3:F12" si="5">SUM(B3+C3+E3)</f>
        <v>560</v>
      </c>
      <c r="G3" s="16">
        <f t="shared" ref="G3:G12" si="6">SUM(B3+D3+E3)</f>
        <v>820</v>
      </c>
      <c r="H3" s="13">
        <f t="shared" ref="H3:H12" si="7">F3+P17+S17</f>
        <v>1317.8</v>
      </c>
      <c r="I3" s="6">
        <v>5</v>
      </c>
      <c r="J3" s="6">
        <v>3</v>
      </c>
      <c r="K3" s="10">
        <f t="shared" si="1"/>
        <v>132</v>
      </c>
      <c r="L3" s="15">
        <f t="shared" si="2"/>
        <v>185</v>
      </c>
      <c r="M3" s="21">
        <v>90000</v>
      </c>
      <c r="N3" s="22">
        <v>30000</v>
      </c>
      <c r="O3">
        <v>1.02</v>
      </c>
      <c r="P3">
        <f t="shared" si="3"/>
        <v>268</v>
      </c>
      <c r="Q3">
        <f t="shared" si="4"/>
        <v>53</v>
      </c>
      <c r="R3" s="1">
        <v>1300</v>
      </c>
      <c r="S3" s="3">
        <v>1068</v>
      </c>
      <c r="T3" s="25">
        <f t="shared" ref="T3:T12" si="8">ROUNDDOWN(((S3*U3)*W3)*O3,0)</f>
        <v>1416</v>
      </c>
      <c r="U3">
        <v>1.3</v>
      </c>
      <c r="V3">
        <v>664</v>
      </c>
      <c r="W3">
        <f>U16</f>
        <v>1</v>
      </c>
    </row>
    <row r="4" spans="1:23">
      <c r="A4" s="6" t="s">
        <v>2</v>
      </c>
      <c r="B4" s="6">
        <f>SUM(60*3+10)</f>
        <v>190</v>
      </c>
      <c r="C4" s="6">
        <f>SUM(60*2+35)</f>
        <v>155</v>
      </c>
      <c r="D4" s="15">
        <f t="shared" si="0"/>
        <v>310</v>
      </c>
      <c r="E4" s="6">
        <f>SUM(60*4)</f>
        <v>240</v>
      </c>
      <c r="F4" s="9">
        <f t="shared" si="5"/>
        <v>585</v>
      </c>
      <c r="G4" s="16">
        <f t="shared" si="6"/>
        <v>740</v>
      </c>
      <c r="H4" s="13">
        <f t="shared" si="7"/>
        <v>1787.4</v>
      </c>
      <c r="I4" s="6">
        <v>3</v>
      </c>
      <c r="J4" s="6">
        <v>2</v>
      </c>
      <c r="K4" s="10">
        <f t="shared" si="1"/>
        <v>221</v>
      </c>
      <c r="L4" s="15">
        <f t="shared" si="2"/>
        <v>295</v>
      </c>
      <c r="M4" s="21">
        <v>75000</v>
      </c>
      <c r="N4" s="22">
        <v>115000</v>
      </c>
      <c r="O4">
        <v>1.1200000000000001</v>
      </c>
      <c r="P4">
        <f t="shared" si="3"/>
        <v>222</v>
      </c>
      <c r="Q4">
        <f t="shared" si="4"/>
        <v>74</v>
      </c>
      <c r="R4" s="1">
        <v>1550</v>
      </c>
      <c r="S4" s="3">
        <v>865</v>
      </c>
      <c r="T4" s="25">
        <f t="shared" si="8"/>
        <v>1259</v>
      </c>
      <c r="U4">
        <v>1.3</v>
      </c>
      <c r="V4">
        <v>664</v>
      </c>
      <c r="W4">
        <f>U16</f>
        <v>1</v>
      </c>
    </row>
    <row r="5" spans="1:23">
      <c r="A5" s="6" t="s">
        <v>3</v>
      </c>
      <c r="B5" s="6">
        <f>SUM(60*2+20)</f>
        <v>140</v>
      </c>
      <c r="C5" s="6">
        <f>SUM(60*3)</f>
        <v>180</v>
      </c>
      <c r="D5" s="15">
        <f t="shared" si="0"/>
        <v>360</v>
      </c>
      <c r="E5" s="6">
        <f>SUM(60*5+25)</f>
        <v>325</v>
      </c>
      <c r="F5" s="9">
        <f t="shared" si="5"/>
        <v>645</v>
      </c>
      <c r="G5" s="16">
        <f t="shared" si="6"/>
        <v>825</v>
      </c>
      <c r="H5" s="13">
        <f t="shared" si="7"/>
        <v>1269</v>
      </c>
      <c r="I5" s="6">
        <v>6</v>
      </c>
      <c r="J5" s="6">
        <v>5</v>
      </c>
      <c r="K5" s="10">
        <f t="shared" si="1"/>
        <v>110</v>
      </c>
      <c r="L5" s="15">
        <f t="shared" si="2"/>
        <v>129</v>
      </c>
      <c r="M5" s="21">
        <v>15000</v>
      </c>
      <c r="N5" s="22">
        <v>15000</v>
      </c>
      <c r="O5">
        <v>1</v>
      </c>
      <c r="P5">
        <f t="shared" si="3"/>
        <v>114</v>
      </c>
      <c r="Q5">
        <f t="shared" si="4"/>
        <v>19</v>
      </c>
      <c r="R5" s="1">
        <v>1020</v>
      </c>
      <c r="S5" s="3">
        <v>1235</v>
      </c>
      <c r="T5" s="25">
        <f t="shared" si="8"/>
        <v>1605</v>
      </c>
      <c r="U5">
        <v>1.3</v>
      </c>
      <c r="V5">
        <v>664</v>
      </c>
      <c r="W5">
        <f>U16</f>
        <v>1</v>
      </c>
    </row>
    <row r="6" spans="1:23">
      <c r="A6" s="6" t="s">
        <v>4</v>
      </c>
      <c r="B6" s="6">
        <f>SUM(60*0+45)</f>
        <v>45</v>
      </c>
      <c r="C6" s="6">
        <f>SUM(60*5)</f>
        <v>300</v>
      </c>
      <c r="D6" s="15">
        <f t="shared" si="0"/>
        <v>600</v>
      </c>
      <c r="E6" s="6">
        <f>SUM(60*6+35)</f>
        <v>395</v>
      </c>
      <c r="F6" s="9">
        <f t="shared" si="5"/>
        <v>740</v>
      </c>
      <c r="G6" s="16">
        <f t="shared" si="6"/>
        <v>1040</v>
      </c>
      <c r="H6" s="13">
        <f t="shared" si="7"/>
        <v>1642.4</v>
      </c>
      <c r="I6" s="6">
        <v>4</v>
      </c>
      <c r="J6" s="6">
        <v>3</v>
      </c>
      <c r="K6" s="10">
        <f t="shared" si="1"/>
        <v>166</v>
      </c>
      <c r="L6" s="15">
        <f t="shared" si="2"/>
        <v>207</v>
      </c>
      <c r="M6" s="21">
        <v>100000</v>
      </c>
      <c r="N6" s="22">
        <v>85000</v>
      </c>
      <c r="O6">
        <v>1.08</v>
      </c>
      <c r="P6">
        <f t="shared" si="3"/>
        <v>166</v>
      </c>
      <c r="Q6">
        <f t="shared" si="4"/>
        <v>41</v>
      </c>
      <c r="R6" s="1">
        <v>1350</v>
      </c>
      <c r="S6" s="3">
        <v>1058</v>
      </c>
      <c r="T6" s="25">
        <f t="shared" si="8"/>
        <v>1485</v>
      </c>
      <c r="U6">
        <v>1.3</v>
      </c>
      <c r="V6">
        <v>664</v>
      </c>
      <c r="W6">
        <f>U16</f>
        <v>1</v>
      </c>
    </row>
    <row r="7" spans="1:23">
      <c r="A7" s="6" t="s">
        <v>5</v>
      </c>
      <c r="B7" s="6">
        <f>SUM(60*2+10)</f>
        <v>130</v>
      </c>
      <c r="C7" s="6">
        <f>SUM(60*6+30)</f>
        <v>390</v>
      </c>
      <c r="D7" s="15">
        <f t="shared" si="0"/>
        <v>780</v>
      </c>
      <c r="E7" s="6">
        <f>SUM(60*4+20)</f>
        <v>260</v>
      </c>
      <c r="F7" s="9">
        <f t="shared" si="5"/>
        <v>780</v>
      </c>
      <c r="G7" s="16">
        <f t="shared" si="6"/>
        <v>1170</v>
      </c>
      <c r="H7" s="13">
        <f t="shared" si="7"/>
        <v>1682.4</v>
      </c>
      <c r="I7" s="6">
        <v>4</v>
      </c>
      <c r="J7" s="6">
        <v>3</v>
      </c>
      <c r="K7" s="10">
        <f t="shared" si="1"/>
        <v>166</v>
      </c>
      <c r="L7" s="15">
        <f t="shared" si="2"/>
        <v>207</v>
      </c>
      <c r="M7" s="21">
        <v>15000</v>
      </c>
      <c r="N7" s="22">
        <v>100000</v>
      </c>
      <c r="O7">
        <v>1.1000000000000001</v>
      </c>
      <c r="P7">
        <f t="shared" si="3"/>
        <v>166</v>
      </c>
      <c r="Q7">
        <f t="shared" si="4"/>
        <v>41</v>
      </c>
      <c r="R7" s="1">
        <v>900</v>
      </c>
      <c r="S7" s="3">
        <v>1085</v>
      </c>
      <c r="T7" s="25">
        <f t="shared" si="8"/>
        <v>1551</v>
      </c>
      <c r="U7">
        <v>1.3</v>
      </c>
      <c r="V7">
        <v>664</v>
      </c>
      <c r="W7">
        <f>U16</f>
        <v>1</v>
      </c>
    </row>
    <row r="8" spans="1:23">
      <c r="A8" s="6" t="s">
        <v>6</v>
      </c>
      <c r="B8" s="6">
        <f>SUM(60*2+45)</f>
        <v>165</v>
      </c>
      <c r="C8" s="6">
        <f>SUM(60*6)</f>
        <v>360</v>
      </c>
      <c r="D8" s="15">
        <f t="shared" si="0"/>
        <v>720</v>
      </c>
      <c r="E8" s="6">
        <f>SUM(60*5)</f>
        <v>300</v>
      </c>
      <c r="F8" s="9">
        <f t="shared" si="5"/>
        <v>825</v>
      </c>
      <c r="G8" s="16">
        <f t="shared" si="6"/>
        <v>1185</v>
      </c>
      <c r="H8" s="13">
        <f t="shared" si="7"/>
        <v>1573.8</v>
      </c>
      <c r="I8" s="6">
        <v>5</v>
      </c>
      <c r="J8" s="6">
        <v>4</v>
      </c>
      <c r="K8" s="10">
        <f t="shared" si="1"/>
        <v>132</v>
      </c>
      <c r="L8" s="15">
        <f t="shared" si="2"/>
        <v>159</v>
      </c>
      <c r="M8" s="21">
        <v>60000</v>
      </c>
      <c r="N8" s="22">
        <v>70000</v>
      </c>
      <c r="O8">
        <v>1.06</v>
      </c>
      <c r="P8">
        <f t="shared" si="3"/>
        <v>136</v>
      </c>
      <c r="Q8">
        <f t="shared" si="4"/>
        <v>27</v>
      </c>
      <c r="R8" s="1">
        <v>1100</v>
      </c>
      <c r="S8" s="3">
        <v>1275</v>
      </c>
      <c r="T8" s="25">
        <f t="shared" si="8"/>
        <v>1756</v>
      </c>
      <c r="U8">
        <v>1.3</v>
      </c>
      <c r="V8">
        <v>664</v>
      </c>
      <c r="W8">
        <f>U16</f>
        <v>1</v>
      </c>
    </row>
    <row r="9" spans="1:23">
      <c r="A9" s="6" t="s">
        <v>7</v>
      </c>
      <c r="B9" s="6">
        <f>SUM(60*2+30)</f>
        <v>150</v>
      </c>
      <c r="C9" s="6">
        <f>SUM(60*10)</f>
        <v>600</v>
      </c>
      <c r="D9" s="15">
        <f t="shared" si="0"/>
        <v>1200</v>
      </c>
      <c r="E9" s="6">
        <f>SUM(60*5+30)</f>
        <v>330</v>
      </c>
      <c r="F9" s="9">
        <f t="shared" si="5"/>
        <v>1080</v>
      </c>
      <c r="G9" s="16">
        <f t="shared" si="6"/>
        <v>1680</v>
      </c>
      <c r="H9" s="13">
        <f t="shared" si="7"/>
        <v>2282.4</v>
      </c>
      <c r="I9" s="6">
        <v>3</v>
      </c>
      <c r="J9" s="6">
        <v>2</v>
      </c>
      <c r="K9" s="10">
        <f t="shared" si="1"/>
        <v>221</v>
      </c>
      <c r="L9" s="15">
        <f t="shared" si="2"/>
        <v>295</v>
      </c>
      <c r="M9" s="21">
        <v>200000</v>
      </c>
      <c r="N9" s="22">
        <v>250000</v>
      </c>
      <c r="O9">
        <v>1</v>
      </c>
      <c r="P9">
        <f t="shared" si="3"/>
        <v>222</v>
      </c>
      <c r="Q9">
        <f t="shared" si="4"/>
        <v>74</v>
      </c>
      <c r="R9" s="1">
        <v>2050</v>
      </c>
      <c r="S9" s="3">
        <v>1656</v>
      </c>
      <c r="T9" s="25">
        <f t="shared" si="8"/>
        <v>2152</v>
      </c>
      <c r="U9">
        <v>1.3</v>
      </c>
      <c r="V9">
        <v>664</v>
      </c>
      <c r="W9">
        <f>U16</f>
        <v>1</v>
      </c>
    </row>
    <row r="10" spans="1:23">
      <c r="A10" s="6" t="s">
        <v>8</v>
      </c>
      <c r="B10" s="6">
        <f>SUM(60*6+30)</f>
        <v>390</v>
      </c>
      <c r="C10" s="6">
        <f>SUM(60*10)</f>
        <v>600</v>
      </c>
      <c r="D10" s="15">
        <f t="shared" si="0"/>
        <v>1200</v>
      </c>
      <c r="E10" s="6">
        <f>SUM(60*2)</f>
        <v>120</v>
      </c>
      <c r="F10" s="9">
        <f t="shared" si="5"/>
        <v>1110</v>
      </c>
      <c r="G10" s="16">
        <f t="shared" si="6"/>
        <v>1710</v>
      </c>
      <c r="H10" s="13">
        <f t="shared" si="7"/>
        <v>2312.4</v>
      </c>
      <c r="I10" s="6">
        <v>3</v>
      </c>
      <c r="J10" s="6">
        <v>2</v>
      </c>
      <c r="K10" s="10">
        <f t="shared" si="1"/>
        <v>221</v>
      </c>
      <c r="L10" s="15">
        <f t="shared" si="2"/>
        <v>295</v>
      </c>
      <c r="M10" s="21">
        <v>250000</v>
      </c>
      <c r="N10" s="22">
        <v>275000</v>
      </c>
      <c r="O10">
        <v>1.02</v>
      </c>
      <c r="P10">
        <f t="shared" si="3"/>
        <v>222</v>
      </c>
      <c r="Q10">
        <f t="shared" si="4"/>
        <v>74</v>
      </c>
      <c r="R10" s="1">
        <v>1900</v>
      </c>
      <c r="S10" s="3">
        <v>1678</v>
      </c>
      <c r="T10" s="25">
        <f t="shared" si="8"/>
        <v>2225</v>
      </c>
      <c r="U10">
        <v>1.3</v>
      </c>
      <c r="V10">
        <v>664</v>
      </c>
      <c r="W10">
        <f>U16</f>
        <v>1</v>
      </c>
    </row>
    <row r="11" spans="1:23">
      <c r="A11" s="6" t="s">
        <v>9</v>
      </c>
      <c r="B11" s="6">
        <f>SUM(60*9+35)</f>
        <v>575</v>
      </c>
      <c r="C11" s="6">
        <f>SUM(60*12)</f>
        <v>720</v>
      </c>
      <c r="D11" s="15">
        <f t="shared" si="0"/>
        <v>1440</v>
      </c>
      <c r="E11" s="6">
        <f>SUM(60*2)</f>
        <v>120</v>
      </c>
      <c r="F11" s="9">
        <f t="shared" si="5"/>
        <v>1415</v>
      </c>
      <c r="G11" s="16">
        <f t="shared" si="6"/>
        <v>2135</v>
      </c>
      <c r="H11" s="13">
        <f t="shared" si="7"/>
        <v>2617.4</v>
      </c>
      <c r="I11" s="6">
        <v>3</v>
      </c>
      <c r="J11" s="6">
        <v>2</v>
      </c>
      <c r="K11" s="10">
        <f t="shared" si="1"/>
        <v>221</v>
      </c>
      <c r="L11" s="15">
        <f t="shared" si="2"/>
        <v>295</v>
      </c>
      <c r="M11" s="21">
        <v>300000</v>
      </c>
      <c r="N11" s="22">
        <v>300000</v>
      </c>
      <c r="O11">
        <v>1.04</v>
      </c>
      <c r="P11">
        <f t="shared" si="3"/>
        <v>222</v>
      </c>
      <c r="Q11">
        <f t="shared" si="4"/>
        <v>74</v>
      </c>
      <c r="R11" s="1">
        <v>2250</v>
      </c>
      <c r="S11" s="3">
        <v>1900</v>
      </c>
      <c r="T11" s="25">
        <f t="shared" si="8"/>
        <v>2568</v>
      </c>
      <c r="U11">
        <v>1.3</v>
      </c>
      <c r="V11">
        <v>664</v>
      </c>
      <c r="W11">
        <f>U16</f>
        <v>1</v>
      </c>
    </row>
    <row r="12" spans="1:23">
      <c r="A12" s="6" t="s">
        <v>10</v>
      </c>
      <c r="B12" s="6">
        <f>SUM(60*1+45)</f>
        <v>105</v>
      </c>
      <c r="C12" s="6">
        <f>SUM(60*13)</f>
        <v>780</v>
      </c>
      <c r="D12" s="15">
        <f t="shared" si="0"/>
        <v>1560</v>
      </c>
      <c r="E12" s="6">
        <f>SUM(60*12)</f>
        <v>720</v>
      </c>
      <c r="F12" s="9">
        <f t="shared" si="5"/>
        <v>1605</v>
      </c>
      <c r="G12" s="16">
        <f t="shared" si="6"/>
        <v>2385</v>
      </c>
      <c r="H12" s="13">
        <f t="shared" si="7"/>
        <v>2807.4</v>
      </c>
      <c r="I12" s="6">
        <v>3</v>
      </c>
      <c r="J12" s="6">
        <v>2</v>
      </c>
      <c r="K12" s="10">
        <f t="shared" si="1"/>
        <v>221</v>
      </c>
      <c r="L12" s="15">
        <f t="shared" si="2"/>
        <v>295</v>
      </c>
      <c r="M12" s="21">
        <v>225000</v>
      </c>
      <c r="N12" s="22">
        <v>325000</v>
      </c>
      <c r="O12">
        <v>1.06</v>
      </c>
      <c r="P12">
        <f t="shared" si="3"/>
        <v>222</v>
      </c>
      <c r="Q12">
        <f t="shared" si="4"/>
        <v>74</v>
      </c>
      <c r="R12" s="1">
        <v>2130</v>
      </c>
      <c r="S12" s="3">
        <v>2038</v>
      </c>
      <c r="T12" s="25">
        <f t="shared" si="8"/>
        <v>2808</v>
      </c>
      <c r="U12">
        <v>1.3</v>
      </c>
      <c r="V12">
        <v>664</v>
      </c>
      <c r="W12">
        <f>U16</f>
        <v>1</v>
      </c>
    </row>
    <row r="13" spans="1:23">
      <c r="N13" s="2"/>
      <c r="O13" s="2"/>
    </row>
    <row r="14" spans="1:23">
      <c r="N14" s="2"/>
      <c r="O14" s="2"/>
    </row>
    <row r="15" spans="1:23">
      <c r="A15" s="5" t="s">
        <v>42</v>
      </c>
      <c r="B15" s="15" t="s">
        <v>23</v>
      </c>
      <c r="C15" s="6"/>
      <c r="D15" s="28" t="s">
        <v>24</v>
      </c>
      <c r="E15" s="15" t="s">
        <v>25</v>
      </c>
      <c r="F15" s="6"/>
      <c r="G15" s="29" t="s">
        <v>26</v>
      </c>
      <c r="H15" s="15" t="s">
        <v>27</v>
      </c>
      <c r="I15" s="6"/>
      <c r="J15" s="30" t="s">
        <v>43</v>
      </c>
      <c r="N15" t="s">
        <v>29</v>
      </c>
      <c r="O15" t="s">
        <v>30</v>
      </c>
      <c r="P15" t="s">
        <v>31</v>
      </c>
      <c r="R15" t="s">
        <v>17</v>
      </c>
      <c r="S15" t="s">
        <v>28</v>
      </c>
      <c r="U15" t="s">
        <v>34</v>
      </c>
    </row>
    <row r="16" spans="1:23">
      <c r="A16" s="7">
        <f t="shared" ref="A16:A26" si="9">T2*K2</f>
        <v>197872</v>
      </c>
      <c r="B16" s="17">
        <f t="shared" ref="B16:B26" si="10">T2*L2</f>
        <v>246744</v>
      </c>
      <c r="C16" s="6"/>
      <c r="D16" s="28">
        <f>ROUND(A16/H2,1)</f>
        <v>144.69999999999999</v>
      </c>
      <c r="E16" s="15">
        <f t="shared" ref="E16:E26" si="11">ROUND(B16/G2,0)</f>
        <v>392</v>
      </c>
      <c r="F16" s="6"/>
      <c r="G16" s="31">
        <f>ROUND(A16/(H2/60),0)</f>
        <v>8682</v>
      </c>
      <c r="H16" s="17">
        <f t="shared" ref="H16:H26" si="12">ROUND(B16/(G2/60),0)</f>
        <v>23499</v>
      </c>
      <c r="I16" s="23"/>
      <c r="J16" s="32">
        <f>ROUND(G16*60,0)</f>
        <v>520920</v>
      </c>
      <c r="N16" s="2">
        <f t="shared" ref="N16:N26" si="13">ROUNDDOWN(64/J2,0)</f>
        <v>21</v>
      </c>
      <c r="O16" s="2">
        <f>100*(N16*0.03)</f>
        <v>63</v>
      </c>
      <c r="P16">
        <f>ROUNDUP(K2/N16,0)*O16</f>
        <v>504</v>
      </c>
      <c r="R16">
        <f>K2/2.5</f>
        <v>66.400000000000006</v>
      </c>
      <c r="S16">
        <f>6*R16</f>
        <v>398.40000000000003</v>
      </c>
      <c r="U16">
        <v>1</v>
      </c>
    </row>
    <row r="17" spans="1:19">
      <c r="A17" s="7">
        <f t="shared" si="9"/>
        <v>186912</v>
      </c>
      <c r="B17" s="17">
        <f t="shared" si="10"/>
        <v>261960</v>
      </c>
      <c r="C17" s="6"/>
      <c r="D17" s="28">
        <f t="shared" ref="D17:D26" si="14">ROUND(A17/H3,1)</f>
        <v>141.80000000000001</v>
      </c>
      <c r="E17" s="15">
        <f t="shared" si="11"/>
        <v>319</v>
      </c>
      <c r="F17" s="6"/>
      <c r="G17" s="31">
        <f t="shared" ref="G17:G25" si="15">ROUND(A17/(H3/60),0)</f>
        <v>8510</v>
      </c>
      <c r="H17" s="17">
        <f t="shared" si="12"/>
        <v>19168</v>
      </c>
      <c r="I17" s="23"/>
      <c r="J17" s="32">
        <f t="shared" ref="J17:J26" si="16">ROUND(G17*60,0)</f>
        <v>510600</v>
      </c>
      <c r="N17" s="2">
        <f t="shared" si="13"/>
        <v>21</v>
      </c>
      <c r="O17" s="2">
        <f>100*(N17*0.03)</f>
        <v>63</v>
      </c>
      <c r="P17">
        <f t="shared" ref="P17:P26" si="17">ROUNDUP(K3/N17,0)*O17</f>
        <v>441</v>
      </c>
      <c r="R17">
        <f t="shared" ref="R17:R26" si="18">K3/2.5</f>
        <v>52.8</v>
      </c>
      <c r="S17">
        <f t="shared" ref="S17:S26" si="19">6*R17</f>
        <v>316.79999999999995</v>
      </c>
    </row>
    <row r="18" spans="1:19">
      <c r="A18" s="7">
        <f t="shared" si="9"/>
        <v>278239</v>
      </c>
      <c r="B18" s="17">
        <f t="shared" si="10"/>
        <v>371405</v>
      </c>
      <c r="C18" s="6"/>
      <c r="D18" s="28">
        <f t="shared" si="14"/>
        <v>155.69999999999999</v>
      </c>
      <c r="E18" s="15">
        <f t="shared" si="11"/>
        <v>502</v>
      </c>
      <c r="F18" s="6"/>
      <c r="G18" s="31">
        <f t="shared" si="15"/>
        <v>9340</v>
      </c>
      <c r="H18" s="17">
        <f t="shared" si="12"/>
        <v>30114</v>
      </c>
      <c r="I18" s="23"/>
      <c r="J18" s="32">
        <f t="shared" si="16"/>
        <v>560400</v>
      </c>
      <c r="N18" s="2">
        <f t="shared" si="13"/>
        <v>32</v>
      </c>
      <c r="O18" s="2">
        <f t="shared" ref="O18:O26" si="20">100*(N18*0.03)</f>
        <v>96</v>
      </c>
      <c r="P18">
        <f t="shared" si="17"/>
        <v>672</v>
      </c>
      <c r="R18">
        <f t="shared" si="18"/>
        <v>88.4</v>
      </c>
      <c r="S18">
        <f t="shared" si="19"/>
        <v>530.40000000000009</v>
      </c>
    </row>
    <row r="19" spans="1:19">
      <c r="A19" s="7">
        <f t="shared" si="9"/>
        <v>176550</v>
      </c>
      <c r="B19" s="17">
        <f t="shared" si="10"/>
        <v>207045</v>
      </c>
      <c r="C19" s="6"/>
      <c r="D19" s="28">
        <f t="shared" si="14"/>
        <v>139.1</v>
      </c>
      <c r="E19" s="15">
        <f t="shared" si="11"/>
        <v>251</v>
      </c>
      <c r="F19" s="6"/>
      <c r="G19" s="31">
        <f t="shared" si="15"/>
        <v>8348</v>
      </c>
      <c r="H19" s="17">
        <f t="shared" si="12"/>
        <v>15058</v>
      </c>
      <c r="I19" s="23"/>
      <c r="J19" s="32">
        <f t="shared" si="16"/>
        <v>500880</v>
      </c>
      <c r="N19" s="2">
        <f t="shared" si="13"/>
        <v>12</v>
      </c>
      <c r="O19" s="2">
        <f t="shared" si="20"/>
        <v>36</v>
      </c>
      <c r="P19">
        <f t="shared" si="17"/>
        <v>360</v>
      </c>
      <c r="R19">
        <f t="shared" si="18"/>
        <v>44</v>
      </c>
      <c r="S19">
        <f t="shared" si="19"/>
        <v>264</v>
      </c>
    </row>
    <row r="20" spans="1:19">
      <c r="A20" s="7">
        <f t="shared" si="9"/>
        <v>246510</v>
      </c>
      <c r="B20" s="17">
        <f t="shared" si="10"/>
        <v>307395</v>
      </c>
      <c r="C20" s="6"/>
      <c r="D20" s="28">
        <f t="shared" si="14"/>
        <v>150.1</v>
      </c>
      <c r="E20" s="15">
        <f t="shared" si="11"/>
        <v>296</v>
      </c>
      <c r="F20" s="6"/>
      <c r="G20" s="31">
        <f t="shared" si="15"/>
        <v>9005</v>
      </c>
      <c r="H20" s="17">
        <f t="shared" si="12"/>
        <v>17734</v>
      </c>
      <c r="I20" s="23"/>
      <c r="J20" s="32">
        <f t="shared" si="16"/>
        <v>540300</v>
      </c>
      <c r="N20" s="2">
        <f t="shared" si="13"/>
        <v>21</v>
      </c>
      <c r="O20" s="2">
        <f t="shared" si="20"/>
        <v>63</v>
      </c>
      <c r="P20">
        <f t="shared" si="17"/>
        <v>504</v>
      </c>
      <c r="R20">
        <f t="shared" si="18"/>
        <v>66.400000000000006</v>
      </c>
      <c r="S20">
        <f t="shared" si="19"/>
        <v>398.40000000000003</v>
      </c>
    </row>
    <row r="21" spans="1:19">
      <c r="A21" s="7">
        <f t="shared" si="9"/>
        <v>257466</v>
      </c>
      <c r="B21" s="17">
        <f t="shared" si="10"/>
        <v>321057</v>
      </c>
      <c r="C21" s="6"/>
      <c r="D21" s="28">
        <f t="shared" si="14"/>
        <v>153</v>
      </c>
      <c r="E21" s="15">
        <f t="shared" si="11"/>
        <v>274</v>
      </c>
      <c r="F21" s="6"/>
      <c r="G21" s="31">
        <f t="shared" si="15"/>
        <v>9182</v>
      </c>
      <c r="H21" s="17">
        <f t="shared" si="12"/>
        <v>16464</v>
      </c>
      <c r="I21" s="23"/>
      <c r="J21" s="32">
        <f t="shared" si="16"/>
        <v>550920</v>
      </c>
      <c r="N21" s="2">
        <f t="shared" si="13"/>
        <v>21</v>
      </c>
      <c r="O21" s="2">
        <f t="shared" si="20"/>
        <v>63</v>
      </c>
      <c r="P21">
        <f t="shared" si="17"/>
        <v>504</v>
      </c>
      <c r="R21">
        <f t="shared" si="18"/>
        <v>66.400000000000006</v>
      </c>
      <c r="S21">
        <f t="shared" si="19"/>
        <v>398.40000000000003</v>
      </c>
    </row>
    <row r="22" spans="1:19">
      <c r="A22" s="7">
        <f t="shared" si="9"/>
        <v>231792</v>
      </c>
      <c r="B22" s="17">
        <f t="shared" si="10"/>
        <v>279204</v>
      </c>
      <c r="C22" s="6"/>
      <c r="D22" s="28">
        <f t="shared" si="14"/>
        <v>147.30000000000001</v>
      </c>
      <c r="E22" s="15">
        <f t="shared" si="11"/>
        <v>236</v>
      </c>
      <c r="F22" s="6"/>
      <c r="G22" s="31">
        <f t="shared" si="15"/>
        <v>8837</v>
      </c>
      <c r="H22" s="17">
        <f t="shared" si="12"/>
        <v>14137</v>
      </c>
      <c r="I22" s="23"/>
      <c r="J22" s="32">
        <f t="shared" si="16"/>
        <v>530220</v>
      </c>
      <c r="N22" s="2">
        <f t="shared" si="13"/>
        <v>16</v>
      </c>
      <c r="O22" s="2">
        <f t="shared" si="20"/>
        <v>48</v>
      </c>
      <c r="P22">
        <f t="shared" si="17"/>
        <v>432</v>
      </c>
      <c r="R22">
        <f t="shared" si="18"/>
        <v>52.8</v>
      </c>
      <c r="S22">
        <f t="shared" si="19"/>
        <v>316.79999999999995</v>
      </c>
    </row>
    <row r="23" spans="1:19">
      <c r="A23" s="7">
        <f t="shared" si="9"/>
        <v>475592</v>
      </c>
      <c r="B23" s="17">
        <f t="shared" si="10"/>
        <v>634840</v>
      </c>
      <c r="C23" s="6"/>
      <c r="D23" s="28">
        <f t="shared" si="14"/>
        <v>208.4</v>
      </c>
      <c r="E23" s="15">
        <f t="shared" si="11"/>
        <v>378</v>
      </c>
      <c r="F23" s="6"/>
      <c r="G23" s="31">
        <f t="shared" si="15"/>
        <v>12502</v>
      </c>
      <c r="H23" s="17">
        <f t="shared" si="12"/>
        <v>22673</v>
      </c>
      <c r="I23" s="23"/>
      <c r="J23" s="32">
        <f t="shared" si="16"/>
        <v>750120</v>
      </c>
      <c r="N23" s="2">
        <f t="shared" si="13"/>
        <v>32</v>
      </c>
      <c r="O23" s="2">
        <f t="shared" si="20"/>
        <v>96</v>
      </c>
      <c r="P23">
        <f t="shared" si="17"/>
        <v>672</v>
      </c>
      <c r="R23">
        <f t="shared" si="18"/>
        <v>88.4</v>
      </c>
      <c r="S23">
        <f t="shared" si="19"/>
        <v>530.40000000000009</v>
      </c>
    </row>
    <row r="24" spans="1:19">
      <c r="A24" s="7">
        <f t="shared" si="9"/>
        <v>491725</v>
      </c>
      <c r="B24" s="17">
        <f t="shared" si="10"/>
        <v>656375</v>
      </c>
      <c r="C24" s="6"/>
      <c r="D24" s="28">
        <f t="shared" si="14"/>
        <v>212.6</v>
      </c>
      <c r="E24" s="15">
        <f t="shared" si="11"/>
        <v>384</v>
      </c>
      <c r="F24" s="6"/>
      <c r="G24" s="31">
        <f t="shared" si="15"/>
        <v>12759</v>
      </c>
      <c r="H24" s="17">
        <f t="shared" si="12"/>
        <v>23031</v>
      </c>
      <c r="I24" s="23"/>
      <c r="J24" s="32">
        <f t="shared" si="16"/>
        <v>765540</v>
      </c>
      <c r="N24" s="2">
        <f t="shared" si="13"/>
        <v>32</v>
      </c>
      <c r="O24" s="2">
        <f t="shared" si="20"/>
        <v>96</v>
      </c>
      <c r="P24">
        <f t="shared" si="17"/>
        <v>672</v>
      </c>
      <c r="R24">
        <f t="shared" si="18"/>
        <v>88.4</v>
      </c>
      <c r="S24">
        <f t="shared" si="19"/>
        <v>530.40000000000009</v>
      </c>
    </row>
    <row r="25" spans="1:19">
      <c r="A25" s="7">
        <f t="shared" si="9"/>
        <v>567528</v>
      </c>
      <c r="B25" s="17">
        <f t="shared" si="10"/>
        <v>757560</v>
      </c>
      <c r="C25" s="6"/>
      <c r="D25" s="28">
        <f t="shared" si="14"/>
        <v>216.8</v>
      </c>
      <c r="E25" s="15">
        <f t="shared" si="11"/>
        <v>355</v>
      </c>
      <c r="F25" s="6"/>
      <c r="G25" s="31">
        <f t="shared" si="15"/>
        <v>13010</v>
      </c>
      <c r="H25" s="17">
        <f t="shared" si="12"/>
        <v>21290</v>
      </c>
      <c r="I25" s="23"/>
      <c r="J25" s="32">
        <f t="shared" si="16"/>
        <v>780600</v>
      </c>
      <c r="N25" s="2">
        <f t="shared" si="13"/>
        <v>32</v>
      </c>
      <c r="O25" s="2">
        <f t="shared" si="20"/>
        <v>96</v>
      </c>
      <c r="P25">
        <f t="shared" si="17"/>
        <v>672</v>
      </c>
      <c r="R25">
        <f t="shared" si="18"/>
        <v>88.4</v>
      </c>
      <c r="S25">
        <f t="shared" si="19"/>
        <v>530.40000000000009</v>
      </c>
    </row>
    <row r="26" spans="1:19">
      <c r="A26" s="7">
        <f t="shared" si="9"/>
        <v>620568</v>
      </c>
      <c r="B26" s="17">
        <f t="shared" si="10"/>
        <v>828360</v>
      </c>
      <c r="C26" s="6"/>
      <c r="D26" s="28">
        <f t="shared" si="14"/>
        <v>221</v>
      </c>
      <c r="E26" s="15">
        <f t="shared" si="11"/>
        <v>347</v>
      </c>
      <c r="F26" s="6"/>
      <c r="G26" s="31">
        <f>ROUND(A26/(H12/60),0)</f>
        <v>13263</v>
      </c>
      <c r="H26" s="17">
        <f t="shared" si="12"/>
        <v>20839</v>
      </c>
      <c r="I26" s="23"/>
      <c r="J26" s="32">
        <f t="shared" si="16"/>
        <v>795780</v>
      </c>
      <c r="N26" s="2">
        <f t="shared" si="13"/>
        <v>32</v>
      </c>
      <c r="O26" s="2">
        <f t="shared" si="20"/>
        <v>96</v>
      </c>
      <c r="P26">
        <f t="shared" si="17"/>
        <v>672</v>
      </c>
      <c r="R26">
        <f t="shared" si="18"/>
        <v>88.4</v>
      </c>
      <c r="S26">
        <f t="shared" si="19"/>
        <v>530.40000000000009</v>
      </c>
    </row>
    <row r="28" spans="1:19">
      <c r="A28" s="5" t="s">
        <v>45</v>
      </c>
      <c r="B28" s="26"/>
      <c r="C28" s="6"/>
      <c r="D28" s="28" t="s">
        <v>46</v>
      </c>
      <c r="E28" s="26"/>
      <c r="F28" s="6"/>
      <c r="G28" s="29" t="s">
        <v>47</v>
      </c>
      <c r="H28" s="26"/>
      <c r="I28" s="26"/>
      <c r="J28" s="30" t="s">
        <v>44</v>
      </c>
      <c r="K28" s="26"/>
    </row>
    <row r="29" spans="1:19">
      <c r="A29" s="7">
        <f>((R2*1.3)*K2)*W2</f>
        <v>199615</v>
      </c>
      <c r="B29" s="27"/>
      <c r="C29" s="6"/>
      <c r="D29" s="28">
        <f>ROUND(A29/H2,1)</f>
        <v>146</v>
      </c>
      <c r="E29" s="26"/>
      <c r="F29" s="6"/>
      <c r="G29" s="31">
        <f>ROUND(A29/(H2/60),0)</f>
        <v>8759</v>
      </c>
      <c r="H29" s="27"/>
      <c r="I29" s="23"/>
      <c r="J29" s="32">
        <f>ROUND(G29*60,0)</f>
        <v>525540</v>
      </c>
    </row>
    <row r="30" spans="1:19">
      <c r="A30" s="7">
        <f t="shared" ref="A30:A39" si="21">((R3*1.3)*K3)*W3</f>
        <v>223080</v>
      </c>
      <c r="B30" s="27"/>
      <c r="C30" s="6"/>
      <c r="D30" s="28">
        <f t="shared" ref="D30:D39" si="22">ROUND(A30/H3,1)</f>
        <v>169.3</v>
      </c>
      <c r="E30" s="26"/>
      <c r="F30" s="6"/>
      <c r="G30" s="31">
        <f t="shared" ref="G30:G38" si="23">ROUND(A30/(H3/60),0)</f>
        <v>10157</v>
      </c>
      <c r="H30" s="27"/>
      <c r="I30" s="23"/>
      <c r="J30" s="32">
        <f t="shared" ref="J30:J39" si="24">ROUND(G30*60,0)</f>
        <v>609420</v>
      </c>
    </row>
    <row r="31" spans="1:19">
      <c r="A31" s="7">
        <f t="shared" si="21"/>
        <v>445315</v>
      </c>
      <c r="B31" s="27"/>
      <c r="C31" s="6"/>
      <c r="D31" s="28">
        <f t="shared" si="22"/>
        <v>249.1</v>
      </c>
      <c r="E31" s="26"/>
      <c r="F31" s="6"/>
      <c r="G31" s="31">
        <f t="shared" si="23"/>
        <v>14948</v>
      </c>
      <c r="H31" s="27"/>
      <c r="I31" s="23"/>
      <c r="J31" s="32">
        <f t="shared" si="24"/>
        <v>896880</v>
      </c>
    </row>
    <row r="32" spans="1:19">
      <c r="A32" s="7">
        <f t="shared" si="21"/>
        <v>145860</v>
      </c>
      <c r="B32" s="27"/>
      <c r="C32" s="6"/>
      <c r="D32" s="28">
        <f t="shared" si="22"/>
        <v>114.9</v>
      </c>
      <c r="E32" s="26"/>
      <c r="F32" s="6"/>
      <c r="G32" s="31">
        <f t="shared" si="23"/>
        <v>6896</v>
      </c>
      <c r="H32" s="27"/>
      <c r="I32" s="23"/>
      <c r="J32" s="32">
        <f t="shared" si="24"/>
        <v>413760</v>
      </c>
    </row>
    <row r="33" spans="1:10">
      <c r="A33" s="7">
        <f t="shared" si="21"/>
        <v>291330</v>
      </c>
      <c r="B33" s="27"/>
      <c r="C33" s="6"/>
      <c r="D33" s="28">
        <f t="shared" si="22"/>
        <v>177.4</v>
      </c>
      <c r="E33" s="26"/>
      <c r="F33" s="6"/>
      <c r="G33" s="31">
        <f t="shared" si="23"/>
        <v>10643</v>
      </c>
      <c r="H33" s="27"/>
      <c r="I33" s="23"/>
      <c r="J33" s="32">
        <f t="shared" si="24"/>
        <v>638580</v>
      </c>
    </row>
    <row r="34" spans="1:10">
      <c r="A34" s="7">
        <f t="shared" si="21"/>
        <v>194220</v>
      </c>
      <c r="B34" s="27"/>
      <c r="C34" s="6"/>
      <c r="D34" s="28">
        <f t="shared" si="22"/>
        <v>115.4</v>
      </c>
      <c r="E34" s="26"/>
      <c r="F34" s="6"/>
      <c r="G34" s="31">
        <f t="shared" si="23"/>
        <v>6927</v>
      </c>
      <c r="H34" s="27"/>
      <c r="I34" s="23"/>
      <c r="J34" s="32">
        <f t="shared" si="24"/>
        <v>415620</v>
      </c>
    </row>
    <row r="35" spans="1:10">
      <c r="A35" s="7">
        <f t="shared" si="21"/>
        <v>188760</v>
      </c>
      <c r="B35" s="27"/>
      <c r="C35" s="6"/>
      <c r="D35" s="28">
        <f t="shared" si="22"/>
        <v>119.9</v>
      </c>
      <c r="E35" s="26"/>
      <c r="F35" s="6"/>
      <c r="G35" s="31">
        <f t="shared" si="23"/>
        <v>7196</v>
      </c>
      <c r="H35" s="27"/>
      <c r="I35" s="23"/>
      <c r="J35" s="32">
        <f t="shared" si="24"/>
        <v>431760</v>
      </c>
    </row>
    <row r="36" spans="1:10">
      <c r="A36" s="7">
        <f t="shared" si="21"/>
        <v>588965</v>
      </c>
      <c r="B36" s="27"/>
      <c r="C36" s="6"/>
      <c r="D36" s="28">
        <f t="shared" si="22"/>
        <v>258</v>
      </c>
      <c r="E36" s="26"/>
      <c r="F36" s="6"/>
      <c r="G36" s="31">
        <f t="shared" si="23"/>
        <v>15483</v>
      </c>
      <c r="H36" s="27"/>
      <c r="I36" s="23"/>
      <c r="J36" s="32">
        <f t="shared" si="24"/>
        <v>928980</v>
      </c>
    </row>
    <row r="37" spans="1:10">
      <c r="A37" s="7">
        <f t="shared" si="21"/>
        <v>545870</v>
      </c>
      <c r="B37" s="27"/>
      <c r="C37" s="6"/>
      <c r="D37" s="28">
        <f t="shared" si="22"/>
        <v>236.1</v>
      </c>
      <c r="E37" s="26"/>
      <c r="F37" s="6"/>
      <c r="G37" s="31">
        <f t="shared" si="23"/>
        <v>14164</v>
      </c>
      <c r="H37" s="27"/>
      <c r="I37" s="23"/>
      <c r="J37" s="32">
        <f t="shared" si="24"/>
        <v>849840</v>
      </c>
    </row>
    <row r="38" spans="1:10">
      <c r="A38" s="7">
        <f t="shared" si="21"/>
        <v>646425</v>
      </c>
      <c r="B38" s="27"/>
      <c r="C38" s="6"/>
      <c r="D38" s="28">
        <f t="shared" si="22"/>
        <v>247</v>
      </c>
      <c r="E38" s="26"/>
      <c r="F38" s="6"/>
      <c r="G38" s="31">
        <f t="shared" si="23"/>
        <v>14818</v>
      </c>
      <c r="H38" s="27"/>
      <c r="I38" s="23"/>
      <c r="J38" s="32">
        <f t="shared" si="24"/>
        <v>889080</v>
      </c>
    </row>
    <row r="39" spans="1:10">
      <c r="A39" s="7">
        <f t="shared" si="21"/>
        <v>611949</v>
      </c>
      <c r="B39" s="27"/>
      <c r="C39" s="6"/>
      <c r="D39" s="28">
        <f t="shared" si="22"/>
        <v>218</v>
      </c>
      <c r="E39" s="26"/>
      <c r="F39" s="6"/>
      <c r="G39" s="31">
        <f>ROUND(A39/(H12/60),0)</f>
        <v>13079</v>
      </c>
      <c r="H39" s="27"/>
      <c r="I39" s="23"/>
      <c r="J39" s="32">
        <f t="shared" si="24"/>
        <v>784740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</dc:creator>
  <cp:lastModifiedBy>sil</cp:lastModifiedBy>
  <dcterms:created xsi:type="dcterms:W3CDTF">2015-03-31T13:41:54Z</dcterms:created>
  <dcterms:modified xsi:type="dcterms:W3CDTF">2015-03-31T21:22:32Z</dcterms:modified>
</cp:coreProperties>
</file>