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2020" windowHeight="9528" activeTab="1"/>
  </bookViews>
  <sheets>
    <sheet name="Q1-6" sheetId="1" r:id="rId1"/>
    <sheet name="Q&amp;A" sheetId="2" r:id="rId2"/>
    <sheet name="Sheet3" sheetId="3" r:id="rId3"/>
  </sheets>
  <definedNames>
    <definedName name="Mercure_Addin_Mark_1887caa3_1258_407b_8fb2_ce04b228cf18" localSheetId="1">'Q&amp;A'!$A$1:$A$2</definedName>
    <definedName name="Mercure_Addin_Mark_45b1a279_de19_43fe_ae66_a4c5aa0a6bfd" localSheetId="0">'Q1-6'!$A$1:$A$2</definedName>
    <definedName name="Mercure_Addin_Mark_e8069a8f_2b1e_4fd4_94e6_373fbd154589" localSheetId="2">Sheet3!$A$1:$A$2</definedName>
  </definedNames>
  <calcPr calcId="145621"/>
</workbook>
</file>

<file path=xl/calcChain.xml><?xml version="1.0" encoding="utf-8"?>
<calcChain xmlns="http://schemas.openxmlformats.org/spreadsheetml/2006/main">
  <c r="C97" i="1" l="1"/>
  <c r="C98" i="1"/>
  <c r="D98" i="1"/>
  <c r="C99" i="1"/>
  <c r="D99" i="1"/>
  <c r="E99" i="1"/>
  <c r="C100" i="1"/>
  <c r="D100" i="1"/>
  <c r="E100" i="1"/>
  <c r="F100" i="1"/>
  <c r="B96" i="1"/>
  <c r="B97" i="1"/>
  <c r="B98" i="1"/>
  <c r="B99" i="1"/>
  <c r="B100" i="1"/>
  <c r="B78" i="1"/>
  <c r="B79" i="1"/>
  <c r="C79" i="1"/>
  <c r="B80" i="1"/>
  <c r="C80" i="1"/>
  <c r="D80" i="1"/>
  <c r="B81" i="1"/>
  <c r="C81" i="1"/>
  <c r="D81" i="1"/>
  <c r="E81" i="1"/>
  <c r="B82" i="1"/>
  <c r="C82" i="1"/>
  <c r="D82" i="1"/>
  <c r="E82" i="1"/>
  <c r="F82" i="1"/>
  <c r="B83" i="1"/>
  <c r="C83" i="1"/>
  <c r="D83" i="1"/>
  <c r="E83" i="1"/>
  <c r="F83" i="1"/>
  <c r="G83" i="1"/>
  <c r="B84" i="1"/>
  <c r="C84" i="1"/>
  <c r="D84" i="1"/>
  <c r="E84" i="1"/>
  <c r="F84" i="1"/>
  <c r="G84" i="1"/>
  <c r="H84" i="1"/>
  <c r="B85" i="1"/>
  <c r="C85" i="1"/>
  <c r="D85" i="1"/>
  <c r="E85" i="1"/>
  <c r="F85" i="1"/>
  <c r="G85" i="1"/>
  <c r="H85" i="1"/>
  <c r="I85" i="1"/>
  <c r="B86" i="1"/>
  <c r="C86" i="1"/>
  <c r="D86" i="1"/>
  <c r="E86" i="1"/>
  <c r="F86" i="1"/>
  <c r="G86" i="1"/>
  <c r="H86" i="1"/>
  <c r="I86" i="1"/>
  <c r="J86" i="1"/>
  <c r="B87" i="1"/>
  <c r="C87" i="1"/>
  <c r="D87" i="1"/>
  <c r="E87" i="1"/>
  <c r="F87" i="1"/>
  <c r="G87" i="1"/>
  <c r="H87" i="1"/>
  <c r="I87" i="1"/>
  <c r="J87" i="1"/>
  <c r="K87" i="1"/>
  <c r="C65" i="1"/>
  <c r="C66" i="1"/>
  <c r="D66" i="1"/>
  <c r="C67" i="1"/>
  <c r="D67" i="1"/>
  <c r="E67" i="1"/>
  <c r="C68" i="1"/>
  <c r="D68" i="1"/>
  <c r="E68" i="1"/>
  <c r="F68" i="1"/>
  <c r="C69" i="1"/>
  <c r="D69" i="1"/>
  <c r="E69" i="1"/>
  <c r="F69" i="1"/>
  <c r="G69" i="1"/>
  <c r="B64" i="1"/>
  <c r="B65" i="1"/>
  <c r="B66" i="1"/>
  <c r="B67" i="1"/>
  <c r="B68" i="1"/>
  <c r="B69" i="1"/>
  <c r="B54" i="1" l="1"/>
  <c r="B55" i="1"/>
  <c r="C55" i="1"/>
  <c r="B56" i="1"/>
  <c r="C56" i="1"/>
  <c r="D56" i="1"/>
  <c r="B57" i="1"/>
  <c r="C57" i="1"/>
  <c r="D57" i="1"/>
  <c r="E57" i="1"/>
  <c r="B44" i="1"/>
  <c r="B45" i="1"/>
  <c r="C45" i="1"/>
  <c r="B46" i="1"/>
  <c r="C46" i="1"/>
  <c r="D46" i="1"/>
  <c r="B47" i="1"/>
  <c r="C47" i="1"/>
  <c r="D47" i="1"/>
  <c r="E47" i="1"/>
  <c r="C29" i="1"/>
  <c r="C30" i="1"/>
  <c r="D30" i="1"/>
  <c r="C31" i="1"/>
  <c r="D31" i="1"/>
  <c r="E31" i="1"/>
  <c r="C32" i="1"/>
  <c r="D32" i="1"/>
  <c r="E32" i="1"/>
  <c r="F32" i="1"/>
  <c r="C33" i="1"/>
  <c r="D33" i="1"/>
  <c r="E33" i="1"/>
  <c r="F33" i="1"/>
  <c r="G33" i="1"/>
  <c r="C34" i="1"/>
  <c r="D34" i="1"/>
  <c r="E34" i="1"/>
  <c r="F34" i="1"/>
  <c r="G34" i="1"/>
  <c r="H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K37" i="1"/>
  <c r="B28" i="1"/>
  <c r="B29" i="1"/>
  <c r="B30" i="1"/>
  <c r="B31" i="1"/>
  <c r="B32" i="1"/>
  <c r="B33" i="1"/>
  <c r="B34" i="1"/>
  <c r="B35" i="1"/>
  <c r="B36" i="1"/>
  <c r="B37" i="1"/>
  <c r="L29" i="1"/>
  <c r="L30" i="1" s="1"/>
  <c r="L31" i="1" s="1"/>
  <c r="L32" i="1" s="1"/>
  <c r="L33" i="1" s="1"/>
  <c r="L34" i="1" s="1"/>
  <c r="L35" i="1" s="1"/>
  <c r="L36" i="1" s="1"/>
  <c r="L37" i="1" s="1"/>
  <c r="L28" i="1"/>
  <c r="C13" i="1"/>
  <c r="C14" i="1"/>
  <c r="D14" i="1"/>
  <c r="C15" i="1"/>
  <c r="D15" i="1"/>
  <c r="E15" i="1"/>
  <c r="C16" i="1"/>
  <c r="D16" i="1"/>
  <c r="E16" i="1"/>
  <c r="F16" i="1"/>
  <c r="C17" i="1"/>
  <c r="D17" i="1"/>
  <c r="E17" i="1"/>
  <c r="F17" i="1"/>
  <c r="G17" i="1"/>
  <c r="C18" i="1"/>
  <c r="D18" i="1"/>
  <c r="E18" i="1"/>
  <c r="F18" i="1"/>
  <c r="G18" i="1"/>
  <c r="H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K21" i="1"/>
  <c r="C11" i="1"/>
  <c r="B11" i="1"/>
  <c r="C12" i="1" s="1"/>
  <c r="B6" i="1"/>
  <c r="D13" i="1" l="1"/>
  <c r="E14" i="1" s="1"/>
  <c r="D11" i="1"/>
  <c r="D12" i="1"/>
  <c r="E12" i="1" l="1"/>
  <c r="E11" i="1"/>
  <c r="E13" i="1"/>
  <c r="F14" i="1"/>
  <c r="E46" i="1"/>
  <c r="F15" i="1"/>
  <c r="F13" i="1" l="1"/>
  <c r="E45" i="1"/>
  <c r="D45" i="1" s="1"/>
  <c r="E44" i="1"/>
  <c r="G16" i="1"/>
  <c r="F12" i="1"/>
  <c r="F11" i="1"/>
  <c r="E43" i="1"/>
  <c r="G14" i="1"/>
  <c r="G15" i="1"/>
  <c r="D44" i="1" l="1"/>
  <c r="C44" i="1" s="1"/>
  <c r="H15" i="1"/>
  <c r="G11" i="1"/>
  <c r="G13" i="1"/>
  <c r="H16" i="1"/>
  <c r="D43" i="1"/>
  <c r="H14" i="1"/>
  <c r="G12" i="1"/>
  <c r="H17" i="1"/>
  <c r="I18" i="1" s="1"/>
  <c r="I17" i="1" l="1"/>
  <c r="J17" i="1" s="1"/>
  <c r="C43" i="1"/>
  <c r="B43" i="1" s="1"/>
  <c r="I14" i="1"/>
  <c r="H13" i="1"/>
  <c r="I15" i="1"/>
  <c r="H12" i="1"/>
  <c r="I16" i="1"/>
  <c r="H11" i="1"/>
  <c r="J18" i="1"/>
  <c r="J19" i="1"/>
  <c r="I11" i="1" l="1"/>
  <c r="I12" i="1"/>
  <c r="I13" i="1"/>
  <c r="J16" i="1"/>
  <c r="J15" i="1"/>
  <c r="J14" i="1"/>
  <c r="K18" i="1"/>
  <c r="L18" i="1" s="1"/>
  <c r="L84" i="1" s="1"/>
  <c r="K17" i="1"/>
  <c r="K20" i="1"/>
  <c r="K19" i="1"/>
  <c r="K34" i="1" l="1"/>
  <c r="K15" i="1"/>
  <c r="J13" i="1"/>
  <c r="K33" i="1"/>
  <c r="L17" i="1"/>
  <c r="L83" i="1" s="1"/>
  <c r="K83" i="1" s="1"/>
  <c r="K14" i="1"/>
  <c r="K16" i="1"/>
  <c r="J12" i="1"/>
  <c r="J11" i="1"/>
  <c r="K36" i="1"/>
  <c r="L19" i="1"/>
  <c r="L85" i="1" s="1"/>
  <c r="K84" i="1" s="1"/>
  <c r="K35" i="1"/>
  <c r="L20" i="1"/>
  <c r="L86" i="1" s="1"/>
  <c r="L21" i="1"/>
  <c r="L87" i="1" s="1"/>
  <c r="J33" i="1" l="1"/>
  <c r="K12" i="1"/>
  <c r="L14" i="1"/>
  <c r="L80" i="1" s="1"/>
  <c r="K30" i="1"/>
  <c r="K86" i="1"/>
  <c r="J83" i="1"/>
  <c r="K13" i="1"/>
  <c r="K11" i="1"/>
  <c r="L16" i="1"/>
  <c r="L82" i="1" s="1"/>
  <c r="K82" i="1" s="1"/>
  <c r="J82" i="1" s="1"/>
  <c r="K32" i="1"/>
  <c r="J32" i="1" s="1"/>
  <c r="L15" i="1"/>
  <c r="L81" i="1" s="1"/>
  <c r="K31" i="1"/>
  <c r="K85" i="1"/>
  <c r="J35" i="1"/>
  <c r="J34" i="1"/>
  <c r="K81" i="1" l="1"/>
  <c r="J81" i="1" s="1"/>
  <c r="I81" i="1" s="1"/>
  <c r="J85" i="1"/>
  <c r="I32" i="1"/>
  <c r="J31" i="1"/>
  <c r="I31" i="1" s="1"/>
  <c r="I82" i="1"/>
  <c r="J84" i="1"/>
  <c r="I84" i="1" s="1"/>
  <c r="L13" i="1"/>
  <c r="L79" i="1" s="1"/>
  <c r="K79" i="1" s="1"/>
  <c r="K29" i="1"/>
  <c r="J29" i="1" s="1"/>
  <c r="J30" i="1"/>
  <c r="L11" i="1"/>
  <c r="L77" i="1" s="1"/>
  <c r="K27" i="1"/>
  <c r="K80" i="1"/>
  <c r="L12" i="1"/>
  <c r="L78" i="1" s="1"/>
  <c r="K28" i="1"/>
  <c r="I34" i="1"/>
  <c r="I33" i="1"/>
  <c r="K77" i="1" l="1"/>
  <c r="H81" i="1"/>
  <c r="H31" i="1"/>
  <c r="H67" i="1" s="1"/>
  <c r="J80" i="1"/>
  <c r="I80" i="1" s="1"/>
  <c r="H80" i="1" s="1"/>
  <c r="J28" i="1"/>
  <c r="I28" i="1" s="1"/>
  <c r="I83" i="1"/>
  <c r="H83" i="1" s="1"/>
  <c r="I30" i="1"/>
  <c r="H30" i="1" s="1"/>
  <c r="H66" i="1" s="1"/>
  <c r="J27" i="1"/>
  <c r="I29" i="1"/>
  <c r="J79" i="1"/>
  <c r="K78" i="1"/>
  <c r="J78" i="1" s="1"/>
  <c r="H33" i="1"/>
  <c r="H69" i="1" s="1"/>
  <c r="H32" i="1"/>
  <c r="G80" i="1" l="1"/>
  <c r="G98" i="1" s="1"/>
  <c r="I79" i="1"/>
  <c r="H79" i="1" s="1"/>
  <c r="G79" i="1" s="1"/>
  <c r="G97" i="1" s="1"/>
  <c r="I27" i="1"/>
  <c r="H27" i="1" s="1"/>
  <c r="H63" i="1" s="1"/>
  <c r="G30" i="1"/>
  <c r="H82" i="1"/>
  <c r="I78" i="1"/>
  <c r="H78" i="1" s="1"/>
  <c r="H29" i="1"/>
  <c r="H65" i="1" s="1"/>
  <c r="J77" i="1"/>
  <c r="I77" i="1" s="1"/>
  <c r="H28" i="1"/>
  <c r="G32" i="1"/>
  <c r="H68" i="1"/>
  <c r="G31" i="1"/>
  <c r="F97" i="1" l="1"/>
  <c r="G66" i="1"/>
  <c r="F79" i="1"/>
  <c r="G78" i="1"/>
  <c r="H77" i="1"/>
  <c r="G77" i="1" s="1"/>
  <c r="G95" i="1" s="1"/>
  <c r="G29" i="1"/>
  <c r="G82" i="1"/>
  <c r="G100" i="1" s="1"/>
  <c r="G81" i="1"/>
  <c r="G99" i="1" s="1"/>
  <c r="F98" i="1" s="1"/>
  <c r="H64" i="1"/>
  <c r="G28" i="1"/>
  <c r="G27" i="1"/>
  <c r="G68" i="1"/>
  <c r="G67" i="1"/>
  <c r="F31" i="1"/>
  <c r="F30" i="1"/>
  <c r="E97" i="1" l="1"/>
  <c r="F99" i="1"/>
  <c r="E98" i="1" s="1"/>
  <c r="F78" i="1"/>
  <c r="E78" i="1" s="1"/>
  <c r="G96" i="1"/>
  <c r="F96" i="1" s="1"/>
  <c r="E96" i="1" s="1"/>
  <c r="F77" i="1"/>
  <c r="F81" i="1"/>
  <c r="F80" i="1"/>
  <c r="G65" i="1"/>
  <c r="F29" i="1"/>
  <c r="G63" i="1"/>
  <c r="F27" i="1"/>
  <c r="G64" i="1"/>
  <c r="F28" i="1"/>
  <c r="F57" i="1"/>
  <c r="F67" i="1"/>
  <c r="F66" i="1"/>
  <c r="F56" i="1"/>
  <c r="E30" i="1"/>
  <c r="D96" i="1" l="1"/>
  <c r="F95" i="1"/>
  <c r="E95" i="1" s="1"/>
  <c r="D95" i="1" s="1"/>
  <c r="D97" i="1"/>
  <c r="E77" i="1"/>
  <c r="D77" i="1" s="1"/>
  <c r="E29" i="1"/>
  <c r="E80" i="1"/>
  <c r="E79" i="1"/>
  <c r="F65" i="1"/>
  <c r="F55" i="1"/>
  <c r="E55" i="1" s="1"/>
  <c r="F63" i="1"/>
  <c r="F53" i="1"/>
  <c r="E27" i="1"/>
  <c r="F54" i="1"/>
  <c r="E54" i="1" s="1"/>
  <c r="F64" i="1"/>
  <c r="E28" i="1"/>
  <c r="E66" i="1"/>
  <c r="E56" i="1"/>
  <c r="C96" i="1" l="1"/>
  <c r="C95" i="1"/>
  <c r="E65" i="1"/>
  <c r="D29" i="1"/>
  <c r="D28" i="1"/>
  <c r="D55" i="1"/>
  <c r="D79" i="1"/>
  <c r="D78" i="1"/>
  <c r="D54" i="1"/>
  <c r="E64" i="1"/>
  <c r="E63" i="1"/>
  <c r="D27" i="1"/>
  <c r="E53" i="1"/>
  <c r="D53" i="1" s="1"/>
  <c r="B95" i="1" l="1"/>
  <c r="E92" i="1" s="1"/>
  <c r="C28" i="1"/>
  <c r="C27" i="1"/>
  <c r="D65" i="1"/>
  <c r="D64" i="1"/>
  <c r="C54" i="1"/>
  <c r="C77" i="1"/>
  <c r="C78" i="1"/>
  <c r="C53" i="1"/>
  <c r="D63" i="1"/>
  <c r="B77" i="1" l="1"/>
  <c r="B27" i="1"/>
  <c r="D41" i="1" s="1"/>
  <c r="C64" i="1"/>
  <c r="C63" i="1"/>
  <c r="B53" i="1"/>
  <c r="D51" i="1" s="1"/>
  <c r="B63" i="1" l="1"/>
  <c r="E74" i="1"/>
</calcChain>
</file>

<file path=xl/sharedStrings.xml><?xml version="1.0" encoding="utf-8"?>
<sst xmlns="http://schemas.openxmlformats.org/spreadsheetml/2006/main" count="24" uniqueCount="24">
  <si>
    <t>q</t>
  </si>
  <si>
    <t>1-q</t>
  </si>
  <si>
    <t>Term Structure Lattice</t>
  </si>
  <si>
    <t>r(0,0)</t>
  </si>
  <si>
    <t>u</t>
  </si>
  <si>
    <t>d</t>
  </si>
  <si>
    <t>Short-Rate Lattice</t>
  </si>
  <si>
    <t>Q1</t>
  </si>
  <si>
    <t xml:space="preserve">ZCB </t>
  </si>
  <si>
    <t>Forward</t>
  </si>
  <si>
    <t>Q2</t>
  </si>
  <si>
    <t>Q3</t>
  </si>
  <si>
    <t>Q4</t>
  </si>
  <si>
    <t>Q5</t>
  </si>
  <si>
    <t>Q6</t>
  </si>
  <si>
    <t>Future</t>
  </si>
  <si>
    <t>Face value</t>
  </si>
  <si>
    <t>Strike</t>
  </si>
  <si>
    <t>Type</t>
  </si>
  <si>
    <t>American Option</t>
  </si>
  <si>
    <t>Fixed Rate</t>
  </si>
  <si>
    <t>Swap With Expiration t = 10</t>
  </si>
  <si>
    <t>Swaption Strike</t>
  </si>
  <si>
    <t>Swaption:  Expiration t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</si>
</sst>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2" borderId="5" xfId="0" applyFon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0" fontId="0" fillId="0" borderId="0" xfId="0" applyNumberFormat="1"/>
    <xf numFmtId="164" fontId="0" fillId="0" borderId="0" xfId="0" applyNumberFormat="1"/>
    <xf numFmtId="1" fontId="0" fillId="0" borderId="0" xfId="0" applyNumberFormat="1" applyBorder="1"/>
    <xf numFmtId="10" fontId="0" fillId="0" borderId="0" xfId="0" applyNumberFormat="1" applyBorder="1"/>
    <xf numFmtId="164" fontId="0" fillId="0" borderId="0" xfId="0" applyNumberFormat="1" applyBorder="1"/>
    <xf numFmtId="10" fontId="3" fillId="0" borderId="0" xfId="0" applyNumberFormat="1" applyFont="1" applyBorder="1"/>
    <xf numFmtId="0" fontId="1" fillId="0" borderId="0" xfId="0" applyFont="1"/>
    <xf numFmtId="2" fontId="0" fillId="0" borderId="0" xfId="0" applyNumberFormat="1"/>
    <xf numFmtId="2" fontId="0" fillId="4" borderId="0" xfId="0" applyNumberFormat="1" applyFill="1"/>
    <xf numFmtId="164" fontId="2" fillId="3" borderId="8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2" xfId="0" quotePrefix="1" applyFont="1" applyFill="1" applyBorder="1" applyAlignment="1">
      <alignment horizontal="center"/>
    </xf>
    <xf numFmtId="0" fontId="2" fillId="3" borderId="11" xfId="2" quotePrefix="1" applyFont="1" applyFill="1" applyBorder="1" applyAlignment="1">
      <alignment horizontal="center"/>
    </xf>
    <xf numFmtId="0" fontId="2" fillId="3" borderId="0" xfId="2" quotePrefix="1" applyFont="1" applyFill="1" applyBorder="1" applyAlignment="1">
      <alignment horizontal="center"/>
    </xf>
    <xf numFmtId="2" fontId="0" fillId="0" borderId="0" xfId="0" applyNumberFormat="1" applyBorder="1"/>
    <xf numFmtId="0" fontId="2" fillId="3" borderId="2" xfId="2" quotePrefix="1" applyFont="1" applyFill="1" applyBorder="1" applyAlignment="1">
      <alignment horizontal="left"/>
    </xf>
    <xf numFmtId="0" fontId="2" fillId="3" borderId="12" xfId="2" quotePrefix="1" applyFont="1" applyFill="1" applyBorder="1" applyAlignment="1">
      <alignment horizontal="left"/>
    </xf>
    <xf numFmtId="0" fontId="2" fillId="3" borderId="2" xfId="2" applyFont="1" applyFill="1" applyBorder="1" applyAlignment="1">
      <alignment horizontal="left"/>
    </xf>
    <xf numFmtId="0" fontId="2" fillId="3" borderId="1" xfId="2" applyFont="1" applyFill="1" applyBorder="1" applyAlignment="1">
      <alignment horizontal="left"/>
    </xf>
    <xf numFmtId="166" fontId="2" fillId="5" borderId="10" xfId="3" quotePrefix="1" applyNumberFormat="1" applyFont="1" applyFill="1" applyBorder="1" applyAlignment="1">
      <alignment horizontal="center"/>
    </xf>
    <xf numFmtId="1" fontId="0" fillId="4" borderId="0" xfId="0" applyNumberFormat="1" applyFill="1"/>
    <xf numFmtId="165" fontId="0" fillId="0" borderId="0" xfId="1" applyNumberFormat="1" applyFont="1" applyBorder="1"/>
    <xf numFmtId="1" fontId="0" fillId="0" borderId="0" xfId="0" applyNumberFormat="1"/>
    <xf numFmtId="2" fontId="0" fillId="0" borderId="0" xfId="1" applyNumberFormat="1" applyFont="1" applyBorder="1"/>
    <xf numFmtId="9" fontId="5" fillId="0" borderId="5" xfId="3" applyFont="1" applyBorder="1" applyAlignment="1">
      <alignment horizontal="center"/>
    </xf>
  </cellXfs>
  <cellStyles count="6">
    <cellStyle name="Normal" xfId="0" builtinId="0"/>
    <cellStyle name="Normal 2" xfId="4"/>
    <cellStyle name="Normal 3" xfId="2"/>
    <cellStyle name="Percent" xfId="1" builtinId="5"/>
    <cellStyle name="Percent 2" xfId="5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69" workbookViewId="0">
      <selection activeCell="E74" sqref="E74"/>
    </sheetView>
  </sheetViews>
  <sheetFormatPr defaultRowHeight="14.4" x14ac:dyDescent="0.3"/>
  <cols>
    <col min="4" max="4" width="9.5546875" bestFit="1" customWidth="1"/>
  </cols>
  <sheetData>
    <row r="1" spans="1:13" ht="15" thickBot="1" x14ac:dyDescent="0.35">
      <c r="A1" s="21" t="s">
        <v>2</v>
      </c>
      <c r="B1" s="22"/>
      <c r="E1" s="1"/>
    </row>
    <row r="2" spans="1:13" x14ac:dyDescent="0.3">
      <c r="A2" s="2" t="s">
        <v>3</v>
      </c>
      <c r="B2" s="3">
        <v>0.05</v>
      </c>
    </row>
    <row r="3" spans="1:13" x14ac:dyDescent="0.3">
      <c r="A3" s="4" t="s">
        <v>4</v>
      </c>
      <c r="B3" s="5">
        <v>1.1000000000000001</v>
      </c>
    </row>
    <row r="4" spans="1:13" x14ac:dyDescent="0.3">
      <c r="A4" s="4" t="s">
        <v>5</v>
      </c>
      <c r="B4" s="6">
        <v>0.9</v>
      </c>
    </row>
    <row r="5" spans="1:13" x14ac:dyDescent="0.3">
      <c r="A5" s="4" t="s">
        <v>0</v>
      </c>
      <c r="B5" s="7">
        <v>0.5</v>
      </c>
      <c r="F5" s="1"/>
    </row>
    <row r="6" spans="1:13" ht="15" thickBot="1" x14ac:dyDescent="0.35">
      <c r="A6" s="8" t="s">
        <v>1</v>
      </c>
      <c r="B6" s="9">
        <f>1-B5</f>
        <v>0.5</v>
      </c>
    </row>
    <row r="7" spans="1:13" x14ac:dyDescent="0.3">
      <c r="C7" s="10"/>
      <c r="D7" s="10"/>
      <c r="E7" s="10"/>
      <c r="F7" s="10"/>
      <c r="G7" s="10"/>
    </row>
    <row r="8" spans="1:13" x14ac:dyDescent="0.3">
      <c r="A8" s="11"/>
      <c r="B8" s="11"/>
      <c r="C8" s="11"/>
      <c r="D8" s="11"/>
      <c r="E8" s="11"/>
      <c r="F8" s="11"/>
      <c r="G8" s="11"/>
    </row>
    <row r="9" spans="1:13" x14ac:dyDescent="0.3">
      <c r="A9" s="19" t="s">
        <v>6</v>
      </c>
      <c r="B9" s="20"/>
      <c r="C9" s="14"/>
      <c r="D9" s="14"/>
      <c r="E9" s="14"/>
      <c r="F9" s="14"/>
      <c r="G9" s="14"/>
    </row>
    <row r="10" spans="1:13" x14ac:dyDescent="0.3">
      <c r="A10" s="14"/>
      <c r="B10" s="12">
        <v>0</v>
      </c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/>
    </row>
    <row r="11" spans="1:13" x14ac:dyDescent="0.3">
      <c r="A11" s="12">
        <v>0</v>
      </c>
      <c r="B11" s="15">
        <f>B2</f>
        <v>0.05</v>
      </c>
      <c r="C11" s="13">
        <f ca="1">IF($A11 &lt; C$10, $B$4*OFFSET(C11,0,-1),IF($A11=C$10,$B$3*OFFSET(C11,-1,-1),""))</f>
        <v>4.5000000000000005E-2</v>
      </c>
      <c r="D11" s="13">
        <f t="shared" ref="D11:L21" ca="1" si="0">IF($A11 &lt; D$10, $B$4*OFFSET(D11,0,-1),IF($A11=D$10,$B$3*OFFSET(D11,-1,-1),""))</f>
        <v>4.0500000000000008E-2</v>
      </c>
      <c r="E11" s="13">
        <f t="shared" ca="1" si="0"/>
        <v>3.645000000000001E-2</v>
      </c>
      <c r="F11" s="13">
        <f t="shared" ca="1" si="0"/>
        <v>3.2805000000000008E-2</v>
      </c>
      <c r="G11" s="13">
        <f t="shared" ca="1" si="0"/>
        <v>2.9524500000000009E-2</v>
      </c>
      <c r="H11" s="13">
        <f t="shared" ca="1" si="0"/>
        <v>2.657205000000001E-2</v>
      </c>
      <c r="I11" s="13">
        <f t="shared" ca="1" si="0"/>
        <v>2.3914845000000011E-2</v>
      </c>
      <c r="J11" s="13">
        <f t="shared" ca="1" si="0"/>
        <v>2.1523360500000012E-2</v>
      </c>
      <c r="K11" s="13">
        <f t="shared" ca="1" si="0"/>
        <v>1.937102445000001E-2</v>
      </c>
      <c r="L11" s="13">
        <f t="shared" ca="1" si="0"/>
        <v>1.7433922005000008E-2</v>
      </c>
      <c r="M11" s="13"/>
    </row>
    <row r="12" spans="1:13" x14ac:dyDescent="0.3">
      <c r="A12" s="12">
        <v>1</v>
      </c>
      <c r="B12" s="13"/>
      <c r="C12" s="13">
        <f t="shared" ref="C12:C21" ca="1" si="1">IF($A12 &lt; C$10, $B$4*OFFSET(C12,0,-1),IF($A12=C$10,$B$3*OFFSET(C12,-1,-1),""))</f>
        <v>5.5000000000000007E-2</v>
      </c>
      <c r="D12" s="13">
        <f t="shared" ca="1" si="0"/>
        <v>4.9500000000000009E-2</v>
      </c>
      <c r="E12" s="13">
        <f t="shared" ca="1" si="0"/>
        <v>4.4550000000000006E-2</v>
      </c>
      <c r="F12" s="13">
        <f t="shared" ca="1" si="0"/>
        <v>4.0095000000000006E-2</v>
      </c>
      <c r="G12" s="13">
        <f t="shared" ca="1" si="0"/>
        <v>3.6085500000000006E-2</v>
      </c>
      <c r="H12" s="13">
        <f t="shared" ca="1" si="0"/>
        <v>3.2476950000000004E-2</v>
      </c>
      <c r="I12" s="13">
        <f t="shared" ca="1" si="0"/>
        <v>2.9229255000000006E-2</v>
      </c>
      <c r="J12" s="13">
        <f t="shared" ca="1" si="0"/>
        <v>2.6306329500000006E-2</v>
      </c>
      <c r="K12" s="13">
        <f t="shared" ca="1" si="0"/>
        <v>2.3675696550000007E-2</v>
      </c>
      <c r="L12" s="13">
        <f t="shared" ca="1" si="0"/>
        <v>2.1308126895000008E-2</v>
      </c>
      <c r="M12" s="13"/>
    </row>
    <row r="13" spans="1:13" x14ac:dyDescent="0.3">
      <c r="A13" s="12">
        <v>2</v>
      </c>
      <c r="B13" s="13"/>
      <c r="C13" s="13" t="str">
        <f t="shared" ca="1" si="1"/>
        <v/>
      </c>
      <c r="D13" s="13">
        <f t="shared" ca="1" si="0"/>
        <v>6.0500000000000012E-2</v>
      </c>
      <c r="E13" s="13">
        <f t="shared" ca="1" si="0"/>
        <v>5.4450000000000012E-2</v>
      </c>
      <c r="F13" s="13">
        <f t="shared" ca="1" si="0"/>
        <v>4.9005000000000014E-2</v>
      </c>
      <c r="G13" s="13">
        <f t="shared" ca="1" si="0"/>
        <v>4.4104500000000012E-2</v>
      </c>
      <c r="H13" s="13">
        <f t="shared" ca="1" si="0"/>
        <v>3.9694050000000008E-2</v>
      </c>
      <c r="I13" s="13">
        <f t="shared" ca="1" si="0"/>
        <v>3.5724645000000006E-2</v>
      </c>
      <c r="J13" s="13">
        <f t="shared" ca="1" si="0"/>
        <v>3.2152180500000009E-2</v>
      </c>
      <c r="K13" s="13">
        <f t="shared" ca="1" si="0"/>
        <v>2.893696245000001E-2</v>
      </c>
      <c r="L13" s="13">
        <f t="shared" ca="1" si="0"/>
        <v>2.6043266205000009E-2</v>
      </c>
      <c r="M13" s="13"/>
    </row>
    <row r="14" spans="1:13" x14ac:dyDescent="0.3">
      <c r="A14" s="12">
        <v>3</v>
      </c>
      <c r="B14" s="13"/>
      <c r="C14" s="13" t="str">
        <f t="shared" ca="1" si="1"/>
        <v/>
      </c>
      <c r="D14" s="13" t="str">
        <f t="shared" ca="1" si="0"/>
        <v/>
      </c>
      <c r="E14" s="13">
        <f t="shared" ca="1" si="0"/>
        <v>6.6550000000000012E-2</v>
      </c>
      <c r="F14" s="13">
        <f t="shared" ca="1" si="0"/>
        <v>5.9895000000000011E-2</v>
      </c>
      <c r="G14" s="13">
        <f t="shared" ca="1" si="0"/>
        <v>5.3905500000000009E-2</v>
      </c>
      <c r="H14" s="13">
        <f t="shared" ca="1" si="0"/>
        <v>4.8514950000000008E-2</v>
      </c>
      <c r="I14" s="13">
        <f t="shared" ca="1" si="0"/>
        <v>4.3663455000000011E-2</v>
      </c>
      <c r="J14" s="13">
        <f t="shared" ca="1" si="0"/>
        <v>3.929710950000001E-2</v>
      </c>
      <c r="K14" s="13">
        <f t="shared" ca="1" si="0"/>
        <v>3.5367398550000012E-2</v>
      </c>
      <c r="L14" s="13">
        <f t="shared" ca="1" si="0"/>
        <v>3.1830658695000014E-2</v>
      </c>
      <c r="M14" s="13"/>
    </row>
    <row r="15" spans="1:13" x14ac:dyDescent="0.3">
      <c r="A15" s="12">
        <v>4</v>
      </c>
      <c r="B15" s="13"/>
      <c r="C15" s="13" t="str">
        <f t="shared" ca="1" si="1"/>
        <v/>
      </c>
      <c r="D15" s="13" t="str">
        <f t="shared" ca="1" si="0"/>
        <v/>
      </c>
      <c r="E15" s="13" t="str">
        <f t="shared" ca="1" si="0"/>
        <v/>
      </c>
      <c r="F15" s="13">
        <f t="shared" ca="1" si="0"/>
        <v>7.320500000000002E-2</v>
      </c>
      <c r="G15" s="13">
        <f t="shared" ca="1" si="0"/>
        <v>6.5884500000000026E-2</v>
      </c>
      <c r="H15" s="13">
        <f t="shared" ca="1" si="0"/>
        <v>5.9296050000000024E-2</v>
      </c>
      <c r="I15" s="13">
        <f t="shared" ca="1" si="0"/>
        <v>5.3366445000000019E-2</v>
      </c>
      <c r="J15" s="13">
        <f t="shared" ca="1" si="0"/>
        <v>4.8029800500000018E-2</v>
      </c>
      <c r="K15" s="13">
        <f t="shared" ca="1" si="0"/>
        <v>4.3226820450000016E-2</v>
      </c>
      <c r="L15" s="13">
        <f t="shared" ca="1" si="0"/>
        <v>3.8904138405000017E-2</v>
      </c>
      <c r="M15" s="13"/>
    </row>
    <row r="16" spans="1:13" x14ac:dyDescent="0.3">
      <c r="A16" s="12">
        <v>5</v>
      </c>
      <c r="B16" s="13"/>
      <c r="C16" s="13" t="str">
        <f t="shared" ca="1" si="1"/>
        <v/>
      </c>
      <c r="D16" s="13" t="str">
        <f t="shared" ca="1" si="0"/>
        <v/>
      </c>
      <c r="E16" s="13" t="str">
        <f t="shared" ca="1" si="0"/>
        <v/>
      </c>
      <c r="F16" s="13" t="str">
        <f t="shared" ca="1" si="0"/>
        <v/>
      </c>
      <c r="G16" s="13">
        <f t="shared" ca="1" si="0"/>
        <v>8.0525500000000028E-2</v>
      </c>
      <c r="H16" s="13">
        <f t="shared" ca="1" si="0"/>
        <v>7.2472950000000022E-2</v>
      </c>
      <c r="I16" s="13">
        <f t="shared" ca="1" si="0"/>
        <v>6.5225655000000021E-2</v>
      </c>
      <c r="J16" s="13">
        <f t="shared" ca="1" si="0"/>
        <v>5.8703089500000021E-2</v>
      </c>
      <c r="K16" s="13">
        <f t="shared" ca="1" si="0"/>
        <v>5.2832780550000021E-2</v>
      </c>
      <c r="L16" s="13">
        <f t="shared" ca="1" si="0"/>
        <v>4.7549502495000021E-2</v>
      </c>
      <c r="M16" s="13"/>
    </row>
    <row r="17" spans="1:13" x14ac:dyDescent="0.3">
      <c r="A17" s="12">
        <v>6</v>
      </c>
      <c r="C17" s="13" t="str">
        <f t="shared" ca="1" si="1"/>
        <v/>
      </c>
      <c r="D17" s="13" t="str">
        <f t="shared" ca="1" si="0"/>
        <v/>
      </c>
      <c r="E17" s="13" t="str">
        <f t="shared" ca="1" si="0"/>
        <v/>
      </c>
      <c r="F17" s="13" t="str">
        <f t="shared" ca="1" si="0"/>
        <v/>
      </c>
      <c r="G17" s="13" t="str">
        <f t="shared" ca="1" si="0"/>
        <v/>
      </c>
      <c r="H17" s="13">
        <f t="shared" ca="1" si="0"/>
        <v>8.8578050000000033E-2</v>
      </c>
      <c r="I17" s="13">
        <f t="shared" ca="1" si="0"/>
        <v>7.9720245000000037E-2</v>
      </c>
      <c r="J17" s="13">
        <f t="shared" ca="1" si="0"/>
        <v>7.1748220500000029E-2</v>
      </c>
      <c r="K17" s="13">
        <f t="shared" ca="1" si="0"/>
        <v>6.4573398450000027E-2</v>
      </c>
      <c r="L17" s="13">
        <f t="shared" ca="1" si="0"/>
        <v>5.8116058605000027E-2</v>
      </c>
      <c r="M17" s="13"/>
    </row>
    <row r="18" spans="1:13" x14ac:dyDescent="0.3">
      <c r="A18" s="12">
        <v>7</v>
      </c>
      <c r="C18" s="13" t="str">
        <f t="shared" ca="1" si="1"/>
        <v/>
      </c>
      <c r="D18" s="13" t="str">
        <f t="shared" ca="1" si="0"/>
        <v/>
      </c>
      <c r="E18" s="13" t="str">
        <f t="shared" ca="1" si="0"/>
        <v/>
      </c>
      <c r="F18" s="13" t="str">
        <f t="shared" ca="1" si="0"/>
        <v/>
      </c>
      <c r="G18" s="13" t="str">
        <f t="shared" ca="1" si="0"/>
        <v/>
      </c>
      <c r="H18" s="13" t="str">
        <f t="shared" ca="1" si="0"/>
        <v/>
      </c>
      <c r="I18" s="13">
        <f t="shared" ca="1" si="0"/>
        <v>9.7435855000000043E-2</v>
      </c>
      <c r="J18" s="13">
        <f t="shared" ca="1" si="0"/>
        <v>8.7692269500000045E-2</v>
      </c>
      <c r="K18" s="13">
        <f t="shared" ca="1" si="0"/>
        <v>7.8923042550000044E-2</v>
      </c>
      <c r="L18" s="13">
        <f t="shared" ca="1" si="0"/>
        <v>7.1030738295000048E-2</v>
      </c>
      <c r="M18" s="13"/>
    </row>
    <row r="19" spans="1:13" x14ac:dyDescent="0.3">
      <c r="A19" s="12">
        <v>8</v>
      </c>
      <c r="C19" s="13" t="str">
        <f t="shared" ca="1" si="1"/>
        <v/>
      </c>
      <c r="D19" s="13" t="str">
        <f t="shared" ca="1" si="0"/>
        <v/>
      </c>
      <c r="E19" s="13" t="str">
        <f t="shared" ca="1" si="0"/>
        <v/>
      </c>
      <c r="F19" s="13" t="str">
        <f t="shared" ca="1" si="0"/>
        <v/>
      </c>
      <c r="G19" s="13" t="str">
        <f t="shared" ca="1" si="0"/>
        <v/>
      </c>
      <c r="H19" s="13" t="str">
        <f t="shared" ca="1" si="0"/>
        <v/>
      </c>
      <c r="I19" s="13" t="str">
        <f t="shared" ca="1" si="0"/>
        <v/>
      </c>
      <c r="J19" s="13">
        <f t="shared" ca="1" si="0"/>
        <v>0.10717944050000006</v>
      </c>
      <c r="K19" s="13">
        <f t="shared" ca="1" si="0"/>
        <v>9.6461496450000059E-2</v>
      </c>
      <c r="L19" s="13">
        <f t="shared" ca="1" si="0"/>
        <v>8.6815346805000054E-2</v>
      </c>
      <c r="M19" s="13"/>
    </row>
    <row r="20" spans="1:13" x14ac:dyDescent="0.3">
      <c r="A20" s="12">
        <v>9</v>
      </c>
      <c r="C20" s="13" t="str">
        <f t="shared" ca="1" si="1"/>
        <v/>
      </c>
      <c r="D20" s="13" t="str">
        <f t="shared" ca="1" si="0"/>
        <v/>
      </c>
      <c r="E20" s="13" t="str">
        <f t="shared" ca="1" si="0"/>
        <v/>
      </c>
      <c r="F20" s="13" t="str">
        <f t="shared" ca="1" si="0"/>
        <v/>
      </c>
      <c r="G20" s="13" t="str">
        <f t="shared" ca="1" si="0"/>
        <v/>
      </c>
      <c r="H20" s="13" t="str">
        <f t="shared" ca="1" si="0"/>
        <v/>
      </c>
      <c r="I20" s="13" t="str">
        <f t="shared" ca="1" si="0"/>
        <v/>
      </c>
      <c r="J20" s="13" t="str">
        <f t="shared" ca="1" si="0"/>
        <v/>
      </c>
      <c r="K20" s="13">
        <f t="shared" ca="1" si="0"/>
        <v>0.11789738455000007</v>
      </c>
      <c r="L20" s="13">
        <f t="shared" ca="1" si="0"/>
        <v>0.10610764609500006</v>
      </c>
      <c r="M20" s="13"/>
    </row>
    <row r="21" spans="1:13" x14ac:dyDescent="0.3">
      <c r="A21" s="12">
        <v>10</v>
      </c>
      <c r="C21" s="13" t="str">
        <f t="shared" ca="1" si="1"/>
        <v/>
      </c>
      <c r="D21" s="13" t="str">
        <f t="shared" ca="1" si="0"/>
        <v/>
      </c>
      <c r="E21" s="13" t="str">
        <f t="shared" ca="1" si="0"/>
        <v/>
      </c>
      <c r="F21" s="13" t="str">
        <f t="shared" ca="1" si="0"/>
        <v/>
      </c>
      <c r="G21" s="13" t="str">
        <f t="shared" ca="1" si="0"/>
        <v/>
      </c>
      <c r="H21" s="13" t="str">
        <f t="shared" ca="1" si="0"/>
        <v/>
      </c>
      <c r="I21" s="13" t="str">
        <f t="shared" ca="1" si="0"/>
        <v/>
      </c>
      <c r="J21" s="13" t="str">
        <f t="shared" ca="1" si="0"/>
        <v/>
      </c>
      <c r="K21" s="13" t="str">
        <f t="shared" ca="1" si="0"/>
        <v/>
      </c>
      <c r="L21" s="13">
        <f t="shared" ca="1" si="0"/>
        <v>0.12968712300500007</v>
      </c>
      <c r="M21" s="13"/>
    </row>
    <row r="22" spans="1:13" x14ac:dyDescent="0.3">
      <c r="A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5" spans="1:13" x14ac:dyDescent="0.3">
      <c r="A25" s="19" t="s">
        <v>8</v>
      </c>
      <c r="B25" s="20"/>
    </row>
    <row r="26" spans="1:13" x14ac:dyDescent="0.3">
      <c r="B26" s="12">
        <v>0</v>
      </c>
      <c r="C26" s="12">
        <v>1</v>
      </c>
      <c r="D26" s="12">
        <v>2</v>
      </c>
      <c r="E26" s="12">
        <v>3</v>
      </c>
      <c r="F26" s="12">
        <v>4</v>
      </c>
      <c r="G26" s="12">
        <v>5</v>
      </c>
      <c r="H26" s="12">
        <v>6</v>
      </c>
      <c r="I26" s="12">
        <v>7</v>
      </c>
      <c r="J26" s="12">
        <v>8</v>
      </c>
      <c r="K26" s="12">
        <v>9</v>
      </c>
      <c r="L26" s="12">
        <v>10</v>
      </c>
    </row>
    <row r="27" spans="1:13" x14ac:dyDescent="0.3">
      <c r="A27" s="12">
        <v>0</v>
      </c>
      <c r="B27" s="18">
        <f ca="1">IF($A27&lt;=B$26,($B$5*C27+$B$6*C28)/(1+B11),"")</f>
        <v>61.621958117541546</v>
      </c>
      <c r="C27" s="17">
        <f t="shared" ref="C27:K27" ca="1" si="2">IF($A27&lt;=C$26,($B$5*D27+$B$6*D28)/(1+C11),"")</f>
        <v>67.441029623026253</v>
      </c>
      <c r="D27" s="17">
        <f t="shared" ca="1" si="2"/>
        <v>72.881830301541115</v>
      </c>
      <c r="E27" s="17">
        <f t="shared" ca="1" si="2"/>
        <v>77.886861508571897</v>
      </c>
      <c r="F27" s="17">
        <f t="shared" ca="1" si="2"/>
        <v>82.422216356146365</v>
      </c>
      <c r="G27" s="17">
        <f t="shared" ca="1" si="2"/>
        <v>86.474562071049121</v>
      </c>
      <c r="H27" s="17">
        <f t="shared" ca="1" si="2"/>
        <v>90.047459517865818</v>
      </c>
      <c r="I27" s="17">
        <f t="shared" ca="1" si="2"/>
        <v>93.15753262218783</v>
      </c>
      <c r="J27" s="17">
        <f t="shared" ca="1" si="2"/>
        <v>95.830846121884122</v>
      </c>
      <c r="K27" s="17">
        <f t="shared" ca="1" si="2"/>
        <v>98.099708154795579</v>
      </c>
      <c r="L27" s="16">
        <v>100</v>
      </c>
      <c r="M27" t="s">
        <v>16</v>
      </c>
    </row>
    <row r="28" spans="1:13" x14ac:dyDescent="0.3">
      <c r="A28" s="12">
        <v>1</v>
      </c>
      <c r="B28" s="17" t="str">
        <f t="shared" ref="B28:K37" si="3">IF($A28&lt;=B$26,($B$5*C28+$B$6*C29)/(1+B12),"")</f>
        <v/>
      </c>
      <c r="C28" s="17">
        <f t="shared" ca="1" si="3"/>
        <v>61.965082423810998</v>
      </c>
      <c r="D28" s="17">
        <f t="shared" ca="1" si="3"/>
        <v>68.069921610583719</v>
      </c>
      <c r="E28" s="17">
        <f t="shared" ca="1" si="3"/>
        <v>73.780227348935156</v>
      </c>
      <c r="F28" s="17">
        <f t="shared" ca="1" si="3"/>
        <v>79.029458864972355</v>
      </c>
      <c r="G28" s="17">
        <f t="shared" ca="1" si="3"/>
        <v>83.777592256370355</v>
      </c>
      <c r="H28" s="17">
        <f t="shared" ca="1" si="3"/>
        <v>88.007901039965802</v>
      </c>
      <c r="I28" s="17">
        <f t="shared" ca="1" si="3"/>
        <v>91.722877606907218</v>
      </c>
      <c r="J28" s="17">
        <f t="shared" ca="1" si="3"/>
        <v>94.939915028975662</v>
      </c>
      <c r="K28" s="17">
        <f t="shared" ca="1" si="3"/>
        <v>97.687187785175325</v>
      </c>
      <c r="L28">
        <f>L27</f>
        <v>100</v>
      </c>
    </row>
    <row r="29" spans="1:13" x14ac:dyDescent="0.3">
      <c r="A29" s="12">
        <v>2</v>
      </c>
      <c r="B29" s="17" t="str">
        <f t="shared" si="3"/>
        <v/>
      </c>
      <c r="C29" s="17" t="str">
        <f t="shared" si="3"/>
        <v/>
      </c>
      <c r="D29" s="17">
        <f t="shared" ca="1" si="3"/>
        <v>62.67640230365749</v>
      </c>
      <c r="E29" s="17">
        <f t="shared" ca="1" si="3"/>
        <v>69.098538111680071</v>
      </c>
      <c r="F29" s="17">
        <f t="shared" ca="1" si="3"/>
        <v>75.104814089688105</v>
      </c>
      <c r="G29" s="17">
        <f t="shared" ca="1" si="3"/>
        <v>80.618697779956463</v>
      </c>
      <c r="H29" s="17">
        <f t="shared" ca="1" si="3"/>
        <v>85.593596083509425</v>
      </c>
      <c r="I29" s="17">
        <f t="shared" ca="1" si="3"/>
        <v>90.009380876384199</v>
      </c>
      <c r="J29" s="17">
        <f t="shared" ca="1" si="3"/>
        <v>93.867822942650918</v>
      </c>
      <c r="K29" s="17">
        <f t="shared" ca="1" si="3"/>
        <v>97.18768364768448</v>
      </c>
      <c r="L29">
        <f t="shared" ref="L29:L37" si="4">L28</f>
        <v>100</v>
      </c>
    </row>
    <row r="30" spans="1:13" x14ac:dyDescent="0.3">
      <c r="A30" s="12">
        <v>3</v>
      </c>
      <c r="B30" s="17" t="str">
        <f t="shared" si="3"/>
        <v/>
      </c>
      <c r="C30" s="17" t="str">
        <f t="shared" si="3"/>
        <v/>
      </c>
      <c r="D30" s="17" t="str">
        <f t="shared" si="3"/>
        <v/>
      </c>
      <c r="E30" s="17">
        <f t="shared" ca="1" si="3"/>
        <v>63.838111174377453</v>
      </c>
      <c r="F30" s="17">
        <f t="shared" ca="1" si="3"/>
        <v>70.617092934034005</v>
      </c>
      <c r="G30" s="17">
        <f t="shared" ca="1" si="3"/>
        <v>76.95195322835005</v>
      </c>
      <c r="H30" s="17">
        <f t="shared" ca="1" si="3"/>
        <v>82.755094188875688</v>
      </c>
      <c r="I30" s="17">
        <f t="shared" ca="1" si="3"/>
        <v>87.972924255871916</v>
      </c>
      <c r="J30" s="17">
        <f t="shared" ca="1" si="3"/>
        <v>92.58204516707471</v>
      </c>
      <c r="K30" s="17">
        <f t="shared" ca="1" si="3"/>
        <v>96.584072610405642</v>
      </c>
      <c r="L30">
        <f t="shared" si="4"/>
        <v>100</v>
      </c>
    </row>
    <row r="31" spans="1:13" x14ac:dyDescent="0.3">
      <c r="A31" s="12">
        <v>4</v>
      </c>
      <c r="B31" s="17" t="str">
        <f t="shared" si="3"/>
        <v/>
      </c>
      <c r="C31" s="17" t="str">
        <f t="shared" si="3"/>
        <v/>
      </c>
      <c r="D31" s="17" t="str">
        <f t="shared" si="3"/>
        <v/>
      </c>
      <c r="E31" s="17" t="str">
        <f t="shared" si="3"/>
        <v/>
      </c>
      <c r="F31" s="17">
        <f t="shared" ca="1" si="3"/>
        <v>65.55598201203054</v>
      </c>
      <c r="G31" s="17">
        <f t="shared" ca="1" si="3"/>
        <v>72.741454202285908</v>
      </c>
      <c r="H31" s="17">
        <f t="shared" ca="1" si="3"/>
        <v>79.44507929732606</v>
      </c>
      <c r="I31" s="17">
        <f t="shared" ca="1" si="3"/>
        <v>85.566982635516666</v>
      </c>
      <c r="J31" s="17">
        <f t="shared" ca="1" si="3"/>
        <v>91.046206983598438</v>
      </c>
      <c r="K31" s="17">
        <f t="shared" ca="1" si="3"/>
        <v>95.856431257072757</v>
      </c>
      <c r="L31">
        <f t="shared" si="4"/>
        <v>100</v>
      </c>
    </row>
    <row r="32" spans="1:13" x14ac:dyDescent="0.3">
      <c r="A32" s="12">
        <v>5</v>
      </c>
      <c r="B32" s="17" t="str">
        <f t="shared" si="3"/>
        <v/>
      </c>
      <c r="C32" s="17" t="str">
        <f t="shared" si="3"/>
        <v/>
      </c>
      <c r="D32" s="17" t="str">
        <f t="shared" si="3"/>
        <v/>
      </c>
      <c r="E32" s="17" t="str">
        <f t="shared" si="3"/>
        <v/>
      </c>
      <c r="F32" s="17" t="str">
        <f t="shared" si="3"/>
        <v/>
      </c>
      <c r="G32" s="17">
        <f t="shared" ca="1" si="3"/>
        <v>67.968561148156567</v>
      </c>
      <c r="H32" s="17">
        <f t="shared" ca="1" si="3"/>
        <v>75.622897786026769</v>
      </c>
      <c r="I32" s="17">
        <f t="shared" ca="1" si="3"/>
        <v>82.744734747671842</v>
      </c>
      <c r="J32" s="17">
        <f t="shared" ca="1" si="3"/>
        <v>89.220569632703416</v>
      </c>
      <c r="K32" s="17">
        <f t="shared" ca="1" si="3"/>
        <v>94.981845025531968</v>
      </c>
      <c r="L32">
        <f t="shared" si="4"/>
        <v>100</v>
      </c>
    </row>
    <row r="33" spans="1:12" x14ac:dyDescent="0.3">
      <c r="A33" s="12">
        <v>6</v>
      </c>
      <c r="B33" s="17" t="str">
        <f t="shared" si="3"/>
        <v/>
      </c>
      <c r="C33" s="17" t="str">
        <f t="shared" si="3"/>
        <v/>
      </c>
      <c r="D33" s="17" t="str">
        <f t="shared" si="3"/>
        <v/>
      </c>
      <c r="E33" s="17" t="str">
        <f t="shared" si="3"/>
        <v/>
      </c>
      <c r="F33" s="17" t="str">
        <f t="shared" si="3"/>
        <v/>
      </c>
      <c r="G33" s="17" t="str">
        <f t="shared" si="3"/>
        <v/>
      </c>
      <c r="H33" s="17">
        <f t="shared" ca="1" si="3"/>
        <v>71.260629251758132</v>
      </c>
      <c r="I33" s="17">
        <f t="shared" ca="1" si="3"/>
        <v>79.462289804585396</v>
      </c>
      <c r="J33" s="17">
        <f t="shared" ca="1" si="3"/>
        <v>87.063058906076606</v>
      </c>
      <c r="K33" s="17">
        <f t="shared" ca="1" si="3"/>
        <v>93.934340408654037</v>
      </c>
      <c r="L33">
        <f t="shared" si="4"/>
        <v>100</v>
      </c>
    </row>
    <row r="34" spans="1:12" x14ac:dyDescent="0.3">
      <c r="A34" s="12">
        <v>7</v>
      </c>
      <c r="B34" s="17" t="str">
        <f t="shared" si="3"/>
        <v/>
      </c>
      <c r="C34" s="17" t="str">
        <f t="shared" si="3"/>
        <v/>
      </c>
      <c r="D34" s="17" t="str">
        <f t="shared" si="3"/>
        <v/>
      </c>
      <c r="E34" s="17" t="str">
        <f t="shared" si="3"/>
        <v/>
      </c>
      <c r="F34" s="17" t="str">
        <f t="shared" si="3"/>
        <v/>
      </c>
      <c r="G34" s="17" t="str">
        <f t="shared" si="3"/>
        <v/>
      </c>
      <c r="H34" s="17" t="str">
        <f t="shared" si="3"/>
        <v/>
      </c>
      <c r="I34" s="17">
        <f t="shared" ca="1" si="3"/>
        <v>75.683223860718243</v>
      </c>
      <c r="J34" s="17">
        <f t="shared" ca="1" si="3"/>
        <v>84.531027126059286</v>
      </c>
      <c r="K34" s="17">
        <f t="shared" ca="1" si="3"/>
        <v>92.685016499094502</v>
      </c>
      <c r="L34">
        <f t="shared" si="4"/>
        <v>100</v>
      </c>
    </row>
    <row r="35" spans="1:12" x14ac:dyDescent="0.3">
      <c r="A35" s="12">
        <v>8</v>
      </c>
      <c r="B35" s="17" t="str">
        <f t="shared" si="3"/>
        <v/>
      </c>
      <c r="C35" s="17" t="str">
        <f t="shared" si="3"/>
        <v/>
      </c>
      <c r="D35" s="17" t="str">
        <f t="shared" si="3"/>
        <v/>
      </c>
      <c r="E35" s="17" t="str">
        <f t="shared" si="3"/>
        <v/>
      </c>
      <c r="F35" s="17" t="str">
        <f t="shared" si="3"/>
        <v/>
      </c>
      <c r="G35" s="17" t="str">
        <f t="shared" si="3"/>
        <v/>
      </c>
      <c r="H35" s="17" t="str">
        <f t="shared" si="3"/>
        <v/>
      </c>
      <c r="I35" s="17" t="str">
        <f t="shared" si="3"/>
        <v/>
      </c>
      <c r="J35" s="17">
        <f t="shared" ca="1" si="3"/>
        <v>81.583939847428169</v>
      </c>
      <c r="K35" s="17">
        <f t="shared" ca="1" si="3"/>
        <v>91.202472976724465</v>
      </c>
      <c r="L35">
        <f t="shared" si="4"/>
        <v>100</v>
      </c>
    </row>
    <row r="36" spans="1:12" x14ac:dyDescent="0.3">
      <c r="A36" s="12">
        <v>9</v>
      </c>
      <c r="B36" s="17" t="str">
        <f t="shared" si="3"/>
        <v/>
      </c>
      <c r="C36" s="17" t="str">
        <f t="shared" si="3"/>
        <v/>
      </c>
      <c r="D36" s="17" t="str">
        <f t="shared" si="3"/>
        <v/>
      </c>
      <c r="E36" s="17" t="str">
        <f t="shared" si="3"/>
        <v/>
      </c>
      <c r="F36" s="17" t="str">
        <f t="shared" si="3"/>
        <v/>
      </c>
      <c r="G36" s="17" t="str">
        <f t="shared" si="3"/>
        <v/>
      </c>
      <c r="H36" s="17" t="str">
        <f t="shared" si="3"/>
        <v/>
      </c>
      <c r="I36" s="17" t="str">
        <f t="shared" si="3"/>
        <v/>
      </c>
      <c r="J36" s="17" t="str">
        <f t="shared" si="3"/>
        <v/>
      </c>
      <c r="K36" s="17">
        <f t="shared" ca="1" si="3"/>
        <v>89.453648771397866</v>
      </c>
      <c r="L36">
        <f t="shared" si="4"/>
        <v>100</v>
      </c>
    </row>
    <row r="37" spans="1:12" x14ac:dyDescent="0.3">
      <c r="A37" s="12">
        <v>10</v>
      </c>
      <c r="B37" s="17" t="str">
        <f t="shared" si="3"/>
        <v/>
      </c>
      <c r="C37" s="17" t="str">
        <f t="shared" si="3"/>
        <v/>
      </c>
      <c r="D37" s="17" t="str">
        <f t="shared" si="3"/>
        <v/>
      </c>
      <c r="E37" s="17" t="str">
        <f t="shared" si="3"/>
        <v/>
      </c>
      <c r="F37" s="17" t="str">
        <f t="shared" si="3"/>
        <v/>
      </c>
      <c r="G37" s="17" t="str">
        <f t="shared" si="3"/>
        <v/>
      </c>
      <c r="H37" s="17" t="str">
        <f t="shared" si="3"/>
        <v/>
      </c>
      <c r="I37" s="17" t="str">
        <f t="shared" si="3"/>
        <v/>
      </c>
      <c r="J37" s="17" t="str">
        <f t="shared" si="3"/>
        <v/>
      </c>
      <c r="K37" s="17" t="str">
        <f t="shared" si="3"/>
        <v/>
      </c>
      <c r="L37">
        <f t="shared" si="4"/>
        <v>100</v>
      </c>
    </row>
    <row r="41" spans="1:12" x14ac:dyDescent="0.3">
      <c r="A41" s="19" t="s">
        <v>9</v>
      </c>
      <c r="B41" s="20"/>
      <c r="D41" s="18">
        <f ca="1">B27/B43*100</f>
        <v>74.88484493844841</v>
      </c>
    </row>
    <row r="42" spans="1:12" x14ac:dyDescent="0.3">
      <c r="B42" s="12">
        <v>0</v>
      </c>
      <c r="C42" s="12">
        <v>1</v>
      </c>
      <c r="D42" s="12">
        <v>2</v>
      </c>
      <c r="E42" s="12">
        <v>3</v>
      </c>
      <c r="F42" s="12">
        <v>4</v>
      </c>
      <c r="G42" s="12"/>
      <c r="H42" s="12"/>
      <c r="I42" s="12"/>
      <c r="J42" s="12"/>
      <c r="K42" s="12"/>
      <c r="L42" s="12"/>
    </row>
    <row r="43" spans="1:12" x14ac:dyDescent="0.3">
      <c r="A43" s="12">
        <v>0</v>
      </c>
      <c r="B43" s="17">
        <f t="shared" ref="B43:D46" ca="1" si="5">IF($A43&lt;=B$26,($B$5*C43+$B$6*C44)/(1+B11),"")</f>
        <v>82.288957356046751</v>
      </c>
      <c r="C43" s="17">
        <f t="shared" ca="1" si="5"/>
        <v>87.636171396789592</v>
      </c>
      <c r="D43" s="17">
        <f t="shared" ca="1" si="5"/>
        <v>92.368185155832705</v>
      </c>
      <c r="E43" s="17">
        <f ca="1">IF($A43&lt;=E$26,($B$5*F43+$B$6*F44)/(1+E11),"")</f>
        <v>96.483187804525059</v>
      </c>
      <c r="F43" s="17">
        <v>100</v>
      </c>
      <c r="G43" s="17"/>
      <c r="H43" s="17"/>
      <c r="I43" s="17"/>
      <c r="J43" s="17"/>
      <c r="K43" s="17"/>
      <c r="L43" s="16"/>
    </row>
    <row r="44" spans="1:12" x14ac:dyDescent="0.3">
      <c r="A44" s="12">
        <v>1</v>
      </c>
      <c r="B44" s="17" t="str">
        <f t="shared" si="5"/>
        <v/>
      </c>
      <c r="C44" s="17">
        <f t="shared" ca="1" si="5"/>
        <v>85.170639050908576</v>
      </c>
      <c r="D44" s="17">
        <f t="shared" ca="1" si="5"/>
        <v>90.79141306345754</v>
      </c>
      <c r="E44" s="17">
        <f t="shared" ref="E44:E46" ca="1" si="6">IF($A44&lt;=E$26,($B$5*F44+$B$6*F45)/(1+E12),"")</f>
        <v>95.73500550476281</v>
      </c>
      <c r="F44" s="17">
        <v>100</v>
      </c>
      <c r="G44" s="17"/>
      <c r="H44" s="17"/>
      <c r="I44" s="17"/>
      <c r="J44" s="17"/>
      <c r="K44" s="17"/>
    </row>
    <row r="45" spans="1:12" x14ac:dyDescent="0.3">
      <c r="A45" s="12">
        <v>2</v>
      </c>
      <c r="B45" s="17" t="str">
        <f t="shared" si="5"/>
        <v/>
      </c>
      <c r="C45" s="17" t="str">
        <f t="shared" si="5"/>
        <v/>
      </c>
      <c r="D45" s="17">
        <f t="shared" ca="1" si="5"/>
        <v>88.918635333959557</v>
      </c>
      <c r="E45" s="17">
        <f t="shared" ca="1" si="6"/>
        <v>94.836170515434574</v>
      </c>
      <c r="F45" s="17">
        <v>100</v>
      </c>
      <c r="G45" s="17"/>
      <c r="H45" s="17"/>
      <c r="I45" s="17"/>
      <c r="J45" s="17"/>
      <c r="K45" s="17"/>
    </row>
    <row r="46" spans="1:12" x14ac:dyDescent="0.3">
      <c r="A46" s="12">
        <v>3</v>
      </c>
      <c r="B46" s="17" t="str">
        <f t="shared" si="5"/>
        <v/>
      </c>
      <c r="C46" s="17" t="str">
        <f t="shared" si="5"/>
        <v/>
      </c>
      <c r="D46" s="17" t="str">
        <f t="shared" si="5"/>
        <v/>
      </c>
      <c r="E46" s="17">
        <f t="shared" ca="1" si="6"/>
        <v>93.760255027893663</v>
      </c>
      <c r="F46" s="17">
        <v>100</v>
      </c>
      <c r="G46" s="17"/>
      <c r="H46" s="17"/>
      <c r="I46" s="17"/>
      <c r="J46" s="17"/>
      <c r="K46" s="17"/>
    </row>
    <row r="47" spans="1:12" x14ac:dyDescent="0.3">
      <c r="A47" s="12">
        <v>4</v>
      </c>
      <c r="B47" s="17" t="str">
        <f>IF($A47&lt;=B$26,($B$5*C47+$B$6*#REF!)/(1+B15),"")</f>
        <v/>
      </c>
      <c r="C47" s="17" t="str">
        <f>IF($A47&lt;=C$26,($B$5*D47+$B$6*#REF!)/(1+C15),"")</f>
        <v/>
      </c>
      <c r="D47" s="17" t="str">
        <f>IF($A47&lt;=D$26,($B$5*E47+$B$6*#REF!)/(1+D15),"")</f>
        <v/>
      </c>
      <c r="E47" s="17" t="str">
        <f>IF($A47&lt;=E$26,($B$5*F47+$B$6*#REF!)/(1+E15),"")</f>
        <v/>
      </c>
      <c r="F47" s="17">
        <v>100</v>
      </c>
      <c r="G47" s="17"/>
      <c r="H47" s="17"/>
      <c r="I47" s="17"/>
      <c r="J47" s="17"/>
      <c r="K47" s="17"/>
    </row>
    <row r="51" spans="1:9" x14ac:dyDescent="0.3">
      <c r="A51" s="19" t="s">
        <v>15</v>
      </c>
      <c r="B51" s="20"/>
      <c r="D51" s="18">
        <f ca="1">B53</f>
        <v>74.82458063139569</v>
      </c>
    </row>
    <row r="52" spans="1:9" x14ac:dyDescent="0.3">
      <c r="B52" s="12">
        <v>0</v>
      </c>
      <c r="C52" s="12">
        <v>1</v>
      </c>
      <c r="D52" s="12">
        <v>2</v>
      </c>
      <c r="E52" s="12">
        <v>3</v>
      </c>
      <c r="F52" s="12">
        <v>4</v>
      </c>
    </row>
    <row r="53" spans="1:9" x14ac:dyDescent="0.3">
      <c r="A53" s="12">
        <v>0</v>
      </c>
      <c r="B53" s="17">
        <f ca="1">IF($A53&lt;=B$52,($B$5*C53+$B$6*C54),"")</f>
        <v>74.82458063139569</v>
      </c>
      <c r="C53" s="17">
        <f ca="1">IF($A53&lt;=C$52,($B$5*D53+$B$6*D54),"")</f>
        <v>76.930266019270221</v>
      </c>
      <c r="D53" s="17">
        <f ca="1">IF($A53&lt;=D$52,($B$5*E53+$B$6*E54),"")</f>
        <v>78.896487043944788</v>
      </c>
      <c r="E53" s="17">
        <f ca="1">IF($A53&lt;=E$52,($B$5*F53+$B$6*F54),"")</f>
        <v>80.725837610559353</v>
      </c>
      <c r="F53" s="17">
        <f ca="1">F27</f>
        <v>82.422216356146365</v>
      </c>
    </row>
    <row r="54" spans="1:9" x14ac:dyDescent="0.3">
      <c r="A54" s="12">
        <v>1</v>
      </c>
      <c r="B54" s="17" t="str">
        <f>IF($A54&lt;=B$52,($B$5*C54+$B$6*C55),"")</f>
        <v/>
      </c>
      <c r="C54" s="17">
        <f ca="1">IF($A54&lt;=C$52,($B$5*D54+$B$6*D55),"")</f>
        <v>72.71889524352116</v>
      </c>
      <c r="D54" s="17">
        <f ca="1">IF($A54&lt;=D$52,($B$5*E54+$B$6*E55),"")</f>
        <v>74.964044994595639</v>
      </c>
      <c r="E54" s="17">
        <f ca="1">IF($A54&lt;=E$52,($B$5*F54+$B$6*F55),"")</f>
        <v>77.067136477330223</v>
      </c>
      <c r="F54" s="17">
        <f t="shared" ref="F54:F57" ca="1" si="7">F28</f>
        <v>79.029458864972355</v>
      </c>
    </row>
    <row r="55" spans="1:9" x14ac:dyDescent="0.3">
      <c r="A55" s="12">
        <v>2</v>
      </c>
      <c r="B55" s="17" t="str">
        <f>IF($A55&lt;=B$52,($B$5*C55+$B$6*C56),"")</f>
        <v/>
      </c>
      <c r="C55" s="17" t="str">
        <f>IF($A55&lt;=C$52,($B$5*D55+$B$6*D56),"")</f>
        <v/>
      </c>
      <c r="D55" s="17">
        <f ca="1">IF($A55&lt;=D$52,($B$5*E55+$B$6*E56),"")</f>
        <v>70.473745492446668</v>
      </c>
      <c r="E55" s="17">
        <f ca="1">IF($A55&lt;=E$52,($B$5*F55+$B$6*F56),"")</f>
        <v>72.860953511861055</v>
      </c>
      <c r="F55" s="17">
        <f t="shared" ca="1" si="7"/>
        <v>75.104814089688105</v>
      </c>
    </row>
    <row r="56" spans="1:9" x14ac:dyDescent="0.3">
      <c r="A56" s="12">
        <v>3</v>
      </c>
      <c r="B56" s="17" t="str">
        <f>IF($A56&lt;=B$52,($B$5*C56+$B$6*C57),"")</f>
        <v/>
      </c>
      <c r="C56" s="17" t="str">
        <f>IF($A56&lt;=C$52,($B$5*D56+$B$6*D57),"")</f>
        <v/>
      </c>
      <c r="D56" s="17" t="str">
        <f>IF($A56&lt;=D$52,($B$5*E56+$B$6*E57),"")</f>
        <v/>
      </c>
      <c r="E56" s="17">
        <f ca="1">IF($A56&lt;=E$52,($B$5*F56+$B$6*F57),"")</f>
        <v>68.08653747303228</v>
      </c>
      <c r="F56" s="17">
        <f t="shared" ca="1" si="7"/>
        <v>70.617092934034005</v>
      </c>
    </row>
    <row r="57" spans="1:9" x14ac:dyDescent="0.3">
      <c r="A57" s="12">
        <v>4</v>
      </c>
      <c r="B57" s="17" t="str">
        <f>IF($A57&lt;=B$52,($B$5*C57+$B$6*#REF!),"")</f>
        <v/>
      </c>
      <c r="C57" s="17" t="str">
        <f>IF($A57&lt;=C$52,($B$5*D57+$B$6*#REF!),"")</f>
        <v/>
      </c>
      <c r="D57" s="17" t="str">
        <f>IF($A57&lt;=D$52,($B$5*E57+$B$6*#REF!),"")</f>
        <v/>
      </c>
      <c r="E57" s="17" t="str">
        <f>IF($A57&lt;=E$52,($B$5*F57+$B$6*#REF!),"")</f>
        <v/>
      </c>
      <c r="F57" s="17">
        <f t="shared" ca="1" si="7"/>
        <v>65.55598201203054</v>
      </c>
    </row>
    <row r="61" spans="1:9" x14ac:dyDescent="0.3">
      <c r="A61" s="23" t="s">
        <v>19</v>
      </c>
      <c r="B61" s="24"/>
      <c r="C61" s="24"/>
      <c r="D61" t="s">
        <v>17</v>
      </c>
      <c r="E61">
        <v>80</v>
      </c>
      <c r="H61" t="s">
        <v>18</v>
      </c>
      <c r="I61">
        <v>1</v>
      </c>
    </row>
    <row r="62" spans="1:9" x14ac:dyDescent="0.3">
      <c r="B62" s="12">
        <v>0</v>
      </c>
      <c r="C62" s="12">
        <v>1</v>
      </c>
      <c r="D62" s="12">
        <v>2</v>
      </c>
      <c r="E62" s="12">
        <v>3</v>
      </c>
      <c r="F62" s="12">
        <v>4</v>
      </c>
      <c r="G62" s="12">
        <v>5</v>
      </c>
      <c r="H62" s="12">
        <v>6</v>
      </c>
    </row>
    <row r="63" spans="1:9" x14ac:dyDescent="0.3">
      <c r="A63" s="12">
        <v>0</v>
      </c>
      <c r="B63" s="18">
        <f ca="1">IF($A63&lt;=B$62,MAX($I$61*(B27-$E$61),($B$5*C63+$B$6*C64)/(1+B11)),"")</f>
        <v>2.3572151638290477</v>
      </c>
      <c r="C63" s="17">
        <f t="shared" ref="C63:G63" ca="1" si="8">IF($A63&lt;=C$62,MAX($I$61*(C27-$E$61),($B$5*D63+$B$6*D64)/(1+C11)),"")</f>
        <v>3.3935000890871803</v>
      </c>
      <c r="D63" s="17">
        <f t="shared" ca="1" si="8"/>
        <v>4.6473352386077202</v>
      </c>
      <c r="E63" s="17">
        <f t="shared" ca="1" si="8"/>
        <v>6.0302979445068514</v>
      </c>
      <c r="F63" s="17">
        <f t="shared" ca="1" si="8"/>
        <v>7.4228308597266901</v>
      </c>
      <c r="G63" s="17">
        <f t="shared" ca="1" si="8"/>
        <v>8.7687862492983992</v>
      </c>
      <c r="H63" s="17">
        <f ca="1">MAX(0,$I$61*(H27-$E$61))</f>
        <v>10.047459517865818</v>
      </c>
    </row>
    <row r="64" spans="1:9" x14ac:dyDescent="0.3">
      <c r="A64" s="12">
        <v>1</v>
      </c>
      <c r="B64" s="17" t="str">
        <f t="shared" ref="B64:G69" si="9">IF($A64&lt;=B$62,MAX($I$61*(B28-$E$61),($B$5*C64+$B$6*C65)/(1+B12)),"")</f>
        <v/>
      </c>
      <c r="C64" s="17">
        <f t="shared" ca="1" si="9"/>
        <v>1.5566517549538208</v>
      </c>
      <c r="D64" s="17">
        <f t="shared" ca="1" si="9"/>
        <v>2.4450799475844862</v>
      </c>
      <c r="E64" s="17">
        <f t="shared" ca="1" si="9"/>
        <v>3.6408066870358144</v>
      </c>
      <c r="F64" s="17">
        <f t="shared" ca="1" si="9"/>
        <v>5.0773737494415636</v>
      </c>
      <c r="G64" s="17">
        <f t="shared" ca="1" si="9"/>
        <v>6.5638874028616492</v>
      </c>
      <c r="H64" s="17">
        <f t="shared" ref="H64:H69" ca="1" si="10">MAX(0,$I$61*(H28-$E$61))</f>
        <v>8.0079010399658017</v>
      </c>
    </row>
    <row r="65" spans="1:12" x14ac:dyDescent="0.3">
      <c r="A65" s="12">
        <v>2</v>
      </c>
      <c r="B65" s="17" t="str">
        <f t="shared" si="9"/>
        <v/>
      </c>
      <c r="C65" s="17" t="str">
        <f t="shared" si="9"/>
        <v/>
      </c>
      <c r="D65" s="17">
        <f t="shared" ca="1" si="9"/>
        <v>0.83945525536807564</v>
      </c>
      <c r="E65" s="17">
        <f t="shared" ca="1" si="9"/>
        <v>1.4914161229440226</v>
      </c>
      <c r="F65" s="17">
        <f t="shared" ca="1" si="9"/>
        <v>2.5286355004449574</v>
      </c>
      <c r="G65" s="17">
        <f t="shared" ca="1" si="9"/>
        <v>3.9980146969891965</v>
      </c>
      <c r="H65" s="17">
        <f t="shared" ca="1" si="10"/>
        <v>5.5935960835094249</v>
      </c>
    </row>
    <row r="66" spans="1:12" x14ac:dyDescent="0.3">
      <c r="A66" s="12">
        <v>3</v>
      </c>
      <c r="B66" s="17" t="str">
        <f t="shared" si="9"/>
        <v/>
      </c>
      <c r="C66" s="17" t="str">
        <f t="shared" si="9"/>
        <v/>
      </c>
      <c r="D66" s="17" t="str">
        <f t="shared" si="9"/>
        <v/>
      </c>
      <c r="E66" s="17">
        <f t="shared" ca="1" si="9"/>
        <v>0.28906847369166572</v>
      </c>
      <c r="F66" s="17">
        <f t="shared" ca="1" si="9"/>
        <v>0.61661196123169226</v>
      </c>
      <c r="G66" s="17">
        <f t="shared" ca="1" si="9"/>
        <v>1.3070878692993291</v>
      </c>
      <c r="H66" s="17">
        <f t="shared" ca="1" si="10"/>
        <v>2.7550941888756881</v>
      </c>
    </row>
    <row r="67" spans="1:12" x14ac:dyDescent="0.3">
      <c r="A67" s="12">
        <v>4</v>
      </c>
      <c r="B67" s="17" t="str">
        <f t="shared" si="9"/>
        <v/>
      </c>
      <c r="C67" s="17" t="str">
        <f t="shared" si="9"/>
        <v/>
      </c>
      <c r="D67" s="17" t="str">
        <f t="shared" si="9"/>
        <v/>
      </c>
      <c r="E67" s="17" t="str">
        <f t="shared" si="9"/>
        <v/>
      </c>
      <c r="F67" s="17">
        <f t="shared" ca="1" si="9"/>
        <v>0</v>
      </c>
      <c r="G67" s="17">
        <f t="shared" ca="1" si="9"/>
        <v>0</v>
      </c>
      <c r="H67" s="17">
        <f t="shared" ca="1" si="10"/>
        <v>0</v>
      </c>
    </row>
    <row r="68" spans="1:12" x14ac:dyDescent="0.3">
      <c r="A68" s="12">
        <v>5</v>
      </c>
      <c r="B68" s="17" t="str">
        <f t="shared" si="9"/>
        <v/>
      </c>
      <c r="C68" s="17" t="str">
        <f t="shared" si="9"/>
        <v/>
      </c>
      <c r="D68" s="17" t="str">
        <f t="shared" si="9"/>
        <v/>
      </c>
      <c r="E68" s="17" t="str">
        <f t="shared" si="9"/>
        <v/>
      </c>
      <c r="F68" s="17" t="str">
        <f t="shared" si="9"/>
        <v/>
      </c>
      <c r="G68" s="17">
        <f t="shared" ca="1" si="9"/>
        <v>0</v>
      </c>
      <c r="H68" s="17">
        <f t="shared" ca="1" si="10"/>
        <v>0</v>
      </c>
    </row>
    <row r="69" spans="1:12" x14ac:dyDescent="0.3">
      <c r="A69" s="12">
        <v>6</v>
      </c>
      <c r="B69" s="17" t="str">
        <f t="shared" si="9"/>
        <v/>
      </c>
      <c r="C69" s="17" t="str">
        <f t="shared" si="9"/>
        <v/>
      </c>
      <c r="D69" s="17" t="str">
        <f t="shared" si="9"/>
        <v/>
      </c>
      <c r="E69" s="17" t="str">
        <f t="shared" si="9"/>
        <v/>
      </c>
      <c r="F69" s="17" t="str">
        <f t="shared" si="9"/>
        <v/>
      </c>
      <c r="G69" s="17" t="str">
        <f t="shared" si="9"/>
        <v/>
      </c>
      <c r="H69" s="17">
        <f t="shared" ca="1" si="10"/>
        <v>0</v>
      </c>
    </row>
    <row r="73" spans="1:12" ht="15" thickBot="1" x14ac:dyDescent="0.35"/>
    <row r="74" spans="1:12" ht="15" thickBot="1" x14ac:dyDescent="0.35">
      <c r="A74" s="29" t="s">
        <v>20</v>
      </c>
      <c r="B74" s="28"/>
      <c r="C74" s="30">
        <v>4.4999999999999998E-2</v>
      </c>
      <c r="E74" s="31">
        <f ca="1">B77*10^6</f>
        <v>33374.242062163779</v>
      </c>
    </row>
    <row r="75" spans="1:12" ht="15" thickBot="1" x14ac:dyDescent="0.35">
      <c r="A75" s="29" t="s">
        <v>21</v>
      </c>
      <c r="B75" s="27"/>
      <c r="C75" s="26"/>
    </row>
    <row r="76" spans="1:12" x14ac:dyDescent="0.3">
      <c r="A76" s="14"/>
      <c r="B76" s="12">
        <v>0</v>
      </c>
      <c r="C76" s="12">
        <v>1</v>
      </c>
      <c r="D76" s="12">
        <v>2</v>
      </c>
      <c r="E76" s="12">
        <v>3</v>
      </c>
      <c r="F76" s="12">
        <v>4</v>
      </c>
      <c r="G76" s="12">
        <v>5</v>
      </c>
      <c r="H76" s="12">
        <v>6</v>
      </c>
      <c r="I76" s="12">
        <v>7</v>
      </c>
      <c r="J76" s="12">
        <v>8</v>
      </c>
      <c r="K76" s="12">
        <v>9</v>
      </c>
      <c r="L76" s="12">
        <v>10</v>
      </c>
    </row>
    <row r="77" spans="1:12" x14ac:dyDescent="0.3">
      <c r="A77" s="12">
        <v>0</v>
      </c>
      <c r="B77" s="34">
        <f ca="1">IF($A77&lt;=B$76,($B$5*C77+$B$6*C78)/(1+B11),"")</f>
        <v>3.3374242062163779E-2</v>
      </c>
      <c r="C77" s="34">
        <f t="shared" ref="B77:J87" ca="1" si="11">IF($A77&lt;=C$76,((C11-$C$74) + $B$5*D77+$B$6*D78)/(1+C11),"")</f>
        <v>-2.2685106180758028E-3</v>
      </c>
      <c r="D77" s="34">
        <f t="shared" ca="1" si="11"/>
        <v>-3.4830908574912556E-2</v>
      </c>
      <c r="E77" s="34">
        <f t="shared" ca="1" si="11"/>
        <v>-5.9296410171203302E-2</v>
      </c>
      <c r="F77" s="34">
        <f t="shared" ca="1" si="11"/>
        <v>-7.5682926623952096E-2</v>
      </c>
      <c r="G77" s="34">
        <f t="shared" ca="1" si="11"/>
        <v>-8.4231746499557572E-2</v>
      </c>
      <c r="H77" s="34">
        <f t="shared" ca="1" si="11"/>
        <v>-8.535464976810167E-2</v>
      </c>
      <c r="I77" s="34">
        <f t="shared" ca="1" si="11"/>
        <v>-7.9582816391965988E-2</v>
      </c>
      <c r="J77" s="34">
        <f t="shared" ca="1" si="11"/>
        <v>-6.7521125981688884E-2</v>
      </c>
      <c r="K77" s="34">
        <f ca="1">IF($A77&lt;=K$76,((K11-$C$74) + $B$5*L77+$B$6*L78)/(1+K11),"")</f>
        <v>-4.9809761571160384E-2</v>
      </c>
      <c r="L77" s="34">
        <f ca="1">(L11-$C$74)/(1+L11)</f>
        <v>-2.7093728053294179E-2</v>
      </c>
    </row>
    <row r="78" spans="1:12" x14ac:dyDescent="0.3">
      <c r="A78" s="12">
        <v>1</v>
      </c>
      <c r="B78" s="34" t="str">
        <f t="shared" si="11"/>
        <v/>
      </c>
      <c r="C78" s="34">
        <f t="shared" ca="1" si="11"/>
        <v>7.2354418948619742E-2</v>
      </c>
      <c r="D78" s="34">
        <f t="shared" ca="1" si="11"/>
        <v>3.0089721383134115E-2</v>
      </c>
      <c r="E78" s="34">
        <f t="shared" ca="1" si="11"/>
        <v>-4.1867105731897523E-3</v>
      </c>
      <c r="F78" s="34">
        <f t="shared" ca="1" si="11"/>
        <v>-3.0132602019935267E-2</v>
      </c>
      <c r="G78" s="34">
        <f t="shared" ca="1" si="11"/>
        <v>-4.7709663564144134E-2</v>
      </c>
      <c r="H78" s="34">
        <f t="shared" ca="1" si="11"/>
        <v>-5.7131643630065863E-2</v>
      </c>
      <c r="I78" s="34">
        <f t="shared" ca="1" si="11"/>
        <v>-5.880667918697835E-2</v>
      </c>
      <c r="J78" s="34">
        <f t="shared" ca="1" si="11"/>
        <v>-5.3280618239597774E-2</v>
      </c>
      <c r="K78" s="34">
        <f t="shared" ref="K78:K87" ca="1" si="12">IF($A78&lt;=K$76,((K12-$C$74) + $B$5*L78+$B$6*L79)/(1+K12),"")</f>
        <v>-4.1185774463957027E-2</v>
      </c>
      <c r="L78" s="34">
        <f t="shared" ref="L78:L89" ca="1" si="13">(L12-$C$74)/(1+L12)</f>
        <v>-2.3197576207513854E-2</v>
      </c>
    </row>
    <row r="79" spans="1:12" x14ac:dyDescent="0.3">
      <c r="A79" s="12">
        <v>2</v>
      </c>
      <c r="B79" s="34" t="str">
        <f t="shared" si="11"/>
        <v/>
      </c>
      <c r="C79" s="34" t="str">
        <f t="shared" si="11"/>
        <v/>
      </c>
      <c r="D79" s="34">
        <f t="shared" ca="1" si="11"/>
        <v>0.10257810259845351</v>
      </c>
      <c r="E79" s="34">
        <f t="shared" ca="1" si="11"/>
        <v>5.834503575638824E-2</v>
      </c>
      <c r="F79" s="34">
        <f t="shared" ca="1" si="11"/>
        <v>2.2286144961484539E-2</v>
      </c>
      <c r="G79" s="34">
        <f t="shared" ca="1" si="11"/>
        <v>-5.1618738317050243E-3</v>
      </c>
      <c r="H79" s="34">
        <f t="shared" ca="1" si="11"/>
        <v>-2.3901937627310261E-2</v>
      </c>
      <c r="I79" s="34">
        <f t="shared" ca="1" si="11"/>
        <v>-3.412143114033632E-2</v>
      </c>
      <c r="J79" s="34">
        <f t="shared" ca="1" si="11"/>
        <v>-3.6229000977677707E-2</v>
      </c>
      <c r="K79" s="34">
        <f t="shared" ca="1" si="12"/>
        <v>-3.0791356013987699E-2</v>
      </c>
      <c r="L79" s="34">
        <f t="shared" ca="1" si="13"/>
        <v>-1.8475569617170992E-2</v>
      </c>
    </row>
    <row r="80" spans="1:12" x14ac:dyDescent="0.3">
      <c r="A80" s="12">
        <v>3</v>
      </c>
      <c r="B80" s="34" t="str">
        <f t="shared" si="11"/>
        <v/>
      </c>
      <c r="C80" s="34" t="str">
        <f t="shared" si="11"/>
        <v/>
      </c>
      <c r="D80" s="34" t="str">
        <f t="shared" si="11"/>
        <v/>
      </c>
      <c r="E80" s="34">
        <f t="shared" ca="1" si="11"/>
        <v>0.12822311985493162</v>
      </c>
      <c r="F80" s="34">
        <f t="shared" ca="1" si="11"/>
        <v>8.1857700945162606E-2</v>
      </c>
      <c r="G80" s="34">
        <f t="shared" ca="1" si="11"/>
        <v>4.3908428822349167E-2</v>
      </c>
      <c r="H80" s="34">
        <f t="shared" ca="1" si="11"/>
        <v>1.4913866235079317E-2</v>
      </c>
      <c r="I80" s="34">
        <f t="shared" ca="1" si="11"/>
        <v>-4.9680735288348942E-3</v>
      </c>
      <c r="J80" s="34">
        <f t="shared" ca="1" si="11"/>
        <v>-1.5901103331755866E-2</v>
      </c>
      <c r="K80" s="34">
        <f t="shared" ca="1" si="12"/>
        <v>-1.8300689698905664E-2</v>
      </c>
      <c r="L80" s="34">
        <f t="shared" ca="1" si="13"/>
        <v>-1.2763083936327118E-2</v>
      </c>
    </row>
    <row r="81" spans="1:12" x14ac:dyDescent="0.3">
      <c r="A81" s="12">
        <v>4</v>
      </c>
      <c r="B81" s="34" t="str">
        <f t="shared" si="11"/>
        <v/>
      </c>
      <c r="C81" s="34" t="str">
        <f t="shared" si="11"/>
        <v/>
      </c>
      <c r="D81" s="34" t="str">
        <f t="shared" si="11"/>
        <v/>
      </c>
      <c r="E81" s="34" t="str">
        <f t="shared" si="11"/>
        <v/>
      </c>
      <c r="F81" s="34">
        <f t="shared" ca="1" si="11"/>
        <v>0.14855503601739206</v>
      </c>
      <c r="G81" s="34">
        <f t="shared" ca="1" si="11"/>
        <v>9.9822707064197047E-2</v>
      </c>
      <c r="H81" s="34">
        <f t="shared" ca="1" si="11"/>
        <v>5.9825803029385283E-2</v>
      </c>
      <c r="I81" s="34">
        <f t="shared" ca="1" si="11"/>
        <v>2.921299694839663E-2</v>
      </c>
      <c r="J81" s="34">
        <f t="shared" ca="1" si="11"/>
        <v>8.2041997641601055E-3</v>
      </c>
      <c r="K81" s="34">
        <f t="shared" ca="1" si="12"/>
        <v>-3.3454707622037434E-3</v>
      </c>
      <c r="L81" s="34">
        <f t="shared" ca="1" si="13"/>
        <v>-5.8675881341263923E-3</v>
      </c>
    </row>
    <row r="82" spans="1:12" x14ac:dyDescent="0.3">
      <c r="A82" s="12">
        <v>5</v>
      </c>
      <c r="B82" s="34" t="str">
        <f t="shared" si="11"/>
        <v/>
      </c>
      <c r="C82" s="34" t="str">
        <f t="shared" si="11"/>
        <v/>
      </c>
      <c r="D82" s="34" t="str">
        <f t="shared" si="11"/>
        <v/>
      </c>
      <c r="E82" s="34" t="str">
        <f t="shared" si="11"/>
        <v/>
      </c>
      <c r="F82" s="34" t="str">
        <f t="shared" si="11"/>
        <v/>
      </c>
      <c r="G82" s="34">
        <f t="shared" ca="1" si="11"/>
        <v>0.16262730779389334</v>
      </c>
      <c r="H82" s="34">
        <f t="shared" ca="1" si="11"/>
        <v>0.11120414938615095</v>
      </c>
      <c r="I82" s="34">
        <f t="shared" ca="1" si="11"/>
        <v>6.8941376725815032E-2</v>
      </c>
      <c r="J82" s="34">
        <f t="shared" ca="1" si="11"/>
        <v>3.6606891722496662E-2</v>
      </c>
      <c r="K82" s="34">
        <f t="shared" ca="1" si="12"/>
        <v>1.4482361446393428E-2</v>
      </c>
      <c r="L82" s="34">
        <f t="shared" ca="1" si="13"/>
        <v>2.4337775818018595E-3</v>
      </c>
    </row>
    <row r="83" spans="1:12" x14ac:dyDescent="0.3">
      <c r="A83" s="12">
        <v>6</v>
      </c>
      <c r="B83" s="34" t="str">
        <f t="shared" si="11"/>
        <v/>
      </c>
      <c r="C83" s="34" t="str">
        <f t="shared" si="11"/>
        <v/>
      </c>
      <c r="D83" s="34" t="str">
        <f t="shared" si="11"/>
        <v/>
      </c>
      <c r="E83" s="34" t="str">
        <f t="shared" si="11"/>
        <v/>
      </c>
      <c r="F83" s="34" t="str">
        <f t="shared" si="11"/>
        <v/>
      </c>
      <c r="G83" s="34" t="str">
        <f t="shared" si="11"/>
        <v/>
      </c>
      <c r="H83" s="34">
        <f t="shared" ca="1" si="11"/>
        <v>0.16919075674914999</v>
      </c>
      <c r="I83" s="34">
        <f t="shared" ca="1" si="11"/>
        <v>0.11463960756299692</v>
      </c>
      <c r="J83" s="34">
        <f t="shared" ca="1" si="11"/>
        <v>6.9818044636219448E-2</v>
      </c>
      <c r="K83" s="34">
        <f t="shared" ca="1" si="12"/>
        <v>3.5623118280804909E-2</v>
      </c>
      <c r="L83" s="34">
        <f t="shared" ca="1" si="13"/>
        <v>1.2395671059271125E-2</v>
      </c>
    </row>
    <row r="84" spans="1:12" x14ac:dyDescent="0.3">
      <c r="A84" s="12">
        <v>7</v>
      </c>
      <c r="B84" s="34" t="str">
        <f t="shared" si="11"/>
        <v/>
      </c>
      <c r="C84" s="34" t="str">
        <f t="shared" si="11"/>
        <v/>
      </c>
      <c r="D84" s="34" t="str">
        <f t="shared" si="11"/>
        <v/>
      </c>
      <c r="E84" s="34" t="str">
        <f t="shared" si="11"/>
        <v/>
      </c>
      <c r="F84" s="34" t="str">
        <f t="shared" si="11"/>
        <v/>
      </c>
      <c r="G84" s="34" t="str">
        <f t="shared" si="11"/>
        <v/>
      </c>
      <c r="H84" s="34" t="str">
        <f t="shared" si="11"/>
        <v/>
      </c>
      <c r="I84" s="34">
        <f t="shared" ca="1" si="11"/>
        <v>0.16655898055703108</v>
      </c>
      <c r="J84" s="34">
        <f t="shared" ca="1" si="11"/>
        <v>0.10829887569302628</v>
      </c>
      <c r="K84" s="34">
        <f t="shared" ca="1" si="12"/>
        <v>6.0535170914510543E-2</v>
      </c>
      <c r="L84" s="34">
        <f t="shared" ca="1" si="13"/>
        <v>2.4304380223894431E-2</v>
      </c>
    </row>
    <row r="85" spans="1:12" x14ac:dyDescent="0.3">
      <c r="A85" s="12">
        <v>8</v>
      </c>
      <c r="B85" s="34" t="str">
        <f t="shared" si="11"/>
        <v/>
      </c>
      <c r="C85" s="34" t="str">
        <f t="shared" si="11"/>
        <v/>
      </c>
      <c r="D85" s="34" t="str">
        <f t="shared" si="11"/>
        <v/>
      </c>
      <c r="E85" s="34" t="str">
        <f t="shared" si="11"/>
        <v/>
      </c>
      <c r="F85" s="34" t="str">
        <f t="shared" si="11"/>
        <v/>
      </c>
      <c r="G85" s="34" t="str">
        <f t="shared" si="11"/>
        <v/>
      </c>
      <c r="H85" s="34" t="str">
        <f t="shared" si="11"/>
        <v/>
      </c>
      <c r="I85" s="34" t="str">
        <f t="shared" si="11"/>
        <v/>
      </c>
      <c r="J85" s="34">
        <f t="shared" ca="1" si="11"/>
        <v>0.1524050087780412</v>
      </c>
      <c r="K85" s="34">
        <f t="shared" ca="1" si="12"/>
        <v>8.9671989859181622E-2</v>
      </c>
      <c r="L85" s="34">
        <f t="shared" ca="1" si="13"/>
        <v>3.8475116244841449E-2</v>
      </c>
    </row>
    <row r="86" spans="1:12" x14ac:dyDescent="0.3">
      <c r="A86" s="12">
        <v>9</v>
      </c>
      <c r="B86" s="34" t="str">
        <f t="shared" si="11"/>
        <v/>
      </c>
      <c r="C86" s="34" t="str">
        <f t="shared" si="11"/>
        <v/>
      </c>
      <c r="D86" s="34" t="str">
        <f t="shared" si="11"/>
        <v/>
      </c>
      <c r="E86" s="34" t="str">
        <f t="shared" si="11"/>
        <v/>
      </c>
      <c r="F86" s="34" t="str">
        <f t="shared" si="11"/>
        <v/>
      </c>
      <c r="G86" s="34" t="str">
        <f t="shared" si="11"/>
        <v/>
      </c>
      <c r="H86" s="34" t="str">
        <f t="shared" si="11"/>
        <v/>
      </c>
      <c r="I86" s="34" t="str">
        <f t="shared" si="11"/>
        <v/>
      </c>
      <c r="J86" s="34" t="str">
        <f t="shared" si="11"/>
        <v/>
      </c>
      <c r="K86" s="34">
        <f t="shared" ca="1" si="12"/>
        <v>0.12344851383735675</v>
      </c>
      <c r="L86" s="34">
        <f t="shared" ca="1" si="13"/>
        <v>5.5245659236453484E-2</v>
      </c>
    </row>
    <row r="87" spans="1:12" x14ac:dyDescent="0.3">
      <c r="A87" s="12">
        <v>10</v>
      </c>
      <c r="B87" s="34" t="str">
        <f t="shared" si="11"/>
        <v/>
      </c>
      <c r="C87" s="34" t="str">
        <f t="shared" si="11"/>
        <v/>
      </c>
      <c r="D87" s="34" t="str">
        <f t="shared" si="11"/>
        <v/>
      </c>
      <c r="E87" s="34" t="str">
        <f t="shared" si="11"/>
        <v/>
      </c>
      <c r="F87" s="34" t="str">
        <f t="shared" si="11"/>
        <v/>
      </c>
      <c r="G87" s="34" t="str">
        <f t="shared" si="11"/>
        <v/>
      </c>
      <c r="H87" s="34" t="str">
        <f t="shared" si="11"/>
        <v/>
      </c>
      <c r="I87" s="34" t="str">
        <f t="shared" si="11"/>
        <v/>
      </c>
      <c r="J87" s="34" t="str">
        <f t="shared" si="11"/>
        <v/>
      </c>
      <c r="K87" s="34" t="str">
        <f t="shared" si="12"/>
        <v/>
      </c>
      <c r="L87" s="34">
        <f t="shared" ca="1" si="13"/>
        <v>7.4965113154277535E-2</v>
      </c>
    </row>
    <row r="88" spans="1:12" x14ac:dyDescent="0.3">
      <c r="L88" s="25"/>
    </row>
    <row r="89" spans="1:12" x14ac:dyDescent="0.3">
      <c r="L89" s="25"/>
    </row>
    <row r="91" spans="1:12" ht="15" thickBot="1" x14ac:dyDescent="0.35"/>
    <row r="92" spans="1:12" ht="15" thickBot="1" x14ac:dyDescent="0.35">
      <c r="A92" s="29" t="s">
        <v>22</v>
      </c>
      <c r="B92" s="27"/>
      <c r="C92" s="35">
        <v>0</v>
      </c>
      <c r="E92" s="31">
        <f ca="1">B95*10^6</f>
        <v>26311.079490192264</v>
      </c>
    </row>
    <row r="93" spans="1:12" ht="15" thickBot="1" x14ac:dyDescent="0.35">
      <c r="A93" s="29" t="s">
        <v>23</v>
      </c>
      <c r="B93" s="27"/>
      <c r="C93" s="26"/>
    </row>
    <row r="94" spans="1:12" x14ac:dyDescent="0.3">
      <c r="A94" s="14"/>
      <c r="B94" s="12">
        <v>0</v>
      </c>
      <c r="C94" s="12">
        <v>1</v>
      </c>
      <c r="D94" s="12">
        <v>2</v>
      </c>
      <c r="E94" s="12">
        <v>3</v>
      </c>
      <c r="F94" s="12">
        <v>4</v>
      </c>
      <c r="G94" s="12">
        <v>5</v>
      </c>
    </row>
    <row r="95" spans="1:12" x14ac:dyDescent="0.3">
      <c r="A95" s="12">
        <v>0</v>
      </c>
      <c r="B95" s="32">
        <f ca="1">IF($A95&lt;=B$94,($B$5*C95+$B$6*C96)/(1+B11),"")</f>
        <v>2.6311079490192263E-2</v>
      </c>
      <c r="C95" s="34">
        <f t="shared" ref="C95:F95" ca="1" si="14">IF($A95&lt;=C$94,($B$5*D95+$B$6*D96)/(1+C11),"")</f>
        <v>1.4178125476204475E-2</v>
      </c>
      <c r="D95" s="34">
        <f t="shared" ca="1" si="14"/>
        <v>4.8140326763791473E-3</v>
      </c>
      <c r="E95" s="34">
        <f t="shared" ca="1" si="14"/>
        <v>0</v>
      </c>
      <c r="F95" s="34">
        <f t="shared" ca="1" si="14"/>
        <v>0</v>
      </c>
      <c r="G95" s="34">
        <f ca="1">MAX(G77,0)</f>
        <v>0</v>
      </c>
    </row>
    <row r="96" spans="1:12" x14ac:dyDescent="0.3">
      <c r="A96" s="12">
        <v>1</v>
      </c>
      <c r="B96" s="34" t="str">
        <f t="shared" ref="B96:F100" si="15">IF($A96&lt;=B$94,($B$5*C96+$B$6*C97)/(1+B12),"")</f>
        <v/>
      </c>
      <c r="C96" s="34">
        <f t="shared" ca="1" si="15"/>
        <v>4.1075141453199279E-2</v>
      </c>
      <c r="D96" s="34">
        <f t="shared" ca="1" si="15"/>
        <v>2.4818249568888204E-2</v>
      </c>
      <c r="E96" s="34">
        <f t="shared" ca="1" si="15"/>
        <v>1.0018001999545006E-2</v>
      </c>
      <c r="F96" s="34">
        <f t="shared" ca="1" si="15"/>
        <v>0</v>
      </c>
      <c r="G96" s="34">
        <f t="shared" ref="G96:G100" ca="1" si="16">MAX(G78,0)</f>
        <v>0</v>
      </c>
    </row>
    <row r="97" spans="1:7" x14ac:dyDescent="0.3">
      <c r="A97" s="12">
        <v>2</v>
      </c>
      <c r="B97" s="34" t="str">
        <f t="shared" si="15"/>
        <v/>
      </c>
      <c r="C97" s="34" t="str">
        <f t="shared" si="15"/>
        <v/>
      </c>
      <c r="D97" s="34">
        <f t="shared" ca="1" si="15"/>
        <v>6.1850298897362273E-2</v>
      </c>
      <c r="E97" s="34">
        <f t="shared" ca="1" si="15"/>
        <v>4.2075503845551337E-2</v>
      </c>
      <c r="F97" s="34">
        <f t="shared" ca="1" si="15"/>
        <v>2.0928607977249474E-2</v>
      </c>
      <c r="G97" s="34">
        <f t="shared" ca="1" si="16"/>
        <v>0</v>
      </c>
    </row>
    <row r="98" spans="1:7" x14ac:dyDescent="0.3">
      <c r="A98" s="12">
        <v>3</v>
      </c>
      <c r="B98" s="34" t="str">
        <f t="shared" si="15"/>
        <v/>
      </c>
      <c r="C98" s="34" t="str">
        <f t="shared" si="15"/>
        <v/>
      </c>
      <c r="D98" s="34" t="str">
        <f t="shared" si="15"/>
        <v/>
      </c>
      <c r="E98" s="34">
        <f t="shared" ca="1" si="15"/>
        <v>8.910898011575405E-2</v>
      </c>
      <c r="F98" s="34">
        <f t="shared" ca="1" si="15"/>
        <v>6.780442208263375E-2</v>
      </c>
      <c r="G98" s="34">
        <f t="shared" ca="1" si="16"/>
        <v>4.3908428822349167E-2</v>
      </c>
    </row>
    <row r="99" spans="1:7" x14ac:dyDescent="0.3">
      <c r="A99" s="12">
        <v>4</v>
      </c>
      <c r="B99" s="34" t="str">
        <f t="shared" si="15"/>
        <v/>
      </c>
      <c r="C99" s="34" t="str">
        <f t="shared" si="15"/>
        <v/>
      </c>
      <c r="D99" s="34" t="str">
        <f t="shared" si="15"/>
        <v/>
      </c>
      <c r="E99" s="34" t="str">
        <f t="shared" si="15"/>
        <v/>
      </c>
      <c r="F99" s="34">
        <f t="shared" ca="1" si="15"/>
        <v>0.1222739434022812</v>
      </c>
      <c r="G99" s="34">
        <f t="shared" ca="1" si="16"/>
        <v>9.9822707064197047E-2</v>
      </c>
    </row>
    <row r="100" spans="1:7" x14ac:dyDescent="0.3">
      <c r="A100" s="12">
        <v>5</v>
      </c>
      <c r="B100" s="34" t="str">
        <f t="shared" si="15"/>
        <v/>
      </c>
      <c r="C100" s="34" t="str">
        <f t="shared" si="15"/>
        <v/>
      </c>
      <c r="D100" s="34" t="str">
        <f t="shared" si="15"/>
        <v/>
      </c>
      <c r="E100" s="34" t="str">
        <f t="shared" si="15"/>
        <v/>
      </c>
      <c r="F100" s="34" t="str">
        <f t="shared" si="15"/>
        <v/>
      </c>
      <c r="G100" s="34">
        <f t="shared" ca="1" si="16"/>
        <v>0.16262730779389334</v>
      </c>
    </row>
  </sheetData>
  <mergeCells count="10">
    <mergeCell ref="A61:C61"/>
    <mergeCell ref="A74:B74"/>
    <mergeCell ref="A75:C75"/>
    <mergeCell ref="A93:C93"/>
    <mergeCell ref="A92:B92"/>
    <mergeCell ref="A25:B25"/>
    <mergeCell ref="A41:B41"/>
    <mergeCell ref="A51:B51"/>
    <mergeCell ref="A1:B1"/>
    <mergeCell ref="A9:B9"/>
  </mergeCells>
  <pageMargins left="0.7" right="0.7" top="0.75" bottom="0.75" header="0.3" footer="0.3"/>
  <pageSetup paperSize="9" orientation="portrait" verticalDpi="0" r:id="rId1"/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7</v>
      </c>
      <c r="B1">
        <v>61.62</v>
      </c>
    </row>
    <row r="2" spans="1:3" x14ac:dyDescent="0.3">
      <c r="A2" t="s">
        <v>10</v>
      </c>
      <c r="B2">
        <v>74.88</v>
      </c>
    </row>
    <row r="3" spans="1:3" x14ac:dyDescent="0.3">
      <c r="A3" t="s">
        <v>11</v>
      </c>
      <c r="B3">
        <v>74.819999999999993</v>
      </c>
    </row>
    <row r="4" spans="1:3" x14ac:dyDescent="0.3">
      <c r="A4" t="s">
        <v>12</v>
      </c>
      <c r="B4" s="17">
        <v>2.3572151638290477</v>
      </c>
    </row>
    <row r="5" spans="1:3" x14ac:dyDescent="0.3">
      <c r="A5" t="s">
        <v>13</v>
      </c>
      <c r="B5" s="33">
        <v>33374.242062163779</v>
      </c>
      <c r="C5" s="33">
        <v>38136.146824068543</v>
      </c>
    </row>
    <row r="6" spans="1:3" x14ac:dyDescent="0.3">
      <c r="A6" t="s">
        <v>14</v>
      </c>
      <c r="B6" s="33">
        <v>26311.079490192264</v>
      </c>
    </row>
  </sheetData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cureMD Version="6.4.0.3"/>
</file>

<file path=customXml/item2.xml><?xml version="1.0" encoding="utf-8"?>
<MercureReport Version="6.4.0.3"/>
</file>

<file path=customXml/item3.xml><?xml version="1.0" encoding="utf-8"?>
<MercureSeries Version="6.4.0.3"/>
</file>

<file path=customXml/item4.xml><?xml version="1.0" encoding="utf-8"?>
<MercureHD Version="6.4.0.3"/>
</file>

<file path=customXml/itemProps1.xml><?xml version="1.0" encoding="utf-8"?>
<ds:datastoreItem xmlns:ds="http://schemas.openxmlformats.org/officeDocument/2006/customXml" ds:itemID="{61296B97-4ADF-45F0-A6EF-233827764E0D}">
  <ds:schemaRefs/>
</ds:datastoreItem>
</file>

<file path=customXml/itemProps2.xml><?xml version="1.0" encoding="utf-8"?>
<ds:datastoreItem xmlns:ds="http://schemas.openxmlformats.org/officeDocument/2006/customXml" ds:itemID="{C563EB3A-1986-4BA4-8EE3-8DA0F7FF2138}">
  <ds:schemaRefs/>
</ds:datastoreItem>
</file>

<file path=customXml/itemProps3.xml><?xml version="1.0" encoding="utf-8"?>
<ds:datastoreItem xmlns:ds="http://schemas.openxmlformats.org/officeDocument/2006/customXml" ds:itemID="{B6161229-D599-4243-A231-1C0F312478AE}">
  <ds:schemaRefs/>
</ds:datastoreItem>
</file>

<file path=customXml/itemProps4.xml><?xml version="1.0" encoding="utf-8"?>
<ds:datastoreItem xmlns:ds="http://schemas.openxmlformats.org/officeDocument/2006/customXml" ds:itemID="{742353AD-D9E4-4AAC-9A01-688DEAF9C1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Q1-6</vt:lpstr>
      <vt:lpstr>Q&amp;A</vt:lpstr>
      <vt:lpstr>Sheet3</vt:lpstr>
      <vt:lpstr>'Q&amp;A'!Mercure_Addin_Mark_1887caa3_1258_407b_8fb2_ce04b228cf18</vt:lpstr>
      <vt:lpstr>'Q1-6'!Mercure_Addin_Mark_45b1a279_de19_43fe_ae66_a4c5aa0a6bfd</vt:lpstr>
      <vt:lpstr>Sheet3!Mercure_Addin_Mark_e8069a8f_2b1e_4fd4_94e6_373fbd154589</vt:lpstr>
    </vt:vector>
  </TitlesOfParts>
  <Company>GDF SUEZ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Huynen Alexandre</dc:creator>
  <cp:lastModifiedBy>Huynen Alexandre</cp:lastModifiedBy>
  <dcterms:created xsi:type="dcterms:W3CDTF">2017-08-24T15:58:57Z</dcterms:created>
  <dcterms:modified xsi:type="dcterms:W3CDTF">2017-08-27T10:33:19Z</dcterms:modified>
</cp:coreProperties>
</file>