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16" yWindow="1176" windowWidth="23256" windowHeight="13116" tabRatio="500" activeTab="1"/>
  </bookViews>
  <sheets>
    <sheet name="Q1-2" sheetId="2" r:id="rId1"/>
    <sheet name="Q3" sheetId="3" r:id="rId2"/>
  </sheets>
  <definedNames>
    <definedName name="Mercure_Addin_Mark_72c420e3_ce2d_4588_b8e5_b621b31d5d0c" localSheetId="0">'Q1-2'!$A$1:$A$2</definedName>
    <definedName name="Mercure_Addin_Mark_bdf39344_d28d_4ff3_a82c_a87fc5d3bb25" localSheetId="1">'Q3'!$A$1:$A$2</definedName>
    <definedName name="_xlnm.Print_Area" localSheetId="0">'Q1-2'!$C$80:$L$105</definedName>
    <definedName name="solver_adj" localSheetId="0" hidden="1">'Q1-2'!$C$5:$L$5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'Q1-2'!$D$51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workspace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K43" i="3"/>
  <c r="C12" i="3"/>
  <c r="D12" i="3"/>
  <c r="E12" i="3"/>
  <c r="F12" i="3"/>
  <c r="G12" i="3"/>
  <c r="H12" i="3"/>
  <c r="I12" i="3"/>
  <c r="J12" i="3"/>
  <c r="K12" i="3"/>
  <c r="K44" i="3"/>
  <c r="J43" i="3"/>
  <c r="D13" i="3"/>
  <c r="E13" i="3"/>
  <c r="F13" i="3"/>
  <c r="G13" i="3"/>
  <c r="H13" i="3"/>
  <c r="I13" i="3"/>
  <c r="J13" i="3"/>
  <c r="K13" i="3"/>
  <c r="K45" i="3"/>
  <c r="J44" i="3"/>
  <c r="I43" i="3"/>
  <c r="E14" i="3"/>
  <c r="F14" i="3"/>
  <c r="G14" i="3"/>
  <c r="H14" i="3"/>
  <c r="I14" i="3"/>
  <c r="J14" i="3"/>
  <c r="K14" i="3"/>
  <c r="K46" i="3"/>
  <c r="J45" i="3"/>
  <c r="I44" i="3"/>
  <c r="H43" i="3"/>
  <c r="F15" i="3"/>
  <c r="G15" i="3"/>
  <c r="H15" i="3"/>
  <c r="I15" i="3"/>
  <c r="J15" i="3"/>
  <c r="K15" i="3"/>
  <c r="K47" i="3"/>
  <c r="J46" i="3"/>
  <c r="I45" i="3"/>
  <c r="H44" i="3"/>
  <c r="G43" i="3"/>
  <c r="G16" i="3"/>
  <c r="H16" i="3"/>
  <c r="I16" i="3"/>
  <c r="J16" i="3"/>
  <c r="K16" i="3"/>
  <c r="K48" i="3"/>
  <c r="J47" i="3"/>
  <c r="I46" i="3"/>
  <c r="H45" i="3"/>
  <c r="G44" i="3"/>
  <c r="F43" i="3"/>
  <c r="H17" i="3"/>
  <c r="I17" i="3"/>
  <c r="J17" i="3"/>
  <c r="K17" i="3"/>
  <c r="K49" i="3"/>
  <c r="J48" i="3"/>
  <c r="I47" i="3"/>
  <c r="H46" i="3"/>
  <c r="G45" i="3"/>
  <c r="F44" i="3"/>
  <c r="E43" i="3"/>
  <c r="I18" i="3"/>
  <c r="J18" i="3"/>
  <c r="K18" i="3"/>
  <c r="K50" i="3"/>
  <c r="J49" i="3"/>
  <c r="I48" i="3"/>
  <c r="H47" i="3"/>
  <c r="G46" i="3"/>
  <c r="F45" i="3"/>
  <c r="E44" i="3"/>
  <c r="D43" i="3"/>
  <c r="J19" i="3"/>
  <c r="K19" i="3"/>
  <c r="K51" i="3"/>
  <c r="J50" i="3"/>
  <c r="I49" i="3"/>
  <c r="H48" i="3"/>
  <c r="G47" i="3"/>
  <c r="F46" i="3"/>
  <c r="E45" i="3"/>
  <c r="D44" i="3"/>
  <c r="C43" i="3"/>
  <c r="K20" i="3"/>
  <c r="K52" i="3"/>
  <c r="J51" i="3"/>
  <c r="I50" i="3"/>
  <c r="H49" i="3"/>
  <c r="G48" i="3"/>
  <c r="F47" i="3"/>
  <c r="E46" i="3"/>
  <c r="D45" i="3"/>
  <c r="C44" i="3"/>
  <c r="C45" i="3"/>
  <c r="C46" i="3"/>
  <c r="D46" i="3"/>
  <c r="C47" i="3"/>
  <c r="D47" i="3"/>
  <c r="E47" i="3"/>
  <c r="C48" i="3"/>
  <c r="D48" i="3"/>
  <c r="E48" i="3"/>
  <c r="F48" i="3"/>
  <c r="C49" i="3"/>
  <c r="D49" i="3"/>
  <c r="E49" i="3"/>
  <c r="F49" i="3"/>
  <c r="G49" i="3"/>
  <c r="C50" i="3"/>
  <c r="D50" i="3"/>
  <c r="E50" i="3"/>
  <c r="F50" i="3"/>
  <c r="G50" i="3"/>
  <c r="H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K53" i="3"/>
  <c r="B44" i="3"/>
  <c r="B45" i="3"/>
  <c r="B46" i="3"/>
  <c r="B47" i="3"/>
  <c r="B48" i="3"/>
  <c r="B49" i="3"/>
  <c r="B50" i="3"/>
  <c r="B51" i="3"/>
  <c r="B52" i="3"/>
  <c r="B53" i="3"/>
  <c r="B43" i="3"/>
  <c r="L44" i="3"/>
  <c r="L45" i="3"/>
  <c r="L46" i="3"/>
  <c r="L47" i="3"/>
  <c r="L48" i="3"/>
  <c r="L49" i="3"/>
  <c r="L50" i="3"/>
  <c r="L51" i="3"/>
  <c r="L52" i="3"/>
  <c r="L53" i="3"/>
  <c r="L43" i="3"/>
  <c r="B11" i="3"/>
  <c r="L11" i="3"/>
  <c r="L12" i="3"/>
  <c r="B6" i="3"/>
  <c r="L13" i="3"/>
  <c r="L14" i="3"/>
  <c r="L15" i="3"/>
  <c r="L16" i="3"/>
  <c r="L17" i="3"/>
  <c r="L18" i="3"/>
  <c r="L19" i="3"/>
  <c r="L20" i="3"/>
  <c r="L21" i="3"/>
  <c r="G17" i="3"/>
  <c r="F17" i="3"/>
  <c r="E17" i="3"/>
  <c r="D17" i="3"/>
  <c r="C17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B28" i="3"/>
  <c r="B29" i="3"/>
  <c r="B30" i="3"/>
  <c r="B31" i="3"/>
  <c r="B32" i="3"/>
  <c r="B33" i="3"/>
  <c r="B34" i="3"/>
  <c r="B35" i="3"/>
  <c r="B36" i="3"/>
  <c r="B37" i="3"/>
  <c r="B27" i="3"/>
  <c r="K21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H18" i="3"/>
  <c r="G18" i="3"/>
  <c r="F18" i="3"/>
  <c r="E18" i="3"/>
  <c r="D18" i="3"/>
  <c r="C18" i="3"/>
  <c r="F16" i="3"/>
  <c r="E16" i="3"/>
  <c r="D16" i="3"/>
  <c r="C16" i="3"/>
  <c r="E15" i="3"/>
  <c r="D15" i="3"/>
  <c r="C15" i="3"/>
  <c r="D14" i="3"/>
  <c r="C14" i="3"/>
  <c r="C13" i="3"/>
  <c r="F23" i="2"/>
  <c r="G22" i="2"/>
  <c r="H21" i="2"/>
  <c r="I20" i="2"/>
  <c r="J19" i="2"/>
  <c r="K18" i="2"/>
  <c r="L17" i="2"/>
  <c r="L59" i="2"/>
  <c r="L18" i="2"/>
  <c r="L60" i="2"/>
  <c r="K60" i="2"/>
  <c r="K19" i="2"/>
  <c r="L19" i="2"/>
  <c r="L61" i="2"/>
  <c r="K61" i="2"/>
  <c r="J61" i="2"/>
  <c r="J20" i="2"/>
  <c r="K20" i="2"/>
  <c r="L20" i="2"/>
  <c r="L62" i="2"/>
  <c r="K62" i="2"/>
  <c r="J62" i="2"/>
  <c r="I62" i="2"/>
  <c r="I21" i="2"/>
  <c r="J21" i="2"/>
  <c r="K21" i="2"/>
  <c r="L21" i="2"/>
  <c r="L63" i="2"/>
  <c r="K63" i="2"/>
  <c r="J63" i="2"/>
  <c r="I63" i="2"/>
  <c r="H63" i="2"/>
  <c r="H22" i="2"/>
  <c r="I22" i="2"/>
  <c r="J22" i="2"/>
  <c r="K22" i="2"/>
  <c r="L22" i="2"/>
  <c r="L64" i="2"/>
  <c r="K64" i="2"/>
  <c r="J64" i="2"/>
  <c r="I64" i="2"/>
  <c r="H64" i="2"/>
  <c r="G64" i="2"/>
  <c r="G23" i="2"/>
  <c r="H23" i="2"/>
  <c r="I23" i="2"/>
  <c r="J23" i="2"/>
  <c r="K23" i="2"/>
  <c r="L23" i="2"/>
  <c r="L65" i="2"/>
  <c r="K65" i="2"/>
  <c r="J65" i="2"/>
  <c r="I65" i="2"/>
  <c r="H65" i="2"/>
  <c r="G65" i="2"/>
  <c r="F65" i="2"/>
  <c r="F24" i="2"/>
  <c r="G24" i="2"/>
  <c r="H24" i="2"/>
  <c r="I24" i="2"/>
  <c r="J24" i="2"/>
  <c r="K24" i="2"/>
  <c r="L24" i="2"/>
  <c r="L66" i="2"/>
  <c r="K66" i="2"/>
  <c r="J66" i="2"/>
  <c r="I66" i="2"/>
  <c r="H66" i="2"/>
  <c r="G66" i="2"/>
  <c r="F66" i="2"/>
  <c r="F25" i="2"/>
  <c r="G25" i="2"/>
  <c r="H25" i="2"/>
  <c r="I25" i="2"/>
  <c r="J25" i="2"/>
  <c r="K25" i="2"/>
  <c r="L25" i="2"/>
  <c r="L67" i="2"/>
  <c r="K67" i="2"/>
  <c r="J67" i="2"/>
  <c r="I67" i="2"/>
  <c r="H67" i="2"/>
  <c r="G67" i="2"/>
  <c r="F67" i="2"/>
  <c r="F22" i="2"/>
  <c r="G21" i="2"/>
  <c r="H20" i="2"/>
  <c r="I19" i="2"/>
  <c r="J18" i="2"/>
  <c r="K17" i="2"/>
  <c r="L16" i="2"/>
  <c r="L58" i="2"/>
  <c r="K59" i="2"/>
  <c r="J60" i="2"/>
  <c r="I61" i="2"/>
  <c r="H62" i="2"/>
  <c r="G63" i="2"/>
  <c r="F64" i="2"/>
  <c r="E23" i="2"/>
  <c r="E65" i="2"/>
  <c r="E24" i="2"/>
  <c r="E66" i="2"/>
  <c r="E25" i="2"/>
  <c r="E67" i="2"/>
  <c r="B8" i="2"/>
  <c r="D24" i="2"/>
  <c r="D66" i="2"/>
  <c r="D25" i="2"/>
  <c r="D67" i="2"/>
  <c r="C25" i="2"/>
  <c r="C67" i="2"/>
  <c r="C76" i="2"/>
  <c r="M30" i="2"/>
  <c r="M31" i="2"/>
  <c r="D43" i="2"/>
  <c r="E42" i="2"/>
  <c r="F41" i="2"/>
  <c r="G40" i="2"/>
  <c r="H39" i="2"/>
  <c r="I38" i="2"/>
  <c r="J37" i="2"/>
  <c r="K36" i="2"/>
  <c r="L35" i="2"/>
  <c r="M34" i="2"/>
  <c r="M32" i="2"/>
  <c r="D44" i="2"/>
  <c r="E43" i="2"/>
  <c r="F42" i="2"/>
  <c r="G41" i="2"/>
  <c r="H40" i="2"/>
  <c r="I39" i="2"/>
  <c r="J38" i="2"/>
  <c r="K37" i="2"/>
  <c r="L36" i="2"/>
  <c r="M35" i="2"/>
  <c r="M33" i="2"/>
  <c r="E44" i="2"/>
  <c r="F43" i="2"/>
  <c r="G42" i="2"/>
  <c r="H41" i="2"/>
  <c r="I40" i="2"/>
  <c r="J39" i="2"/>
  <c r="K38" i="2"/>
  <c r="L37" i="2"/>
  <c r="M36" i="2"/>
  <c r="F44" i="2"/>
  <c r="G43" i="2"/>
  <c r="H42" i="2"/>
  <c r="I41" i="2"/>
  <c r="J40" i="2"/>
  <c r="K39" i="2"/>
  <c r="L38" i="2"/>
  <c r="M37" i="2"/>
  <c r="G44" i="2"/>
  <c r="H43" i="2"/>
  <c r="I42" i="2"/>
  <c r="J41" i="2"/>
  <c r="K40" i="2"/>
  <c r="L39" i="2"/>
  <c r="M38" i="2"/>
  <c r="H44" i="2"/>
  <c r="I43" i="2"/>
  <c r="J42" i="2"/>
  <c r="K41" i="2"/>
  <c r="L40" i="2"/>
  <c r="M39" i="2"/>
  <c r="I44" i="2"/>
  <c r="J43" i="2"/>
  <c r="K42" i="2"/>
  <c r="L41" i="2"/>
  <c r="M40" i="2"/>
  <c r="J44" i="2"/>
  <c r="K43" i="2"/>
  <c r="L42" i="2"/>
  <c r="M41" i="2"/>
  <c r="K44" i="2"/>
  <c r="L43" i="2"/>
  <c r="M42" i="2"/>
  <c r="L44" i="2"/>
  <c r="M43" i="2"/>
  <c r="M44" i="2"/>
  <c r="M47" i="2"/>
  <c r="M48" i="2"/>
  <c r="M50" i="2"/>
  <c r="C66" i="2"/>
  <c r="D65" i="2"/>
  <c r="C65" i="2"/>
  <c r="E64" i="2"/>
  <c r="D64" i="2"/>
  <c r="C64" i="2"/>
  <c r="F63" i="2"/>
  <c r="E63" i="2"/>
  <c r="D63" i="2"/>
  <c r="C63" i="2"/>
  <c r="G62" i="2"/>
  <c r="F62" i="2"/>
  <c r="E62" i="2"/>
  <c r="D62" i="2"/>
  <c r="C62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7" i="2"/>
  <c r="D48" i="2"/>
  <c r="D50" i="2"/>
  <c r="E30" i="2"/>
  <c r="E31" i="2"/>
  <c r="E32" i="2"/>
  <c r="E33" i="2"/>
  <c r="E34" i="2"/>
  <c r="E35" i="2"/>
  <c r="E36" i="2"/>
  <c r="E37" i="2"/>
  <c r="E38" i="2"/>
  <c r="E39" i="2"/>
  <c r="E40" i="2"/>
  <c r="E41" i="2"/>
  <c r="E47" i="2"/>
  <c r="E48" i="2"/>
  <c r="E50" i="2"/>
  <c r="F30" i="2"/>
  <c r="F31" i="2"/>
  <c r="F32" i="2"/>
  <c r="F33" i="2"/>
  <c r="F34" i="2"/>
  <c r="F35" i="2"/>
  <c r="F36" i="2"/>
  <c r="F37" i="2"/>
  <c r="F38" i="2"/>
  <c r="F39" i="2"/>
  <c r="F40" i="2"/>
  <c r="F47" i="2"/>
  <c r="F48" i="2"/>
  <c r="F50" i="2"/>
  <c r="G30" i="2"/>
  <c r="G31" i="2"/>
  <c r="G32" i="2"/>
  <c r="G33" i="2"/>
  <c r="G34" i="2"/>
  <c r="G35" i="2"/>
  <c r="G36" i="2"/>
  <c r="G37" i="2"/>
  <c r="G38" i="2"/>
  <c r="G39" i="2"/>
  <c r="G47" i="2"/>
  <c r="G48" i="2"/>
  <c r="G50" i="2"/>
  <c r="H30" i="2"/>
  <c r="H31" i="2"/>
  <c r="H32" i="2"/>
  <c r="H33" i="2"/>
  <c r="H34" i="2"/>
  <c r="H35" i="2"/>
  <c r="H36" i="2"/>
  <c r="H37" i="2"/>
  <c r="H38" i="2"/>
  <c r="H47" i="2"/>
  <c r="H48" i="2"/>
  <c r="H50" i="2"/>
  <c r="I30" i="2"/>
  <c r="I31" i="2"/>
  <c r="I32" i="2"/>
  <c r="I33" i="2"/>
  <c r="I34" i="2"/>
  <c r="I35" i="2"/>
  <c r="I36" i="2"/>
  <c r="I37" i="2"/>
  <c r="I47" i="2"/>
  <c r="I48" i="2"/>
  <c r="I50" i="2"/>
  <c r="J30" i="2"/>
  <c r="J31" i="2"/>
  <c r="J32" i="2"/>
  <c r="J33" i="2"/>
  <c r="J34" i="2"/>
  <c r="J35" i="2"/>
  <c r="J36" i="2"/>
  <c r="J47" i="2"/>
  <c r="J48" i="2"/>
  <c r="J50" i="2"/>
  <c r="K30" i="2"/>
  <c r="K31" i="2"/>
  <c r="K32" i="2"/>
  <c r="K33" i="2"/>
  <c r="K34" i="2"/>
  <c r="K35" i="2"/>
  <c r="K47" i="2"/>
  <c r="K48" i="2"/>
  <c r="K50" i="2"/>
  <c r="L30" i="2"/>
  <c r="L31" i="2"/>
  <c r="L32" i="2"/>
  <c r="L33" i="2"/>
  <c r="L34" i="2"/>
  <c r="L47" i="2"/>
  <c r="L48" i="2"/>
  <c r="L50" i="2"/>
  <c r="D51" i="2"/>
  <c r="D23" i="2"/>
  <c r="E22" i="2"/>
  <c r="D22" i="2"/>
  <c r="F21" i="2"/>
  <c r="E21" i="2"/>
  <c r="D21" i="2"/>
  <c r="G20" i="2"/>
  <c r="F20" i="2"/>
  <c r="E20" i="2"/>
  <c r="D20" i="2"/>
  <c r="H19" i="2"/>
  <c r="G19" i="2"/>
  <c r="F19" i="2"/>
  <c r="E19" i="2"/>
  <c r="D19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2" i="2"/>
  <c r="K12" i="2"/>
  <c r="J12" i="2"/>
  <c r="I12" i="2"/>
  <c r="H12" i="2"/>
  <c r="G12" i="2"/>
  <c r="F12" i="2"/>
  <c r="E12" i="2"/>
  <c r="D12" i="2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<sst xmlns="http://schemas.openxmlformats.org/spreadsheetml/2006/main" count="43" uniqueCount="36">
  <si>
    <t>Fitting the Term-Structure of Zero Bond Prices in the Black-Derman-Toy Model</t>
  </si>
  <si>
    <t>Year</t>
  </si>
  <si>
    <t>Market Spot Rates</t>
  </si>
  <si>
    <t>a</t>
  </si>
  <si>
    <t>b</t>
  </si>
  <si>
    <t>q</t>
  </si>
  <si>
    <t>1-q</t>
  </si>
  <si>
    <t xml:space="preserve"> </t>
  </si>
  <si>
    <t>Short Rate Lattice</t>
  </si>
  <si>
    <t>Elementary Prices</t>
  </si>
  <si>
    <t>BDT Model ZCB Prices</t>
  </si>
  <si>
    <t>BDT Model Spot Rates</t>
  </si>
  <si>
    <t>Squared Differences</t>
  </si>
  <si>
    <t>Objective Function</t>
  </si>
  <si>
    <t>Pricing a Payer Swaption</t>
  </si>
  <si>
    <t>Fixed Rate</t>
  </si>
  <si>
    <t>First payment of underlying swap at t=3 (based on t=2 spot rate) and final payment at t=10</t>
  </si>
  <si>
    <t>Option Expiration</t>
  </si>
  <si>
    <t xml:space="preserve"> This is fixed but could easily be made variable</t>
  </si>
  <si>
    <t>Swap Maturity</t>
  </si>
  <si>
    <t>Note that the values at a node are the discounted values of the nodes 1 period ahead. We therefore start from t=9 even though final payoff occurs at t=10</t>
  </si>
  <si>
    <t>Option strike</t>
  </si>
  <si>
    <t>(Strike is commonly 0)</t>
  </si>
  <si>
    <t>Principal in $m</t>
  </si>
  <si>
    <t>Q1</t>
  </si>
  <si>
    <t>Q2</t>
  </si>
  <si>
    <t>Term Structure Lattice</t>
  </si>
  <si>
    <t>r(0,0)</t>
  </si>
  <si>
    <t>u</t>
  </si>
  <si>
    <t>d</t>
  </si>
  <si>
    <t>Short-Rate Lattice</t>
  </si>
  <si>
    <t>Face value</t>
  </si>
  <si>
    <t>Recover R</t>
  </si>
  <si>
    <t>Hazard -Rate Lattice</t>
  </si>
  <si>
    <t>Hazard</t>
  </si>
  <si>
    <t>ZCB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</si>
</sst>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9" formatCode="0.0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2" fillId="3" borderId="6" xfId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3" borderId="0" xfId="1" applyNumberFormat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2" fontId="2" fillId="4" borderId="1" xfId="1" applyNumberFormat="1" applyFill="1" applyBorder="1" applyAlignment="1">
      <alignment horizontal="center"/>
    </xf>
    <xf numFmtId="2" fontId="2" fillId="4" borderId="2" xfId="1" applyNumberFormat="1" applyFill="1" applyBorder="1" applyAlignment="1">
      <alignment horizontal="center"/>
    </xf>
    <xf numFmtId="2" fontId="2" fillId="4" borderId="3" xfId="1" applyNumberFormat="1" applyFill="1" applyBorder="1" applyAlignment="1">
      <alignment horizontal="center"/>
    </xf>
    <xf numFmtId="0" fontId="3" fillId="2" borderId="4" xfId="1" applyFont="1" applyFill="1" applyBorder="1"/>
    <xf numFmtId="0" fontId="2" fillId="5" borderId="11" xfId="1" applyFill="1" applyBorder="1" applyAlignment="1">
      <alignment horizontal="center"/>
    </xf>
    <xf numFmtId="0" fontId="3" fillId="2" borderId="7" xfId="1" applyFont="1" applyFill="1" applyBorder="1"/>
    <xf numFmtId="0" fontId="2" fillId="0" borderId="12" xfId="1" applyBorder="1" applyAlignment="1">
      <alignment horizontal="center"/>
    </xf>
    <xf numFmtId="0" fontId="3" fillId="2" borderId="9" xfId="1" applyFont="1" applyFill="1" applyBorder="1"/>
    <xf numFmtId="0" fontId="2" fillId="0" borderId="13" xfId="1" applyBorder="1" applyAlignment="1">
      <alignment horizontal="center"/>
    </xf>
    <xf numFmtId="0" fontId="2" fillId="0" borderId="0" xfId="1" applyFont="1"/>
    <xf numFmtId="2" fontId="2" fillId="0" borderId="0" xfId="1" applyNumberFormat="1" applyFont="1"/>
    <xf numFmtId="2" fontId="3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3" fillId="0" borderId="14" xfId="1" applyNumberFormat="1" applyFont="1" applyBorder="1"/>
    <xf numFmtId="164" fontId="2" fillId="0" borderId="15" xfId="1" applyNumberFormat="1" applyFont="1" applyBorder="1"/>
    <xf numFmtId="164" fontId="2" fillId="0" borderId="16" xfId="1" applyNumberFormat="1" applyFont="1" applyBorder="1"/>
    <xf numFmtId="2" fontId="3" fillId="0" borderId="9" xfId="1" applyNumberFormat="1" applyFont="1" applyBorder="1"/>
    <xf numFmtId="2" fontId="2" fillId="0" borderId="17" xfId="1" applyNumberFormat="1" applyFont="1" applyBorder="1"/>
    <xf numFmtId="2" fontId="2" fillId="0" borderId="10" xfId="1" applyNumberFormat="1" applyFont="1" applyBorder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8" xfId="1" applyBorder="1"/>
    <xf numFmtId="165" fontId="3" fillId="0" borderId="0" xfId="1" applyNumberFormat="1" applyFont="1"/>
    <xf numFmtId="165" fontId="2" fillId="0" borderId="0" xfId="1" applyNumberFormat="1" applyFont="1"/>
    <xf numFmtId="0" fontId="3" fillId="0" borderId="0" xfId="1" applyFont="1"/>
    <xf numFmtId="9" fontId="2" fillId="0" borderId="0" xfId="1" applyNumberFormat="1"/>
    <xf numFmtId="10" fontId="2" fillId="0" borderId="0" xfId="1" applyNumberFormat="1" applyAlignment="1">
      <alignment horizontal="center"/>
    </xf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2" borderId="8" xfId="1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3" fillId="2" borderId="10" xfId="1" applyFont="1" applyFill="1" applyBorder="1" applyAlignment="1">
      <alignment horizontal="left"/>
    </xf>
    <xf numFmtId="2" fontId="2" fillId="4" borderId="2" xfId="1" quotePrefix="1" applyNumberFormat="1" applyFill="1" applyBorder="1" applyAlignment="1">
      <alignment horizontal="center"/>
    </xf>
    <xf numFmtId="169" fontId="2" fillId="5" borderId="0" xfId="1" applyNumberFormat="1" applyFont="1" applyFill="1"/>
    <xf numFmtId="1" fontId="2" fillId="7" borderId="0" xfId="1" applyNumberFormat="1" applyFill="1"/>
    <xf numFmtId="0" fontId="3" fillId="8" borderId="1" xfId="6" quotePrefix="1" applyFont="1" applyFill="1" applyBorder="1" applyAlignment="1">
      <alignment horizontal="center"/>
    </xf>
    <xf numFmtId="0" fontId="3" fillId="8" borderId="3" xfId="6" quotePrefix="1" applyFont="1" applyFill="1" applyBorder="1" applyAlignment="1">
      <alignment horizontal="center"/>
    </xf>
    <xf numFmtId="0" fontId="1" fillId="0" borderId="0" xfId="6"/>
    <xf numFmtId="0" fontId="3" fillId="0" borderId="0" xfId="6" applyFont="1"/>
    <xf numFmtId="0" fontId="3" fillId="3" borderId="11" xfId="6" applyFont="1" applyFill="1" applyBorder="1" applyAlignment="1">
      <alignment horizontal="center"/>
    </xf>
    <xf numFmtId="10" fontId="1" fillId="0" borderId="8" xfId="6" applyNumberFormat="1" applyBorder="1" applyAlignment="1">
      <alignment horizontal="center"/>
    </xf>
    <xf numFmtId="0" fontId="3" fillId="3" borderId="12" xfId="6" applyFont="1" applyFill="1" applyBorder="1" applyAlignment="1">
      <alignment horizontal="center"/>
    </xf>
    <xf numFmtId="2" fontId="2" fillId="0" borderId="8" xfId="6" applyNumberFormat="1" applyFont="1" applyBorder="1" applyAlignment="1">
      <alignment horizontal="center"/>
    </xf>
    <xf numFmtId="0" fontId="2" fillId="0" borderId="8" xfId="6" applyNumberFormat="1" applyFont="1" applyBorder="1" applyAlignment="1">
      <alignment horizontal="center"/>
    </xf>
    <xf numFmtId="2" fontId="1" fillId="0" borderId="8" xfId="6" applyNumberFormat="1" applyBorder="1" applyAlignment="1">
      <alignment horizontal="center"/>
    </xf>
    <xf numFmtId="0" fontId="3" fillId="3" borderId="13" xfId="6" applyFont="1" applyFill="1" applyBorder="1" applyAlignment="1">
      <alignment horizontal="center"/>
    </xf>
    <xf numFmtId="2" fontId="2" fillId="0" borderId="10" xfId="6" applyNumberFormat="1" applyFont="1" applyBorder="1" applyAlignment="1">
      <alignment horizontal="center"/>
    </xf>
    <xf numFmtId="10" fontId="1" fillId="0" borderId="0" xfId="6" applyNumberFormat="1"/>
    <xf numFmtId="164" fontId="1" fillId="0" borderId="0" xfId="6" applyNumberFormat="1"/>
    <xf numFmtId="164" fontId="3" fillId="8" borderId="19" xfId="6" applyNumberFormat="1" applyFont="1" applyFill="1" applyBorder="1" applyAlignment="1">
      <alignment horizontal="center"/>
    </xf>
    <xf numFmtId="164" fontId="3" fillId="8" borderId="20" xfId="6" applyNumberFormat="1" applyFont="1" applyFill="1" applyBorder="1" applyAlignment="1">
      <alignment horizontal="center"/>
    </xf>
    <xf numFmtId="164" fontId="1" fillId="0" borderId="0" xfId="6" applyNumberFormat="1" applyBorder="1"/>
    <xf numFmtId="1" fontId="1" fillId="0" borderId="0" xfId="6" applyNumberFormat="1" applyBorder="1"/>
    <xf numFmtId="10" fontId="2" fillId="0" borderId="0" xfId="6" applyNumberFormat="1" applyFont="1" applyBorder="1"/>
    <xf numFmtId="10" fontId="1" fillId="0" borderId="0" xfId="6" applyNumberFormat="1" applyBorder="1"/>
    <xf numFmtId="0" fontId="2" fillId="7" borderId="0" xfId="1" applyFill="1"/>
    <xf numFmtId="2" fontId="1" fillId="0" borderId="0" xfId="6" applyNumberFormat="1" applyFill="1"/>
    <xf numFmtId="0" fontId="1" fillId="0" borderId="22" xfId="6" applyBorder="1"/>
    <xf numFmtId="0" fontId="1" fillId="0" borderId="24" xfId="6" applyBorder="1"/>
    <xf numFmtId="9" fontId="1" fillId="0" borderId="26" xfId="5" applyFont="1" applyBorder="1"/>
    <xf numFmtId="0" fontId="1" fillId="3" borderId="21" xfId="6" applyFill="1" applyBorder="1" applyAlignment="1">
      <alignment horizontal="right"/>
    </xf>
    <xf numFmtId="0" fontId="1" fillId="3" borderId="23" xfId="6" applyFill="1" applyBorder="1" applyAlignment="1">
      <alignment horizontal="right"/>
    </xf>
    <xf numFmtId="0" fontId="1" fillId="3" borderId="23" xfId="6" applyFill="1" applyBorder="1"/>
    <xf numFmtId="0" fontId="1" fillId="3" borderId="25" xfId="6" applyFill="1" applyBorder="1"/>
    <xf numFmtId="10" fontId="1" fillId="0" borderId="0" xfId="5" applyNumberFormat="1" applyFont="1"/>
    <xf numFmtId="165" fontId="0" fillId="0" borderId="0" xfId="0" applyNumberFormat="1"/>
    <xf numFmtId="2" fontId="0" fillId="0" borderId="0" xfId="0" applyNumberFormat="1"/>
    <xf numFmtId="2" fontId="0" fillId="7" borderId="0" xfId="0" applyNumberFormat="1" applyFill="1"/>
  </cellXfs>
  <cellStyles count="10">
    <cellStyle name="Followed Hyperlink" xfId="4" builtinId="9" hidden="1"/>
    <cellStyle name="Hyperlink" xfId="3" builtinId="8" hidden="1"/>
    <cellStyle name="Normal" xfId="0" builtinId="0"/>
    <cellStyle name="Normal 2" xfId="1"/>
    <cellStyle name="Normal 3" xfId="6"/>
    <cellStyle name="Normal 3 2" xfId="7"/>
    <cellStyle name="Percent" xfId="5" builtinId="5"/>
    <cellStyle name="Percent 2" xfId="2"/>
    <cellStyle name="Percent 3" xfId="8"/>
    <cellStyle name="Percent 4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8" zoomScale="90" zoomScaleNormal="90" workbookViewId="0">
      <selection activeCell="L36" sqref="L36"/>
    </sheetView>
  </sheetViews>
  <sheetFormatPr defaultColWidth="8.796875" defaultRowHeight="13.2" x14ac:dyDescent="0.25"/>
  <cols>
    <col min="1" max="1" width="10.69921875" style="1" customWidth="1"/>
    <col min="2" max="2" width="8.796875" style="1"/>
    <col min="3" max="3" width="10.69921875" style="1" bestFit="1" customWidth="1"/>
    <col min="4" max="4" width="12.5" style="1" bestFit="1" customWidth="1"/>
    <col min="5" max="16384" width="8.796875" style="1"/>
  </cols>
  <sheetData>
    <row r="1" spans="1:16" ht="13.8" thickBot="1" x14ac:dyDescent="0.3">
      <c r="A1" s="39" t="s">
        <v>0</v>
      </c>
      <c r="B1" s="40"/>
      <c r="C1" s="40"/>
      <c r="D1" s="40"/>
      <c r="E1" s="40"/>
      <c r="F1" s="40"/>
      <c r="G1" s="40"/>
      <c r="H1" s="41"/>
    </row>
    <row r="2" spans="1:16" ht="13.8" thickBot="1" x14ac:dyDescent="0.3"/>
    <row r="3" spans="1:16" x14ac:dyDescent="0.25">
      <c r="A3" s="45" t="s">
        <v>1</v>
      </c>
      <c r="B3" s="46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/>
      <c r="N3" s="2"/>
      <c r="O3" s="2"/>
      <c r="P3" s="3"/>
    </row>
    <row r="4" spans="1:16" ht="13.8" thickBot="1" x14ac:dyDescent="0.3">
      <c r="A4" s="47" t="s">
        <v>2</v>
      </c>
      <c r="B4" s="48"/>
      <c r="C4" s="4">
        <v>3</v>
      </c>
      <c r="D4" s="4">
        <v>3.1</v>
      </c>
      <c r="E4" s="4">
        <v>3.2</v>
      </c>
      <c r="F4" s="4">
        <v>3.3</v>
      </c>
      <c r="G4" s="4">
        <v>3.4</v>
      </c>
      <c r="H4" s="4">
        <v>3.5</v>
      </c>
      <c r="I4" s="4">
        <v>3.55</v>
      </c>
      <c r="J4" s="4">
        <v>3.6</v>
      </c>
      <c r="K4" s="5">
        <v>3.65</v>
      </c>
      <c r="L4" s="4">
        <v>3.7</v>
      </c>
      <c r="M4" s="4"/>
      <c r="N4" s="4"/>
      <c r="O4" s="4"/>
      <c r="P4" s="6"/>
    </row>
    <row r="5" spans="1:16" ht="13.8" thickBot="1" x14ac:dyDescent="0.3">
      <c r="A5" s="49" t="s">
        <v>3</v>
      </c>
      <c r="B5" s="50"/>
      <c r="C5" s="7">
        <v>2.9999980546635405</v>
      </c>
      <c r="D5" s="51">
        <v>3.0404610015596529</v>
      </c>
      <c r="E5" s="8">
        <v>3.06977218566418</v>
      </c>
      <c r="F5" s="8">
        <v>3.0890097233566562</v>
      </c>
      <c r="G5" s="8">
        <v>3.0991488265263358</v>
      </c>
      <c r="H5" s="8">
        <v>3.1011088315425694</v>
      </c>
      <c r="I5" s="8">
        <v>2.8366357766233592</v>
      </c>
      <c r="J5" s="8">
        <v>2.7668990588566862</v>
      </c>
      <c r="K5" s="8">
        <v>2.6973794533721809</v>
      </c>
      <c r="L5" s="8">
        <v>2.6284695646118337</v>
      </c>
      <c r="M5" s="8"/>
      <c r="N5" s="8"/>
      <c r="O5" s="8"/>
      <c r="P5" s="9"/>
    </row>
    <row r="6" spans="1:16" x14ac:dyDescent="0.25">
      <c r="A6" s="10" t="s">
        <v>4</v>
      </c>
      <c r="B6" s="11">
        <v>0.1</v>
      </c>
    </row>
    <row r="7" spans="1:16" x14ac:dyDescent="0.25">
      <c r="A7" s="12" t="s">
        <v>5</v>
      </c>
      <c r="B7" s="13">
        <v>0.5</v>
      </c>
    </row>
    <row r="8" spans="1:16" ht="13.8" thickBot="1" x14ac:dyDescent="0.3">
      <c r="A8" s="14" t="s">
        <v>6</v>
      </c>
      <c r="B8" s="15">
        <f>1-B7</f>
        <v>0.5</v>
      </c>
      <c r="C8" s="1" t="s">
        <v>7</v>
      </c>
    </row>
    <row r="9" spans="1:16" ht="13.8" thickBot="1" x14ac:dyDescent="0.3"/>
    <row r="10" spans="1:16" ht="13.8" thickBot="1" x14ac:dyDescent="0.3">
      <c r="A10" s="39" t="s">
        <v>8</v>
      </c>
      <c r="B10" s="4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6"/>
      <c r="B11" s="16"/>
      <c r="C11" s="16">
        <v>0</v>
      </c>
      <c r="D11" s="16">
        <v>1</v>
      </c>
      <c r="E11" s="16">
        <v>2</v>
      </c>
      <c r="F11" s="16">
        <v>3</v>
      </c>
      <c r="G11" s="16">
        <v>4</v>
      </c>
      <c r="H11" s="16">
        <v>5</v>
      </c>
      <c r="I11" s="16">
        <v>6</v>
      </c>
      <c r="J11" s="16">
        <v>7</v>
      </c>
      <c r="K11" s="16">
        <v>8</v>
      </c>
      <c r="L11" s="16">
        <v>9</v>
      </c>
      <c r="M11" s="16"/>
      <c r="N11" s="16"/>
      <c r="O11" s="16"/>
      <c r="P11" s="16"/>
    </row>
    <row r="12" spans="1:16" x14ac:dyDescent="0.25">
      <c r="A12" s="16"/>
      <c r="B12" s="16">
        <v>13</v>
      </c>
      <c r="C12" s="17"/>
      <c r="D12" s="17" t="str">
        <f t="shared" ref="D12:L25" si="0">IF( $B12 &lt;=D$11,D$5*EXP($B$6*$B12),"")</f>
        <v/>
      </c>
      <c r="E12" s="17" t="str">
        <f t="shared" si="0"/>
        <v/>
      </c>
      <c r="F12" s="17" t="str">
        <f t="shared" si="0"/>
        <v/>
      </c>
      <c r="G12" s="17" t="str">
        <f t="shared" si="0"/>
        <v/>
      </c>
      <c r="H12" s="17" t="str">
        <f t="shared" si="0"/>
        <v/>
      </c>
      <c r="I12" s="17" t="str">
        <f t="shared" si="0"/>
        <v/>
      </c>
      <c r="J12" s="17" t="str">
        <f t="shared" si="0"/>
        <v/>
      </c>
      <c r="K12" s="17" t="str">
        <f t="shared" si="0"/>
        <v/>
      </c>
      <c r="L12" s="17" t="str">
        <f t="shared" si="0"/>
        <v/>
      </c>
      <c r="M12" s="17"/>
      <c r="N12" s="17"/>
      <c r="O12" s="17"/>
      <c r="P12" s="17"/>
    </row>
    <row r="13" spans="1:16" x14ac:dyDescent="0.25">
      <c r="A13" s="16"/>
      <c r="B13" s="16">
        <v>12</v>
      </c>
      <c r="C13" s="17"/>
      <c r="D13" s="17" t="str">
        <f t="shared" si="0"/>
        <v/>
      </c>
      <c r="E13" s="17" t="str">
        <f t="shared" si="0"/>
        <v/>
      </c>
      <c r="F13" s="17" t="str">
        <f t="shared" si="0"/>
        <v/>
      </c>
      <c r="G13" s="17" t="str">
        <f t="shared" si="0"/>
        <v/>
      </c>
      <c r="H13" s="17" t="str">
        <f t="shared" si="0"/>
        <v/>
      </c>
      <c r="I13" s="17" t="str">
        <f t="shared" si="0"/>
        <v/>
      </c>
      <c r="J13" s="17" t="str">
        <f t="shared" si="0"/>
        <v/>
      </c>
      <c r="K13" s="17" t="str">
        <f t="shared" si="0"/>
        <v/>
      </c>
      <c r="L13" s="17" t="str">
        <f t="shared" si="0"/>
        <v/>
      </c>
      <c r="M13" s="17"/>
      <c r="N13" s="17"/>
      <c r="O13" s="17"/>
      <c r="P13" s="17"/>
    </row>
    <row r="14" spans="1:16" x14ac:dyDescent="0.25">
      <c r="A14" s="16"/>
      <c r="B14" s="16">
        <v>11</v>
      </c>
      <c r="C14" s="17"/>
      <c r="D14" s="17" t="str">
        <f t="shared" si="0"/>
        <v/>
      </c>
      <c r="E14" s="17" t="str">
        <f t="shared" si="0"/>
        <v/>
      </c>
      <c r="F14" s="17" t="str">
        <f t="shared" si="0"/>
        <v/>
      </c>
      <c r="G14" s="17" t="str">
        <f t="shared" si="0"/>
        <v/>
      </c>
      <c r="H14" s="17" t="str">
        <f t="shared" si="0"/>
        <v/>
      </c>
      <c r="I14" s="17" t="str">
        <f t="shared" si="0"/>
        <v/>
      </c>
      <c r="J14" s="17" t="str">
        <f t="shared" si="0"/>
        <v/>
      </c>
      <c r="K14" s="17" t="str">
        <f t="shared" si="0"/>
        <v/>
      </c>
      <c r="L14" s="17" t="str">
        <f t="shared" si="0"/>
        <v/>
      </c>
      <c r="M14" s="17"/>
      <c r="N14" s="17"/>
      <c r="O14" s="17"/>
      <c r="P14" s="17"/>
    </row>
    <row r="15" spans="1:16" x14ac:dyDescent="0.25">
      <c r="A15" s="16"/>
      <c r="B15" s="16">
        <v>10</v>
      </c>
      <c r="C15" s="17"/>
      <c r="D15" s="17" t="str">
        <f t="shared" si="0"/>
        <v/>
      </c>
      <c r="E15" s="17" t="str">
        <f t="shared" si="0"/>
        <v/>
      </c>
      <c r="F15" s="17" t="str">
        <f t="shared" si="0"/>
        <v/>
      </c>
      <c r="G15" s="17" t="str">
        <f t="shared" si="0"/>
        <v/>
      </c>
      <c r="H15" s="17" t="str">
        <f t="shared" si="0"/>
        <v/>
      </c>
      <c r="I15" s="17" t="str">
        <f t="shared" si="0"/>
        <v/>
      </c>
      <c r="J15" s="17" t="str">
        <f t="shared" si="0"/>
        <v/>
      </c>
      <c r="K15" s="17" t="str">
        <f t="shared" si="0"/>
        <v/>
      </c>
      <c r="L15" s="17" t="str">
        <f t="shared" si="0"/>
        <v/>
      </c>
      <c r="M15" s="17"/>
      <c r="N15" s="17"/>
      <c r="O15" s="17"/>
      <c r="P15" s="17"/>
    </row>
    <row r="16" spans="1:16" x14ac:dyDescent="0.25">
      <c r="A16" s="16"/>
      <c r="B16" s="16">
        <v>9</v>
      </c>
      <c r="C16" s="17"/>
      <c r="D16" s="17" t="str">
        <f t="shared" si="0"/>
        <v/>
      </c>
      <c r="E16" s="17" t="str">
        <f t="shared" si="0"/>
        <v/>
      </c>
      <c r="F16" s="17" t="str">
        <f t="shared" si="0"/>
        <v/>
      </c>
      <c r="G16" s="17" t="str">
        <f t="shared" si="0"/>
        <v/>
      </c>
      <c r="H16" s="17" t="str">
        <f t="shared" si="0"/>
        <v/>
      </c>
      <c r="I16" s="17" t="str">
        <f t="shared" si="0"/>
        <v/>
      </c>
      <c r="J16" s="17" t="str">
        <f t="shared" si="0"/>
        <v/>
      </c>
      <c r="K16" s="17" t="str">
        <f t="shared" si="0"/>
        <v/>
      </c>
      <c r="L16" s="17">
        <f t="shared" si="0"/>
        <v>6.46499191870062</v>
      </c>
      <c r="M16" s="17"/>
      <c r="N16" s="17"/>
      <c r="O16" s="17"/>
      <c r="P16" s="17"/>
    </row>
    <row r="17" spans="1:17" x14ac:dyDescent="0.25">
      <c r="A17" s="16"/>
      <c r="B17" s="16">
        <v>8</v>
      </c>
      <c r="C17" s="17"/>
      <c r="D17" s="17" t="str">
        <f t="shared" si="0"/>
        <v/>
      </c>
      <c r="E17" s="17" t="str">
        <f t="shared" si="0"/>
        <v/>
      </c>
      <c r="F17" s="17" t="str">
        <f t="shared" si="0"/>
        <v/>
      </c>
      <c r="G17" s="17" t="str">
        <f t="shared" si="0"/>
        <v/>
      </c>
      <c r="H17" s="17" t="str">
        <f t="shared" si="0"/>
        <v/>
      </c>
      <c r="I17" s="17" t="str">
        <f t="shared" si="0"/>
        <v/>
      </c>
      <c r="J17" s="17" t="str">
        <f t="shared" si="0"/>
        <v/>
      </c>
      <c r="K17" s="17">
        <f t="shared" si="0"/>
        <v>6.0031283731544285</v>
      </c>
      <c r="L17" s="17">
        <f t="shared" si="0"/>
        <v>5.8497665953404132</v>
      </c>
      <c r="M17" s="17"/>
      <c r="N17" s="17"/>
      <c r="O17" s="17"/>
      <c r="P17" s="17"/>
    </row>
    <row r="18" spans="1:17" x14ac:dyDescent="0.25">
      <c r="A18" s="16"/>
      <c r="B18" s="16">
        <v>7</v>
      </c>
      <c r="C18" s="17"/>
      <c r="D18" s="17" t="str">
        <f t="shared" si="0"/>
        <v/>
      </c>
      <c r="E18" s="17" t="str">
        <f t="shared" si="0"/>
        <v/>
      </c>
      <c r="F18" s="17" t="str">
        <f t="shared" si="0"/>
        <v/>
      </c>
      <c r="G18" s="17" t="str">
        <f t="shared" si="0"/>
        <v/>
      </c>
      <c r="H18" s="17" t="str">
        <f t="shared" si="0"/>
        <v/>
      </c>
      <c r="I18" s="17" t="str">
        <f t="shared" si="0"/>
        <v/>
      </c>
      <c r="J18" s="17">
        <f t="shared" si="0"/>
        <v>5.5718504710701655</v>
      </c>
      <c r="K18" s="17">
        <f t="shared" si="0"/>
        <v>5.4318551773034631</v>
      </c>
      <c r="L18" s="17">
        <f t="shared" si="0"/>
        <v>5.2930877022408254</v>
      </c>
      <c r="M18" s="17"/>
      <c r="N18" s="17"/>
      <c r="O18" s="17"/>
      <c r="P18" s="17"/>
    </row>
    <row r="19" spans="1:17" x14ac:dyDescent="0.25">
      <c r="A19" s="16"/>
      <c r="B19" s="16">
        <v>6</v>
      </c>
      <c r="C19" s="17"/>
      <c r="D19" s="17" t="str">
        <f t="shared" si="0"/>
        <v/>
      </c>
      <c r="E19" s="17" t="str">
        <f t="shared" si="0"/>
        <v/>
      </c>
      <c r="F19" s="17" t="str">
        <f t="shared" si="0"/>
        <v/>
      </c>
      <c r="G19" s="17" t="str">
        <f t="shared" si="0"/>
        <v/>
      </c>
      <c r="H19" s="17" t="str">
        <f t="shared" si="0"/>
        <v/>
      </c>
      <c r="I19" s="17">
        <f t="shared" si="0"/>
        <v>5.168687378445755</v>
      </c>
      <c r="J19" s="17">
        <f t="shared" si="0"/>
        <v>5.0416187939255739</v>
      </c>
      <c r="K19" s="17">
        <f t="shared" si="0"/>
        <v>4.9149458137765256</v>
      </c>
      <c r="L19" s="17">
        <f t="shared" si="0"/>
        <v>4.7893838099334785</v>
      </c>
      <c r="M19" s="17"/>
      <c r="N19" s="17"/>
      <c r="O19" s="17"/>
      <c r="P19" s="17"/>
    </row>
    <row r="20" spans="1:17" x14ac:dyDescent="0.25">
      <c r="A20" s="16"/>
      <c r="B20" s="16">
        <v>5</v>
      </c>
      <c r="C20" s="17"/>
      <c r="D20" s="17" t="str">
        <f t="shared" si="0"/>
        <v/>
      </c>
      <c r="E20" s="17" t="str">
        <f t="shared" si="0"/>
        <v/>
      </c>
      <c r="F20" s="17" t="str">
        <f t="shared" si="0"/>
        <v/>
      </c>
      <c r="G20" s="17" t="str">
        <f t="shared" si="0"/>
        <v/>
      </c>
      <c r="H20" s="17">
        <f t="shared" si="0"/>
        <v>5.1128640933202547</v>
      </c>
      <c r="I20" s="17">
        <f t="shared" si="0"/>
        <v>4.6768217421479097</v>
      </c>
      <c r="J20" s="17">
        <f t="shared" si="0"/>
        <v>4.5618453322171844</v>
      </c>
      <c r="K20" s="17">
        <f t="shared" si="0"/>
        <v>4.447226879924199</v>
      </c>
      <c r="L20" s="17">
        <f t="shared" si="0"/>
        <v>4.3336136805634355</v>
      </c>
      <c r="M20" s="17"/>
      <c r="N20" s="17"/>
      <c r="O20" s="17"/>
      <c r="P20" s="17"/>
    </row>
    <row r="21" spans="1:17" x14ac:dyDescent="0.25">
      <c r="A21" s="16"/>
      <c r="B21" s="16">
        <v>4</v>
      </c>
      <c r="C21" s="17"/>
      <c r="D21" s="17" t="str">
        <f t="shared" si="0"/>
        <v/>
      </c>
      <c r="E21" s="17" t="str">
        <f t="shared" si="0"/>
        <v/>
      </c>
      <c r="F21" s="17" t="str">
        <f t="shared" si="0"/>
        <v/>
      </c>
      <c r="G21" s="17">
        <f t="shared" si="0"/>
        <v>4.6233867610779491</v>
      </c>
      <c r="H21" s="17">
        <f t="shared" si="0"/>
        <v>4.6263107449686665</v>
      </c>
      <c r="I21" s="17">
        <f t="shared" si="0"/>
        <v>4.2317633097795531</v>
      </c>
      <c r="J21" s="17">
        <f t="shared" si="0"/>
        <v>4.1277283518827916</v>
      </c>
      <c r="K21" s="17">
        <f t="shared" si="0"/>
        <v>4.0240172874507287</v>
      </c>
      <c r="L21" s="17">
        <f t="shared" si="0"/>
        <v>3.9212158134863304</v>
      </c>
      <c r="M21" s="17"/>
      <c r="N21" s="17"/>
      <c r="O21" s="17"/>
      <c r="P21" s="17"/>
    </row>
    <row r="22" spans="1:17" x14ac:dyDescent="0.25">
      <c r="A22" s="16"/>
      <c r="B22" s="16">
        <v>3</v>
      </c>
      <c r="C22" s="17"/>
      <c r="D22" s="17" t="str">
        <f t="shared" si="0"/>
        <v/>
      </c>
      <c r="E22" s="17" t="str">
        <f t="shared" si="0"/>
        <v/>
      </c>
      <c r="F22" s="17">
        <f t="shared" si="0"/>
        <v>4.1697269817608955</v>
      </c>
      <c r="G22" s="17">
        <f t="shared" si="0"/>
        <v>4.1834133394754094</v>
      </c>
      <c r="H22" s="17">
        <f t="shared" si="0"/>
        <v>4.186059069509465</v>
      </c>
      <c r="I22" s="17">
        <f t="shared" si="0"/>
        <v>3.8290577869602376</v>
      </c>
      <c r="J22" s="17">
        <f t="shared" si="0"/>
        <v>3.7349230642714519</v>
      </c>
      <c r="K22" s="17">
        <f t="shared" si="0"/>
        <v>3.6410814125089832</v>
      </c>
      <c r="L22" s="17">
        <f t="shared" si="0"/>
        <v>3.5480627922367463</v>
      </c>
      <c r="M22" s="17"/>
      <c r="N22" s="17"/>
      <c r="O22" s="17"/>
      <c r="P22" s="17"/>
    </row>
    <row r="23" spans="1:17" x14ac:dyDescent="0.25">
      <c r="A23" s="16"/>
      <c r="B23" s="16">
        <v>2</v>
      </c>
      <c r="C23" s="17"/>
      <c r="D23" s="17" t="str">
        <f t="shared" si="0"/>
        <v/>
      </c>
      <c r="E23" s="17">
        <f t="shared" si="0"/>
        <v>3.7494282144936024</v>
      </c>
      <c r="F23" s="17">
        <f t="shared" si="0"/>
        <v>3.7729249960914033</v>
      </c>
      <c r="G23" s="17">
        <f t="shared" si="0"/>
        <v>3.7853089246681204</v>
      </c>
      <c r="H23" s="17">
        <f t="shared" si="0"/>
        <v>3.787702880200956</v>
      </c>
      <c r="I23" s="17">
        <f t="shared" si="0"/>
        <v>3.4646747614635864</v>
      </c>
      <c r="J23" s="17">
        <f t="shared" si="0"/>
        <v>3.3794981420383348</v>
      </c>
      <c r="K23" s="17">
        <f t="shared" si="0"/>
        <v>3.2945867041533532</v>
      </c>
      <c r="L23" s="17">
        <f t="shared" si="0"/>
        <v>3.2104199759569543</v>
      </c>
      <c r="M23" s="17"/>
      <c r="N23" s="17"/>
      <c r="O23" s="17"/>
      <c r="P23" s="17"/>
    </row>
    <row r="24" spans="1:17" x14ac:dyDescent="0.25">
      <c r="A24" s="16"/>
      <c r="B24" s="16">
        <v>1</v>
      </c>
      <c r="C24" s="17"/>
      <c r="D24" s="17">
        <f t="shared" si="0"/>
        <v>3.3602290764668852</v>
      </c>
      <c r="E24" s="17">
        <f t="shared" si="0"/>
        <v>3.3926229447135694</v>
      </c>
      <c r="F24" s="17">
        <f t="shared" si="0"/>
        <v>3.4138837119066783</v>
      </c>
      <c r="G24" s="17">
        <f t="shared" si="0"/>
        <v>3.4250891538651769</v>
      </c>
      <c r="H24" s="17">
        <f t="shared" si="0"/>
        <v>3.4272552944084005</v>
      </c>
      <c r="I24" s="17">
        <f t="shared" si="0"/>
        <v>3.134967365497066</v>
      </c>
      <c r="J24" s="17">
        <f t="shared" si="0"/>
        <v>3.0578963730992896</v>
      </c>
      <c r="K24" s="17">
        <f t="shared" si="0"/>
        <v>2.9810653268817218</v>
      </c>
      <c r="L24" s="17">
        <f t="shared" si="0"/>
        <v>2.904908121855958</v>
      </c>
      <c r="M24" s="17"/>
      <c r="N24" s="17"/>
      <c r="O24" s="17"/>
      <c r="P24" s="17"/>
    </row>
    <row r="25" spans="1:17" x14ac:dyDescent="0.25">
      <c r="A25" s="16"/>
      <c r="B25" s="16">
        <v>0</v>
      </c>
      <c r="C25" s="17">
        <f>IF( $B25 &lt;=C$11,(C$5+$B$6*$B25),"")</f>
        <v>2.9999980546635405</v>
      </c>
      <c r="D25" s="18">
        <f t="shared" si="0"/>
        <v>3.0404610015596529</v>
      </c>
      <c r="E25" s="17">
        <f t="shared" si="0"/>
        <v>3.06977218566418</v>
      </c>
      <c r="F25" s="17">
        <f t="shared" si="0"/>
        <v>3.0890097233566562</v>
      </c>
      <c r="G25" s="17">
        <f t="shared" si="0"/>
        <v>3.0991488265263358</v>
      </c>
      <c r="H25" s="17">
        <f t="shared" si="0"/>
        <v>3.1011088315425694</v>
      </c>
      <c r="I25" s="17">
        <f t="shared" si="0"/>
        <v>2.8366357766233592</v>
      </c>
      <c r="J25" s="17">
        <f t="shared" si="0"/>
        <v>2.7668990588566862</v>
      </c>
      <c r="K25" s="17">
        <f t="shared" si="0"/>
        <v>2.6973794533721809</v>
      </c>
      <c r="L25" s="17">
        <f t="shared" si="0"/>
        <v>2.6284695646118337</v>
      </c>
      <c r="M25" s="17"/>
      <c r="N25" s="17"/>
      <c r="O25" s="17"/>
      <c r="P25" s="17"/>
    </row>
    <row r="27" spans="1:17" ht="13.8" thickBot="1" x14ac:dyDescent="0.3"/>
    <row r="28" spans="1:17" ht="13.8" thickBot="1" x14ac:dyDescent="0.3">
      <c r="A28" s="39" t="s">
        <v>9</v>
      </c>
      <c r="B28" s="41"/>
    </row>
    <row r="29" spans="1:17" x14ac:dyDescent="0.25"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  <c r="N29" s="1">
        <v>11</v>
      </c>
      <c r="O29" s="1">
        <v>12</v>
      </c>
      <c r="P29" s="1">
        <v>13</v>
      </c>
      <c r="Q29" s="1">
        <v>14</v>
      </c>
    </row>
    <row r="30" spans="1:17" x14ac:dyDescent="0.25">
      <c r="B30" s="1">
        <v>14</v>
      </c>
      <c r="C30" s="19"/>
      <c r="D30" s="19" t="str">
        <f t="shared" ref="D30:M44" si="1">IF($B30=0,$B$8*C30/(1+C11/100), IF($B30=D$29, $B$7*C31/(1 +C12/100 ), IF(AND(0 &lt; $B30, $B30 &lt; D$29), $B$7*C31/(1+C12/100) + $B$8*C30/(1+C11/100 ),"")))</f>
        <v/>
      </c>
      <c r="E30" s="19" t="str">
        <f t="shared" si="1"/>
        <v/>
      </c>
      <c r="F30" s="19" t="str">
        <f t="shared" si="1"/>
        <v/>
      </c>
      <c r="G30" s="19" t="str">
        <f t="shared" si="1"/>
        <v/>
      </c>
      <c r="H30" s="19" t="str">
        <f t="shared" si="1"/>
        <v/>
      </c>
      <c r="I30" s="19" t="str">
        <f t="shared" si="1"/>
        <v/>
      </c>
      <c r="J30" s="19" t="str">
        <f t="shared" si="1"/>
        <v/>
      </c>
      <c r="K30" s="19" t="str">
        <f t="shared" si="1"/>
        <v/>
      </c>
      <c r="L30" s="19" t="str">
        <f t="shared" si="1"/>
        <v/>
      </c>
      <c r="M30" s="19" t="str">
        <f t="shared" si="1"/>
        <v/>
      </c>
      <c r="N30" s="19"/>
      <c r="O30" s="19"/>
      <c r="P30" s="19"/>
      <c r="Q30" s="19"/>
    </row>
    <row r="31" spans="1:17" x14ac:dyDescent="0.25">
      <c r="B31" s="1">
        <v>13</v>
      </c>
      <c r="C31" s="19"/>
      <c r="D31" s="19" t="str">
        <f t="shared" si="1"/>
        <v/>
      </c>
      <c r="E31" s="19" t="str">
        <f t="shared" si="1"/>
        <v/>
      </c>
      <c r="F31" s="19" t="str">
        <f t="shared" si="1"/>
        <v/>
      </c>
      <c r="G31" s="19" t="str">
        <f t="shared" si="1"/>
        <v/>
      </c>
      <c r="H31" s="19" t="str">
        <f t="shared" si="1"/>
        <v/>
      </c>
      <c r="I31" s="19" t="str">
        <f t="shared" si="1"/>
        <v/>
      </c>
      <c r="J31" s="19" t="str">
        <f t="shared" si="1"/>
        <v/>
      </c>
      <c r="K31" s="19" t="str">
        <f t="shared" si="1"/>
        <v/>
      </c>
      <c r="L31" s="19" t="str">
        <f t="shared" si="1"/>
        <v/>
      </c>
      <c r="M31" s="19" t="str">
        <f t="shared" si="1"/>
        <v/>
      </c>
      <c r="N31" s="19"/>
      <c r="O31" s="19"/>
      <c r="P31" s="19"/>
      <c r="Q31" s="19"/>
    </row>
    <row r="32" spans="1:17" x14ac:dyDescent="0.25">
      <c r="B32" s="1">
        <v>12</v>
      </c>
      <c r="C32" s="19"/>
      <c r="D32" s="19" t="str">
        <f t="shared" si="1"/>
        <v/>
      </c>
      <c r="E32" s="19" t="str">
        <f t="shared" si="1"/>
        <v/>
      </c>
      <c r="F32" s="19" t="str">
        <f t="shared" si="1"/>
        <v/>
      </c>
      <c r="G32" s="19" t="str">
        <f t="shared" si="1"/>
        <v/>
      </c>
      <c r="H32" s="19" t="str">
        <f t="shared" si="1"/>
        <v/>
      </c>
      <c r="I32" s="19" t="str">
        <f t="shared" si="1"/>
        <v/>
      </c>
      <c r="J32" s="19" t="str">
        <f t="shared" si="1"/>
        <v/>
      </c>
      <c r="K32" s="19" t="str">
        <f t="shared" si="1"/>
        <v/>
      </c>
      <c r="L32" s="19" t="str">
        <f t="shared" si="1"/>
        <v/>
      </c>
      <c r="M32" s="19" t="str">
        <f t="shared" si="1"/>
        <v/>
      </c>
      <c r="N32" s="19"/>
      <c r="O32" s="19"/>
      <c r="P32" s="19"/>
      <c r="Q32" s="19"/>
    </row>
    <row r="33" spans="1:17" x14ac:dyDescent="0.25">
      <c r="B33" s="1">
        <v>11</v>
      </c>
      <c r="C33" s="19"/>
      <c r="D33" s="19" t="str">
        <f t="shared" si="1"/>
        <v/>
      </c>
      <c r="E33" s="19" t="str">
        <f t="shared" si="1"/>
        <v/>
      </c>
      <c r="F33" s="19" t="str">
        <f t="shared" si="1"/>
        <v/>
      </c>
      <c r="G33" s="19" t="str">
        <f t="shared" si="1"/>
        <v/>
      </c>
      <c r="H33" s="19" t="str">
        <f t="shared" si="1"/>
        <v/>
      </c>
      <c r="I33" s="19" t="str">
        <f t="shared" si="1"/>
        <v/>
      </c>
      <c r="J33" s="19" t="str">
        <f t="shared" si="1"/>
        <v/>
      </c>
      <c r="K33" s="19" t="str">
        <f t="shared" si="1"/>
        <v/>
      </c>
      <c r="L33" s="19" t="str">
        <f t="shared" si="1"/>
        <v/>
      </c>
      <c r="M33" s="19" t="str">
        <f t="shared" si="1"/>
        <v/>
      </c>
      <c r="N33" s="19"/>
      <c r="O33" s="19"/>
      <c r="P33" s="19"/>
      <c r="Q33" s="19"/>
    </row>
    <row r="34" spans="1:17" x14ac:dyDescent="0.25">
      <c r="B34" s="1">
        <v>10</v>
      </c>
      <c r="C34" s="19"/>
      <c r="D34" s="19" t="str">
        <f t="shared" si="1"/>
        <v/>
      </c>
      <c r="E34" s="19" t="str">
        <f t="shared" si="1"/>
        <v/>
      </c>
      <c r="F34" s="19" t="str">
        <f t="shared" si="1"/>
        <v/>
      </c>
      <c r="G34" s="19" t="str">
        <f t="shared" si="1"/>
        <v/>
      </c>
      <c r="H34" s="19" t="str">
        <f t="shared" si="1"/>
        <v/>
      </c>
      <c r="I34" s="19" t="str">
        <f t="shared" si="1"/>
        <v/>
      </c>
      <c r="J34" s="19" t="str">
        <f t="shared" si="1"/>
        <v/>
      </c>
      <c r="K34" s="19" t="str">
        <f t="shared" si="1"/>
        <v/>
      </c>
      <c r="L34" s="19" t="str">
        <f t="shared" si="1"/>
        <v/>
      </c>
      <c r="M34" s="19">
        <f t="shared" si="1"/>
        <v>6.1593854997791316E-4</v>
      </c>
      <c r="N34" s="19"/>
      <c r="O34" s="19"/>
      <c r="P34" s="19"/>
      <c r="Q34" s="19"/>
    </row>
    <row r="35" spans="1:17" x14ac:dyDescent="0.25">
      <c r="B35" s="1">
        <v>9</v>
      </c>
      <c r="C35" s="19"/>
      <c r="D35" s="19" t="str">
        <f t="shared" si="1"/>
        <v/>
      </c>
      <c r="E35" s="19" t="str">
        <f t="shared" si="1"/>
        <v/>
      </c>
      <c r="F35" s="19" t="str">
        <f t="shared" si="1"/>
        <v/>
      </c>
      <c r="G35" s="19" t="str">
        <f t="shared" si="1"/>
        <v/>
      </c>
      <c r="H35" s="19" t="str">
        <f t="shared" si="1"/>
        <v/>
      </c>
      <c r="I35" s="19" t="str">
        <f t="shared" si="1"/>
        <v/>
      </c>
      <c r="J35" s="19" t="str">
        <f t="shared" si="1"/>
        <v/>
      </c>
      <c r="K35" s="19" t="str">
        <f t="shared" si="1"/>
        <v/>
      </c>
      <c r="L35" s="19">
        <f t="shared" si="1"/>
        <v>1.3115178549162941E-3</v>
      </c>
      <c r="M35" s="19">
        <f t="shared" si="1"/>
        <v>6.2970763115059412E-3</v>
      </c>
      <c r="N35" s="19"/>
      <c r="O35" s="19"/>
      <c r="P35" s="19"/>
      <c r="Q35" s="19"/>
    </row>
    <row r="36" spans="1:17" x14ac:dyDescent="0.25">
      <c r="B36" s="1">
        <v>8</v>
      </c>
      <c r="C36" s="19"/>
      <c r="D36" s="19" t="str">
        <f t="shared" si="1"/>
        <v/>
      </c>
      <c r="E36" s="19" t="str">
        <f t="shared" si="1"/>
        <v/>
      </c>
      <c r="F36" s="19" t="str">
        <f t="shared" si="1"/>
        <v/>
      </c>
      <c r="G36" s="19" t="str">
        <f t="shared" si="1"/>
        <v/>
      </c>
      <c r="H36" s="19" t="str">
        <f t="shared" si="1"/>
        <v/>
      </c>
      <c r="I36" s="19" t="str">
        <f t="shared" si="1"/>
        <v/>
      </c>
      <c r="J36" s="19" t="str">
        <f t="shared" si="1"/>
        <v/>
      </c>
      <c r="K36" s="19">
        <f t="shared" si="1"/>
        <v>2.7804999107675209E-3</v>
      </c>
      <c r="L36" s="19">
        <f t="shared" si="1"/>
        <v>1.2026942121074332E-2</v>
      </c>
      <c r="M36" s="19">
        <f t="shared" si="1"/>
        <v>2.8933054722351411E-2</v>
      </c>
      <c r="N36" s="19"/>
      <c r="O36" s="19"/>
      <c r="P36" s="19"/>
      <c r="Q36" s="19"/>
    </row>
    <row r="37" spans="1:17" x14ac:dyDescent="0.25">
      <c r="B37" s="1">
        <v>7</v>
      </c>
      <c r="C37" s="19"/>
      <c r="D37" s="19" t="str">
        <f t="shared" si="1"/>
        <v/>
      </c>
      <c r="E37" s="19" t="str">
        <f t="shared" si="1"/>
        <v/>
      </c>
      <c r="F37" s="19" t="str">
        <f t="shared" si="1"/>
        <v/>
      </c>
      <c r="G37" s="19" t="str">
        <f t="shared" si="1"/>
        <v/>
      </c>
      <c r="H37" s="19" t="str">
        <f t="shared" si="1"/>
        <v/>
      </c>
      <c r="I37" s="19" t="str">
        <f t="shared" si="1"/>
        <v/>
      </c>
      <c r="J37" s="19">
        <f t="shared" si="1"/>
        <v>5.8708504162874528E-3</v>
      </c>
      <c r="K37" s="19">
        <f t="shared" si="1"/>
        <v>2.259494118785875E-2</v>
      </c>
      <c r="L37" s="19">
        <f t="shared" si="1"/>
        <v>4.8965322636023947E-2</v>
      </c>
      <c r="M37" s="19">
        <f t="shared" si="1"/>
        <v>7.868321654843613E-2</v>
      </c>
      <c r="N37" s="19"/>
      <c r="O37" s="19"/>
      <c r="P37" s="19"/>
      <c r="Q37" s="19"/>
    </row>
    <row r="38" spans="1:17" x14ac:dyDescent="0.25">
      <c r="B38" s="1">
        <v>6</v>
      </c>
      <c r="C38" s="19"/>
      <c r="D38" s="19" t="str">
        <f t="shared" si="1"/>
        <v/>
      </c>
      <c r="E38" s="19" t="str">
        <f t="shared" si="1"/>
        <v/>
      </c>
      <c r="F38" s="19" t="str">
        <f t="shared" si="1"/>
        <v/>
      </c>
      <c r="G38" s="19" t="str">
        <f t="shared" si="1"/>
        <v/>
      </c>
      <c r="H38" s="19" t="str">
        <f t="shared" si="1"/>
        <v/>
      </c>
      <c r="I38" s="19">
        <f t="shared" si="1"/>
        <v>1.2348592641523066E-2</v>
      </c>
      <c r="J38" s="19">
        <f t="shared" si="1"/>
        <v>4.1626819744856818E-2</v>
      </c>
      <c r="K38" s="19">
        <f t="shared" si="1"/>
        <v>8.025972029713882E-2</v>
      </c>
      <c r="L38" s="19">
        <f t="shared" si="1"/>
        <v>0.11617223455139519</v>
      </c>
      <c r="M38" s="19">
        <f t="shared" si="1"/>
        <v>0.14026464181940168</v>
      </c>
      <c r="N38" s="19"/>
      <c r="O38" s="19"/>
      <c r="P38" s="19"/>
      <c r="Q38" s="19"/>
    </row>
    <row r="39" spans="1:17" x14ac:dyDescent="0.25">
      <c r="B39" s="1">
        <v>5</v>
      </c>
      <c r="C39" s="19"/>
      <c r="D39" s="19" t="str">
        <f t="shared" si="1"/>
        <v/>
      </c>
      <c r="E39" s="19" t="str">
        <f t="shared" si="1"/>
        <v/>
      </c>
      <c r="F39" s="19" t="str">
        <f t="shared" si="1"/>
        <v/>
      </c>
      <c r="G39" s="19" t="str">
        <f t="shared" si="1"/>
        <v/>
      </c>
      <c r="H39" s="19">
        <f t="shared" si="1"/>
        <v>2.5959918801443771E-2</v>
      </c>
      <c r="I39" s="19">
        <f t="shared" si="1"/>
        <v>7.4856424552487269E-2</v>
      </c>
      <c r="J39" s="19">
        <f t="shared" si="1"/>
        <v>0.12640539831913855</v>
      </c>
      <c r="K39" s="19">
        <f t="shared" si="1"/>
        <v>0.1627754385233183</v>
      </c>
      <c r="L39" s="19">
        <f t="shared" si="1"/>
        <v>0.17701938311284987</v>
      </c>
      <c r="M39" s="19">
        <f t="shared" si="1"/>
        <v>0.17127620369658175</v>
      </c>
      <c r="N39" s="19"/>
      <c r="O39" s="19"/>
      <c r="P39" s="19"/>
      <c r="Q39" s="19"/>
    </row>
    <row r="40" spans="1:17" x14ac:dyDescent="0.25">
      <c r="B40" s="1">
        <v>4</v>
      </c>
      <c r="C40" s="19"/>
      <c r="D40" s="19" t="str">
        <f t="shared" si="1"/>
        <v/>
      </c>
      <c r="E40" s="19" t="str">
        <f t="shared" si="1"/>
        <v/>
      </c>
      <c r="F40" s="19" t="str">
        <f t="shared" si="1"/>
        <v/>
      </c>
      <c r="G40" s="19">
        <f t="shared" si="1"/>
        <v>5.4320292500992615E-2</v>
      </c>
      <c r="H40" s="19">
        <f t="shared" si="1"/>
        <v>0.1307992769102162</v>
      </c>
      <c r="I40" s="19">
        <f t="shared" si="1"/>
        <v>0.18897099653423349</v>
      </c>
      <c r="J40" s="19">
        <f t="shared" si="1"/>
        <v>0.2131081410192282</v>
      </c>
      <c r="K40" s="19">
        <f t="shared" si="1"/>
        <v>0.20616945846238022</v>
      </c>
      <c r="L40" s="19">
        <f t="shared" si="1"/>
        <v>0.17966494523636067</v>
      </c>
      <c r="M40" s="19">
        <f t="shared" si="1"/>
        <v>0.14509466382328881</v>
      </c>
      <c r="N40" s="19"/>
      <c r="O40" s="19"/>
      <c r="P40" s="19"/>
      <c r="Q40" s="19"/>
    </row>
    <row r="41" spans="1:17" x14ac:dyDescent="0.25">
      <c r="B41" s="1">
        <v>3</v>
      </c>
      <c r="C41" s="19"/>
      <c r="D41" s="19" t="str">
        <f t="shared" si="1"/>
        <v/>
      </c>
      <c r="E41" s="19" t="str">
        <f t="shared" si="1"/>
        <v/>
      </c>
      <c r="F41" s="19">
        <f t="shared" si="1"/>
        <v>0.11317060078795589</v>
      </c>
      <c r="G41" s="19">
        <f t="shared" si="1"/>
        <v>0.21845044360183041</v>
      </c>
      <c r="H41" s="19">
        <f t="shared" si="1"/>
        <v>0.26351397479114069</v>
      </c>
      <c r="I41" s="19">
        <f t="shared" si="1"/>
        <v>0.25429545375480722</v>
      </c>
      <c r="J41" s="19">
        <f t="shared" si="1"/>
        <v>0.21543523377142215</v>
      </c>
      <c r="K41" s="19">
        <f t="shared" si="1"/>
        <v>0.16700288214934805</v>
      </c>
      <c r="L41" s="19">
        <f t="shared" si="1"/>
        <v>0.12146561026990804</v>
      </c>
      <c r="M41" s="19">
        <f t="shared" si="1"/>
        <v>8.4206155766047924E-2</v>
      </c>
      <c r="N41" s="19"/>
      <c r="O41" s="19"/>
      <c r="P41" s="19"/>
      <c r="Q41" s="19"/>
    </row>
    <row r="42" spans="1:17" x14ac:dyDescent="0.25">
      <c r="B42" s="1">
        <v>2</v>
      </c>
      <c r="C42" s="19"/>
      <c r="D42" s="19" t="str">
        <f t="shared" si="1"/>
        <v/>
      </c>
      <c r="E42" s="19">
        <f t="shared" si="1"/>
        <v>0.23482770244882284</v>
      </c>
      <c r="F42" s="19">
        <f t="shared" si="1"/>
        <v>0.3406453171956878</v>
      </c>
      <c r="G42" s="19">
        <f t="shared" si="1"/>
        <v>0.32936188221765772</v>
      </c>
      <c r="H42" s="19">
        <f t="shared" si="1"/>
        <v>0.26534839285760004</v>
      </c>
      <c r="I42" s="19">
        <f t="shared" si="1"/>
        <v>0.1923957116513427</v>
      </c>
      <c r="J42" s="19">
        <f t="shared" si="1"/>
        <v>0.13059639062119499</v>
      </c>
      <c r="K42" s="19">
        <f t="shared" si="1"/>
        <v>8.4490245091130858E-2</v>
      </c>
      <c r="L42" s="19">
        <f t="shared" si="1"/>
        <v>5.2749510948149211E-2</v>
      </c>
      <c r="M42" s="19">
        <f t="shared" si="1"/>
        <v>3.2042421781139564E-2</v>
      </c>
      <c r="N42" s="19"/>
      <c r="O42" s="19"/>
      <c r="P42" s="19"/>
      <c r="Q42" s="19"/>
    </row>
    <row r="43" spans="1:17" x14ac:dyDescent="0.25">
      <c r="B43" s="1">
        <v>1</v>
      </c>
      <c r="C43" s="19"/>
      <c r="D43" s="19">
        <f t="shared" si="1"/>
        <v>0.48543690237221465</v>
      </c>
      <c r="E43" s="19">
        <f t="shared" si="1"/>
        <v>0.47038415166000547</v>
      </c>
      <c r="F43" s="19">
        <f t="shared" si="1"/>
        <v>0.34174510054463691</v>
      </c>
      <c r="G43" s="19">
        <f t="shared" si="1"/>
        <v>0.22065489622605608</v>
      </c>
      <c r="H43" s="19">
        <f t="shared" si="1"/>
        <v>0.13355235167273208</v>
      </c>
      <c r="I43" s="19">
        <f t="shared" si="1"/>
        <v>7.7598478981426994E-2</v>
      </c>
      <c r="J43" s="19">
        <f t="shared" si="1"/>
        <v>4.3957618243325683E-2</v>
      </c>
      <c r="K43" s="19">
        <f t="shared" si="1"/>
        <v>2.4410217706767143E-2</v>
      </c>
      <c r="L43" s="19">
        <f t="shared" si="1"/>
        <v>1.3353081597447114E-2</v>
      </c>
      <c r="M43" s="19">
        <f t="shared" si="1"/>
        <v>7.2194846270574927E-3</v>
      </c>
      <c r="N43" s="19"/>
      <c r="O43" s="19"/>
      <c r="P43" s="19"/>
      <c r="Q43" s="19"/>
    </row>
    <row r="44" spans="1:17" x14ac:dyDescent="0.25">
      <c r="B44" s="1">
        <v>0</v>
      </c>
      <c r="C44" s="19">
        <v>1</v>
      </c>
      <c r="D44" s="20">
        <f t="shared" si="1"/>
        <v>0.48543690237221465</v>
      </c>
      <c r="E44" s="19">
        <f t="shared" si="1"/>
        <v>0.23555644921118263</v>
      </c>
      <c r="F44" s="19">
        <f t="shared" si="1"/>
        <v>0.11427038413690499</v>
      </c>
      <c r="G44" s="19">
        <f t="shared" si="1"/>
        <v>5.5423165109236172E-2</v>
      </c>
      <c r="H44" s="19">
        <f t="shared" si="1"/>
        <v>2.687857549750031E-2</v>
      </c>
      <c r="I44" s="19">
        <f t="shared" si="1"/>
        <v>1.3035056461622226E-2</v>
      </c>
      <c r="J44" s="19">
        <f t="shared" si="1"/>
        <v>6.337749364893815E-3</v>
      </c>
      <c r="K44" s="19">
        <f t="shared" si="1"/>
        <v>3.0835558058748365E-3</v>
      </c>
      <c r="L44" s="19">
        <f t="shared" si="1"/>
        <v>1.5012826141658595E-3</v>
      </c>
      <c r="M44" s="19">
        <f t="shared" si="1"/>
        <v>7.3141625346985061E-4</v>
      </c>
      <c r="N44" s="19"/>
      <c r="O44" s="19"/>
      <c r="P44" s="19"/>
      <c r="Q44" s="19"/>
    </row>
    <row r="46" spans="1:17" ht="13.8" thickBot="1" x14ac:dyDescent="0.3"/>
    <row r="47" spans="1:17" ht="13.8" thickBot="1" x14ac:dyDescent="0.3">
      <c r="A47" s="39" t="s">
        <v>10</v>
      </c>
      <c r="B47" s="40"/>
      <c r="C47" s="41"/>
      <c r="D47" s="21">
        <f>SUM(D30:D44)</f>
        <v>0.9708738047444293</v>
      </c>
      <c r="E47" s="22">
        <f>SUM(E30:E44)</f>
        <v>0.94076830332001093</v>
      </c>
      <c r="F47" s="22">
        <f t="shared" ref="F47:M47" si="2">SUM(F30:F44)</f>
        <v>0.9098314026651857</v>
      </c>
      <c r="G47" s="22">
        <f t="shared" si="2"/>
        <v>0.87821067965577293</v>
      </c>
      <c r="H47" s="22">
        <f t="shared" si="2"/>
        <v>0.84605249053063303</v>
      </c>
      <c r="I47" s="22">
        <f t="shared" si="2"/>
        <v>0.813500714577443</v>
      </c>
      <c r="J47" s="22">
        <f t="shared" si="2"/>
        <v>0.78333820150034761</v>
      </c>
      <c r="K47" s="22">
        <f t="shared" si="2"/>
        <v>0.75356695913458449</v>
      </c>
      <c r="L47" s="22">
        <f t="shared" si="2"/>
        <v>0.72422983094229054</v>
      </c>
      <c r="M47" s="22">
        <f t="shared" si="2"/>
        <v>0.69536427389925848</v>
      </c>
      <c r="N47" s="22"/>
      <c r="O47" s="22"/>
      <c r="P47" s="22"/>
      <c r="Q47" s="23"/>
    </row>
    <row r="48" spans="1:17" ht="13.8" thickBot="1" x14ac:dyDescent="0.3">
      <c r="A48" s="39" t="s">
        <v>11</v>
      </c>
      <c r="B48" s="40"/>
      <c r="C48" s="41"/>
      <c r="D48" s="24">
        <f>100*((1/D47)^(1/D29)-1)</f>
        <v>2.999998054663533</v>
      </c>
      <c r="E48" s="25">
        <f t="shared" ref="E48:M48" si="3">100*((1/E47)^(1/E29)-1)</f>
        <v>3.0999991512116187</v>
      </c>
      <c r="F48" s="25">
        <f t="shared" si="3"/>
        <v>3.1999988735571083</v>
      </c>
      <c r="G48" s="25">
        <f t="shared" si="3"/>
        <v>3.2999999879016917</v>
      </c>
      <c r="H48" s="25">
        <f t="shared" si="3"/>
        <v>3.3999999033207606</v>
      </c>
      <c r="I48" s="25">
        <f t="shared" si="3"/>
        <v>3.4999985099555708</v>
      </c>
      <c r="J48" s="25">
        <f t="shared" si="3"/>
        <v>3.5499990070375409</v>
      </c>
      <c r="K48" s="25">
        <f t="shared" si="3"/>
        <v>3.6000032377419444</v>
      </c>
      <c r="L48" s="25">
        <f t="shared" si="3"/>
        <v>3.6499955646507098</v>
      </c>
      <c r="M48" s="25">
        <f t="shared" si="3"/>
        <v>3.7000014844387863</v>
      </c>
      <c r="N48" s="25"/>
      <c r="O48" s="25"/>
      <c r="P48" s="25"/>
      <c r="Q48" s="26"/>
    </row>
    <row r="49" spans="1:17" ht="13.8" thickBot="1" x14ac:dyDescent="0.3"/>
    <row r="50" spans="1:17" ht="13.8" thickBot="1" x14ac:dyDescent="0.3">
      <c r="A50" s="39" t="s">
        <v>12</v>
      </c>
      <c r="B50" s="40"/>
      <c r="C50" s="41"/>
      <c r="D50" s="27">
        <f t="shared" ref="D50:M50" si="4">(D48-C4)^2</f>
        <v>3.7843339699338295E-12</v>
      </c>
      <c r="E50" s="28">
        <f t="shared" si="4"/>
        <v>7.2044171632822236E-13</v>
      </c>
      <c r="F50" s="28">
        <f t="shared" si="4"/>
        <v>1.2688735886044914E-12</v>
      </c>
      <c r="G50" s="28">
        <f t="shared" si="4"/>
        <v>1.4636905968320472E-16</v>
      </c>
      <c r="H50" s="28">
        <f t="shared" si="4"/>
        <v>9.3468753079367692E-15</v>
      </c>
      <c r="I50" s="28">
        <f t="shared" si="4"/>
        <v>2.220232400916766E-12</v>
      </c>
      <c r="J50" s="28">
        <f t="shared" si="4"/>
        <v>9.8597444483106572E-13</v>
      </c>
      <c r="K50" s="28">
        <f t="shared" si="4"/>
        <v>1.0482972898064587E-11</v>
      </c>
      <c r="L50" s="28">
        <f t="shared" si="4"/>
        <v>1.9672323324890484E-11</v>
      </c>
      <c r="M50" s="28">
        <f t="shared" si="4"/>
        <v>2.2035585097213714E-12</v>
      </c>
      <c r="N50" s="28"/>
      <c r="O50" s="28"/>
      <c r="P50" s="28"/>
      <c r="Q50" s="29"/>
    </row>
    <row r="51" spans="1:17" ht="13.8" thickBot="1" x14ac:dyDescent="0.3">
      <c r="A51" s="39" t="s">
        <v>13</v>
      </c>
      <c r="B51" s="40"/>
      <c r="C51" s="41"/>
      <c r="D51" s="30">
        <f>SUM(D50:Q50)</f>
        <v>4.1348204097658444E-11</v>
      </c>
    </row>
    <row r="55" spans="1:17" ht="13.8" thickBot="1" x14ac:dyDescent="0.3"/>
    <row r="56" spans="1:17" ht="13.8" thickBot="1" x14ac:dyDescent="0.3">
      <c r="A56" s="42" t="s">
        <v>14</v>
      </c>
      <c r="B56" s="43"/>
      <c r="C56" s="4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7" x14ac:dyDescent="0.25">
      <c r="A57" s="16"/>
      <c r="B57" s="16"/>
      <c r="C57" s="16">
        <v>0</v>
      </c>
      <c r="D57" s="16">
        <v>1</v>
      </c>
      <c r="E57" s="16">
        <v>2</v>
      </c>
      <c r="F57" s="16">
        <v>3</v>
      </c>
      <c r="G57" s="16">
        <v>4</v>
      </c>
      <c r="H57" s="16">
        <v>5</v>
      </c>
      <c r="I57" s="16">
        <v>6</v>
      </c>
      <c r="J57" s="16">
        <v>7</v>
      </c>
      <c r="K57" s="16">
        <v>8</v>
      </c>
      <c r="L57" s="16">
        <v>9</v>
      </c>
      <c r="M57" s="16"/>
      <c r="N57" s="16"/>
      <c r="O57" s="16"/>
      <c r="P57" s="16"/>
    </row>
    <row r="58" spans="1:17" x14ac:dyDescent="0.25">
      <c r="A58" s="16"/>
      <c r="B58" s="16">
        <v>9</v>
      </c>
      <c r="C58" s="31" t="str">
        <f>IF($B58&lt;= C$57, ($B$7*D57+$B$8*D58)/(1+C16/100),"")</f>
        <v/>
      </c>
      <c r="D58" s="31" t="str">
        <f>IF($B58&lt;= D$57, ($B$7*E57+$B$8*E58)/(1+D16/100),"")</f>
        <v/>
      </c>
      <c r="E58" s="31" t="str">
        <f>IF($B58&lt;= E$57, MAX((E16/100-$C$70)/(1+E16/100) +($B$7*F57+$B$8*F58)/(1+E16/100) - $C$73,0),"")</f>
        <v/>
      </c>
      <c r="F58" s="32" t="str">
        <f>IF($B58&lt;= F$57, (F16/100-$C$70)/(1+F16/100) +($B$7*G57+$B$8*G58)/(1+F16/100),"")</f>
        <v/>
      </c>
      <c r="G58" s="32" t="str">
        <f>IF($B58&lt;= G$57, (G16/100-$C$70)/(1+G16/100) +($B$7*H57+$B$8*H58)/(1+G16/100),"")</f>
        <v/>
      </c>
      <c r="H58" s="32" t="str">
        <f>IF($B58&lt;= H$57, (H16/100-$C$70)/(1+H16/100) +($B$7*I57+$B$8*I58)/(1+H16/100),"")</f>
        <v/>
      </c>
      <c r="I58" s="32" t="str">
        <f>IF($B58&lt;= I$57, (I16/100-$C$70)/(1+I16/100) +($B$7*J57+$B$8*J58)/(1+I16/100),"")</f>
        <v/>
      </c>
      <c r="J58" s="32" t="str">
        <f>IF($B58&lt;= J$57, (J16/100-$C$70)/(1+J16/100) +($B$7*K57+$B$8*K58)/(1+J16/100),"")</f>
        <v/>
      </c>
      <c r="K58" s="32" t="str">
        <f>IF($B58&lt;= K$57, (K16/100-$C$70)/(1+K16/100) +($B$7*L57+$B$8*L58)/(1+K16/100),"")</f>
        <v/>
      </c>
      <c r="L58" s="32">
        <f>IF($B58&lt;= L$57, (L16/100-$C$70)/(1+L16/100),"")</f>
        <v>2.4092350663580696E-2</v>
      </c>
      <c r="M58" s="31"/>
      <c r="N58" s="17"/>
      <c r="O58" s="17"/>
      <c r="P58" s="17"/>
    </row>
    <row r="59" spans="1:17" x14ac:dyDescent="0.25">
      <c r="A59" s="16"/>
      <c r="B59" s="16">
        <v>8</v>
      </c>
      <c r="C59" s="31" t="str">
        <f>IF($B59&lt;= C$57, ($B$7*D58+$B$8*D59)/(1+C17/100),"")</f>
        <v/>
      </c>
      <c r="D59" s="31" t="str">
        <f>IF($B59&lt;= D$57, ($B$7*E58+$B$8*E59)/(1+D17/100),"")</f>
        <v/>
      </c>
      <c r="E59" s="31" t="str">
        <f>IF($B59&lt;= E$57, MAX((E17/100-$C$70)/(1+E17/100) +($B$7*F58+$B$8*F59)/(1+E17/100) - $C$73,0),"")</f>
        <v/>
      </c>
      <c r="F59" s="32" t="str">
        <f>IF($B59&lt;= F$57, (F17/100-$C$70)/(1+F17/100) +($B$7*G58+$B$8*G59)/(1+F17/100),"")</f>
        <v/>
      </c>
      <c r="G59" s="32" t="str">
        <f>IF($B59&lt;= G$57, (G17/100-$C$70)/(1+G17/100) +($B$7*H58+$B$8*H59)/(1+G17/100),"")</f>
        <v/>
      </c>
      <c r="H59" s="32" t="str">
        <f>IF($B59&lt;= H$57, (H17/100-$C$70)/(1+H17/100) +($B$7*I58+$B$8*I59)/(1+H17/100),"")</f>
        <v/>
      </c>
      <c r="I59" s="32" t="str">
        <f>IF($B59&lt;= I$57, (I17/100-$C$70)/(1+I17/100) +($B$7*J58+$B$8*J59)/(1+I17/100),"")</f>
        <v/>
      </c>
      <c r="J59" s="32" t="str">
        <f>IF($B59&lt;= J$57, (J17/100-$C$70)/(1+J17/100) +($B$7*K58+$B$8*K59)/(1+J17/100),"")</f>
        <v/>
      </c>
      <c r="K59" s="32">
        <f>IF($B59&lt;= K$57, (K17/100-$C$70)/(1+K17/100) +($B$7*L58+$B$8*L59)/(1+K17/100),"")</f>
        <v>3.9892713871913017E-2</v>
      </c>
      <c r="L59" s="32">
        <f>IF($B59&lt;= L$57, (L17/100-$C$70)/(1+L17/100),"")</f>
        <v>1.8420131267689002E-2</v>
      </c>
      <c r="M59" s="31"/>
      <c r="N59" s="17"/>
      <c r="O59" s="17"/>
      <c r="P59" s="17"/>
    </row>
    <row r="60" spans="1:17" x14ac:dyDescent="0.25">
      <c r="A60" s="16"/>
      <c r="B60" s="16">
        <v>7</v>
      </c>
      <c r="C60" s="31" t="str">
        <f>IF($B60&lt;= C$57, ($B$7*D59+$B$8*D60)/(1+C18/100),"")</f>
        <v/>
      </c>
      <c r="D60" s="31" t="str">
        <f>IF($B60&lt;= D$57, ($B$7*E59+$B$8*E60)/(1+D18/100),"")</f>
        <v/>
      </c>
      <c r="E60" s="31" t="str">
        <f>IF($B60&lt;= E$57, MAX((E18/100-$C$70)/(1+E18/100) +($B$7*F59+$B$8*F60)/(1+E18/100) - $C$73,0),"")</f>
        <v/>
      </c>
      <c r="F60" s="32" t="str">
        <f>IF($B60&lt;= F$57, (F18/100-$C$70)/(1+F18/100) +($B$7*G59+$B$8*G60)/(1+F18/100),"")</f>
        <v/>
      </c>
      <c r="G60" s="32" t="str">
        <f>IF($B60&lt;= G$57, (G18/100-$C$70)/(1+G18/100) +($B$7*H59+$B$8*H60)/(1+G18/100),"")</f>
        <v/>
      </c>
      <c r="H60" s="32" t="str">
        <f>IF($B60&lt;= H$57, (H18/100-$C$70)/(1+H18/100) +($B$7*I59+$B$8*I60)/(1+H18/100),"")</f>
        <v/>
      </c>
      <c r="I60" s="32" t="str">
        <f>IF($B60&lt;= I$57, (I18/100-$C$70)/(1+I18/100) +($B$7*J59+$B$8*J60)/(1+I18/100),"")</f>
        <v/>
      </c>
      <c r="J60" s="32">
        <f>IF($B60&lt;= J$57, (J18/100-$C$70)/(1+J18/100) +($B$7*K59+$B$8*K60)/(1+J18/100),"")</f>
        <v>4.871994296999807E-2</v>
      </c>
      <c r="K60" s="32">
        <f>IF($B60&lt;= K$57, (K18/100-$C$70)/(1+K18/100) +($B$7*L59+$B$8*L60)/(1+K18/100),"")</f>
        <v>2.9539367390437728E-2</v>
      </c>
      <c r="L60" s="32">
        <f>IF($B60&lt;= L$57, (L18/100-$C$70)/(1+L18/100),"")</f>
        <v>1.3230571280997569E-2</v>
      </c>
      <c r="M60" s="31"/>
      <c r="N60" s="17"/>
      <c r="O60" s="17"/>
      <c r="P60" s="17"/>
    </row>
    <row r="61" spans="1:17" x14ac:dyDescent="0.25">
      <c r="A61" s="16"/>
      <c r="B61" s="16">
        <v>6</v>
      </c>
      <c r="C61" s="31" t="str">
        <f>IF($B61&lt;= C$57, ($B$7*D60+$B$8*D61)/(1+C19/100),"")</f>
        <v/>
      </c>
      <c r="D61" s="31" t="str">
        <f>IF($B61&lt;= D$57, ($B$7*E60+$B$8*E61)/(1+D19/100),"")</f>
        <v/>
      </c>
      <c r="E61" s="31" t="str">
        <f>IF($B61&lt;= E$57, MAX((E19/100-$C$70)/(1+E19/100) +($B$7*F60+$B$8*F61)/(1+E19/100) - $C$73,0),"")</f>
        <v/>
      </c>
      <c r="F61" s="32" t="str">
        <f>IF($B61&lt;= F$57, (F19/100-$C$70)/(1+F19/100) +($B$7*G60+$B$8*G61)/(1+F19/100),"")</f>
        <v/>
      </c>
      <c r="G61" s="32" t="str">
        <f>IF($B61&lt;= G$57, (G19/100-$C$70)/(1+G19/100) +($B$7*H60+$B$8*H61)/(1+G19/100),"")</f>
        <v/>
      </c>
      <c r="H61" s="32" t="str">
        <f>IF($B61&lt;= H$57, (H19/100-$C$70)/(1+H19/100) +($B$7*I60+$B$8*I61)/(1+H19/100),"")</f>
        <v/>
      </c>
      <c r="I61" s="32">
        <f>IF($B61&lt;= I$57, (I19/100-$C$70)/(1+I19/100) +($B$7*J60+$B$8*J61)/(1+I19/100),"")</f>
        <v>5.1609614163297138E-2</v>
      </c>
      <c r="J61" s="32">
        <f>IF($B61&lt;= J$57, (J19/100-$C$70)/(1+J19/100) +($B$7*K60+$B$8*K61)/(1+J19/100),"")</f>
        <v>3.4460617014326893E-2</v>
      </c>
      <c r="K61" s="32">
        <f>IF($B61&lt;= K$57, (K19/100-$C$70)/(1+K19/100) +($B$7*L60+$B$8*L61)/(1+K19/100),"")</f>
        <v>2.0024236647498618E-2</v>
      </c>
      <c r="L61" s="32">
        <f>IF($B61&lt;= L$57, (L19/100-$C$70)/(1+L19/100),"")</f>
        <v>8.4873465001630219E-3</v>
      </c>
      <c r="M61" s="31"/>
      <c r="N61" s="17"/>
      <c r="O61" s="17"/>
      <c r="P61" s="17"/>
    </row>
    <row r="62" spans="1:17" x14ac:dyDescent="0.25">
      <c r="A62" s="16"/>
      <c r="B62" s="16">
        <v>5</v>
      </c>
      <c r="C62" s="31" t="str">
        <f>IF($B62&lt;= C$57, ($B$7*D61+$B$8*D62)/(1+C20/100),"")</f>
        <v/>
      </c>
      <c r="D62" s="31" t="str">
        <f>IF($B62&lt;= D$57, ($B$7*E61+$B$8*E62)/(1+D20/100),"")</f>
        <v/>
      </c>
      <c r="E62" s="31" t="str">
        <f>IF($B62&lt;= E$57, MAX((E20/100-$C$70)/(1+E20/100) +($B$7*F61+$B$8*F62)/(1+E20/100) - $C$73,0),"")</f>
        <v/>
      </c>
      <c r="F62" s="32" t="str">
        <f>IF($B62&lt;= F$57, (F20/100-$C$70)/(1+F20/100) +($B$7*G61+$B$8*G62)/(1+F20/100),"")</f>
        <v/>
      </c>
      <c r="G62" s="32" t="str">
        <f>IF($B62&lt;= G$57, (G20/100-$C$70)/(1+G20/100) +($B$7*H61+$B$8*H62)/(1+G20/100),"")</f>
        <v/>
      </c>
      <c r="H62" s="32">
        <f>IF($B62&lt;= H$57, (H20/100-$C$70)/(1+H20/100) +($B$7*I61+$B$8*I62)/(1+H20/100),"")</f>
        <v>5.2288976652845022E-2</v>
      </c>
      <c r="I62" s="32">
        <f>IF($B62&lt;= I$57, (I20/100-$C$70)/(1+I20/100) +($B$7*J61+$B$8*J62)/(1+I20/100),"")</f>
        <v>3.4057985900083659E-2</v>
      </c>
      <c r="J62" s="32">
        <f>IF($B62&lt;= J$57, (J20/100-$C$70)/(1+J20/100) +($B$7*K61+$B$8*K62)/(1+J20/100),"")</f>
        <v>2.1304582521907804E-2</v>
      </c>
      <c r="K62" s="32">
        <f>IF($B62&lt;= K$57, (K20/100-$C$70)/(1+K20/100) +($B$7*L61+$B$8*L62)/(1+K20/100),"")</f>
        <v>1.129178595862133E-2</v>
      </c>
      <c r="L62" s="32">
        <f>IF($B62&lt;= L$57, (L20/100-$C$70)/(1+L20/100),"")</f>
        <v>4.156030499346295E-3</v>
      </c>
      <c r="M62" s="31"/>
      <c r="N62" s="17"/>
      <c r="O62" s="17"/>
      <c r="P62" s="17"/>
    </row>
    <row r="63" spans="1:17" x14ac:dyDescent="0.25">
      <c r="A63" s="16"/>
      <c r="B63" s="16">
        <v>4</v>
      </c>
      <c r="C63" s="31" t="str">
        <f>IF($B63&lt;= C$57, ($B$7*D62+$B$8*D63)/(1+C21/100),"")</f>
        <v/>
      </c>
      <c r="D63" s="31" t="str">
        <f>IF($B63&lt;= D$57, ($B$7*E62+$B$8*E63)/(1+D21/100),"")</f>
        <v/>
      </c>
      <c r="E63" s="31" t="str">
        <f>IF($B63&lt;= E$57, MAX((E21/100-$C$70)/(1+E21/100) +($B$7*F62+$B$8*F63)/(1+E21/100) - $C$73,0),"")</f>
        <v/>
      </c>
      <c r="F63" s="32" t="str">
        <f>IF($B63&lt;= F$57, (F21/100-$C$70)/(1+F21/100) +($B$7*G62+$B$8*G63)/(1+F21/100),"")</f>
        <v/>
      </c>
      <c r="G63" s="32">
        <f>IF($B63&lt;= G$57, (G21/100-$C$70)/(1+G21/100) +($B$7*H62+$B$8*H63)/(1+G21/100),"")</f>
        <v>4.7066920082316194E-2</v>
      </c>
      <c r="H63" s="32">
        <f>IF($B63&lt;= H$57, (H21/100-$C$70)/(1+H21/100) +($B$7*I62+$B$8*I63)/(1+H21/100),"")</f>
        <v>3.1729299794094258E-2</v>
      </c>
      <c r="I63" s="32">
        <f>IF($B63&lt;= I$57, (I21/100-$C$70)/(1+I21/100) +($B$7*J62+$B$8*J63)/(1+I21/100),"")</f>
        <v>1.7810190800086528E-2</v>
      </c>
      <c r="J63" s="32">
        <f>IF($B63&lt;= J$57, (J21/100-$C$70)/(1+J21/100) +($B$7*K62+$B$8*K63)/(1+J21/100),"")</f>
        <v>9.1879031220337814E-3</v>
      </c>
      <c r="K63" s="32">
        <f>IF($B63&lt;= K$57, (K21/100-$C$70)/(1+K21/100) +($B$7*L62+$B$8*L63)/(1+K21/100),"")</f>
        <v>3.2879566120138249E-3</v>
      </c>
      <c r="L63" s="32">
        <f>IF($B63&lt;= L$57, (L21/100-$C$70)/(1+L21/100),"")</f>
        <v>2.0415286060940439E-4</v>
      </c>
      <c r="M63" s="31"/>
      <c r="N63" s="17"/>
      <c r="O63" s="17"/>
      <c r="P63" s="17"/>
    </row>
    <row r="64" spans="1:17" x14ac:dyDescent="0.25">
      <c r="A64" s="16"/>
      <c r="B64" s="16">
        <v>3</v>
      </c>
      <c r="C64" s="31" t="str">
        <f>IF($B64&lt;= C$57, ($B$7*D63+$B$8*D64)/(1+C22/100),"")</f>
        <v/>
      </c>
      <c r="D64" s="31" t="str">
        <f>IF($B64&lt;= D$57, ($B$7*E63+$B$8*E64)/(1+D22/100),"")</f>
        <v/>
      </c>
      <c r="E64" s="31" t="str">
        <f>IF($B64&lt;= E$57, MAX((E22/100-$C$70)/(1+E22/100) +($B$7*F63+$B$8*F64)/(1+E22/100) - $C$73,0),"")</f>
        <v/>
      </c>
      <c r="F64" s="32">
        <f>IF($B64&lt;= F$57, MAX((F22/100-$C$70)/(1+F22/100) +($B$7*G63+$B$8*G64)/(1+F22/100)-$C$73,0),"")</f>
        <v>3.6706523863198677E-2</v>
      </c>
      <c r="G64" s="32">
        <f>IF($B64&lt;= G$57, (G22/100-$C$70)/(1+G22/100) +($B$7*H63+$B$8*H64)/(1+G22/100),"")</f>
        <v>2.4012711668043852E-2</v>
      </c>
      <c r="H64" s="32">
        <f>IF($B64&lt;= H$57, (H22/100-$C$70)/(1+H22/100) +($B$7*I63+$B$8*I64)/(1+H22/100),"")</f>
        <v>1.2636958718666689E-2</v>
      </c>
      <c r="I64" s="32">
        <f>IF($B64&lt;= I$57, (I22/100-$C$70)/(1+I22/100) +($B$7*J63+$B$8*J64)/(1+I22/100),"")</f>
        <v>2.8005263601633763E-3</v>
      </c>
      <c r="J64" s="32">
        <f>IF($B64&lt;= J$57, (J22/100-$C$70)/(1+J22/100) +($B$7*K63+$B$8*K64)/(1+J22/100),"")</f>
        <v>-1.95353859557236E-3</v>
      </c>
      <c r="K64" s="32">
        <f>IF($B64&lt;= K$57, (K22/100-$C$70)/(1+K22/100) +($B$7*L63+$B$8*L64)/(1+K22/100),"")</f>
        <v>-4.0394214157385335E-3</v>
      </c>
      <c r="L64" s="32">
        <f>IF($B64&lt;= L$57, (L22/100-$C$70)/(1+L22/100),"")</f>
        <v>-3.3987811869488644E-3</v>
      </c>
      <c r="M64" s="31"/>
      <c r="N64" s="17"/>
      <c r="O64" s="17"/>
      <c r="P64" s="17"/>
    </row>
    <row r="65" spans="1:16" x14ac:dyDescent="0.25">
      <c r="A65" s="16"/>
      <c r="B65" s="16">
        <v>2</v>
      </c>
      <c r="C65" s="31" t="str">
        <f>IF($B65&lt;= C$57, ($B$7*D64+$B$8*D65)/(1+C23/100),"")</f>
        <v/>
      </c>
      <c r="D65" s="31" t="str">
        <f>IF($B65&lt;= D$57, ($B$7*E64+$B$8*E65)/(1+D23/100),"")</f>
        <v/>
      </c>
      <c r="E65" s="31">
        <f t="shared" ref="E65:E66" si="5">IF($B65&lt;= E$57, ($B$7*F64+$B$8*F65)/(1+E23/100),"")</f>
        <v>2.3267719269233461E-2</v>
      </c>
      <c r="F65" s="32">
        <f t="shared" ref="F65:F67" si="6">IF($B65&lt;= F$57, MAX((F23/100-$C$70)/(1+F23/100) +($B$7*G64+$B$8*G65)/(1+F23/100)-$C$73,0),"")</f>
        <v>1.1573727537567847E-2</v>
      </c>
      <c r="G65" s="32">
        <f>IF($B65&lt;= G$57, (G23/100-$C$70)/(1+G23/100) +($B$7*H64+$B$8*H65)/(1+G23/100),"")</f>
        <v>2.5495796037525971E-3</v>
      </c>
      <c r="H65" s="32">
        <f>IF($B65&lt;= H$57, (H23/100-$C$70)/(1+H23/100) +($B$7*I64+$B$8*I65)/(1+H23/100),"")</f>
        <v>-5.0509590759591693E-3</v>
      </c>
      <c r="I65" s="32">
        <f>IF($B65&lt;= I$57, (I23/100-$C$70)/(1+I23/100) +($B$7*J64+$B$8*J65)/(1+I23/100),"")</f>
        <v>-1.1039132760896596E-2</v>
      </c>
      <c r="J65" s="32">
        <f>IF($B65&lt;= J$57, (J23/100-$C$70)/(1+J23/100) +($B$7*K64+$B$8*K65)/(1+J23/100),"")</f>
        <v>-1.2183162248795044E-2</v>
      </c>
      <c r="K65" s="32">
        <f>IF($B65&lt;= K$57, (K23/100-$C$70)/(1+K23/100) +($B$7*L64+$B$8*L65)/(1+K23/100),"")</f>
        <v>-1.074032540629734E-2</v>
      </c>
      <c r="L65" s="32">
        <f>IF($B65&lt;= L$57, (L23/100-$C$70)/(1+L23/100),"")</f>
        <v>-6.681302374350228E-3</v>
      </c>
      <c r="M65" s="31"/>
      <c r="N65" s="17"/>
      <c r="O65" s="17"/>
      <c r="P65" s="17"/>
    </row>
    <row r="66" spans="1:16" x14ac:dyDescent="0.25">
      <c r="A66" s="16"/>
      <c r="B66" s="16">
        <v>1</v>
      </c>
      <c r="C66" s="31" t="str">
        <f>IF($B66&lt;= C$57, ($B$7*D65+$B$8*D66)/(1+C24/100),"")</f>
        <v/>
      </c>
      <c r="D66" s="32">
        <f>IF($B66&lt;= D$57, ($B$7*E65+$B$8*E66)/(1+D24/100),"")</f>
        <v>1.39631553112139E-2</v>
      </c>
      <c r="E66" s="31">
        <f t="shared" si="5"/>
        <v>5.596979362713618E-3</v>
      </c>
      <c r="F66" s="32">
        <f t="shared" si="6"/>
        <v>0</v>
      </c>
      <c r="G66" s="32">
        <f>IF($B66&lt;= G$57, (G24/100-$C$70)/(1+G24/100) +($B$7*H65+$B$8*H66)/(1+G24/100),"")</f>
        <v>-1.7380529835269429E-2</v>
      </c>
      <c r="H66" s="32">
        <f>IF($B66&lt;= H$57, (H24/100-$C$70)/(1+H24/100) +($B$7*I65+$B$8*I66)/(1+H24/100),"")</f>
        <v>-2.1402480956427446E-2</v>
      </c>
      <c r="I66" s="32">
        <f>IF($B66&lt;= I$57, (I24/100-$C$70)/(1+I24/100) +($B$7*J65+$B$8*J66)/(1+I24/100),"")</f>
        <v>-2.377797036355412E-2</v>
      </c>
      <c r="J66" s="32">
        <f>IF($B66&lt;= J$57, (J24/100-$C$70)/(1+J24/100) +($B$7*K65+$B$8*K66)/(1+J24/100),"")</f>
        <v>-2.1562989010404501E-2</v>
      </c>
      <c r="K66" s="32">
        <f>IF($B66&lt;= K$57, (K24/100-$C$70)/(1+K24/100) +($B$7*L65+$B$8*L66)/(1+K24/100),"")</f>
        <v>-1.6862327794259377E-2</v>
      </c>
      <c r="L66" s="32">
        <f>IF($B66&lt;= L$57, (L24/100-$C$70)/(1+L24/100),"")</f>
        <v>-9.6700137661625742E-3</v>
      </c>
      <c r="M66" s="31"/>
      <c r="N66" s="17"/>
      <c r="O66" s="17"/>
      <c r="P66" s="17"/>
    </row>
    <row r="67" spans="1:16" x14ac:dyDescent="0.25">
      <c r="A67" s="16"/>
      <c r="B67" s="16">
        <v>0</v>
      </c>
      <c r="C67" s="52">
        <f>IF($B67&lt;= C$57, ($B$7*D66+$B$8*D67)/(1+C25/100),"")</f>
        <v>8.0966354466069004E-3</v>
      </c>
      <c r="D67" s="31">
        <f>IF($B67&lt;= D$57, ($B$7*E66+$B$8*E67)/(1+D25/100),"")</f>
        <v>2.7159133937827104E-3</v>
      </c>
      <c r="E67" s="31">
        <f>IF($B67&lt;= E$57, ($B$7*F66+$B$8*F67)/(1+E25/100),"")</f>
        <v>0</v>
      </c>
      <c r="F67" s="32">
        <f t="shared" si="6"/>
        <v>0</v>
      </c>
      <c r="G67" s="32">
        <f>IF($B67&lt;= G$57, (G25/100-$C$70)/(1+G25/100) +($B$7*H66+$B$8*H67)/(1+G25/100),"")</f>
        <v>-3.5843357273578347E-2</v>
      </c>
      <c r="H67" s="32">
        <f>IF($B67&lt;= H$57, (H25/100-$C$70)/(1+H25/100) +($B$7*I66+$B$8*I67)/(1+H25/100),"")</f>
        <v>-3.6488888093919453E-2</v>
      </c>
      <c r="I67" s="32">
        <f>IF($B67&lt;= I$57, (I25/100-$C$70)/(1+I25/100) +($B$7*J66+$B$8*J67)/(1+I25/100),"")</f>
        <v>-3.5485102717560627E-2</v>
      </c>
      <c r="J67" s="32">
        <f>IF($B67&lt;= J$57, (J25/100-$C$70)/(1+J25/100) +($B$7*K66+$B$8*K67)/(1+J25/100),"")</f>
        <v>-3.0153098195299682E-2</v>
      </c>
      <c r="K67" s="31">
        <f>IF($B67&lt;= K$57, (K25/100-$C$70)/(1+K25/100) +($B$7*L66+$B$8*L67)/(1+K25/100),"")</f>
        <v>-2.2450461353837464E-2</v>
      </c>
      <c r="L67" s="31">
        <f>IF($B67&lt;= L$57, (L25/100-$C$70)/(1+L25/100),"")</f>
        <v>-1.2389646272447322E-2</v>
      </c>
      <c r="M67" s="31"/>
      <c r="N67" s="17"/>
      <c r="O67" s="17"/>
      <c r="P67" s="17"/>
    </row>
    <row r="70" spans="1:16" x14ac:dyDescent="0.25">
      <c r="A70" s="33" t="s">
        <v>15</v>
      </c>
      <c r="B70" s="34"/>
      <c r="C70" s="35">
        <v>3.9E-2</v>
      </c>
      <c r="D70" s="33" t="s">
        <v>16</v>
      </c>
    </row>
    <row r="71" spans="1:16" x14ac:dyDescent="0.25">
      <c r="A71" s="33" t="s">
        <v>17</v>
      </c>
      <c r="C71" s="36">
        <v>3</v>
      </c>
      <c r="D71" s="33" t="s">
        <v>18</v>
      </c>
    </row>
    <row r="72" spans="1:16" x14ac:dyDescent="0.25">
      <c r="A72" s="33" t="s">
        <v>19</v>
      </c>
      <c r="C72" s="37">
        <v>10</v>
      </c>
      <c r="D72" s="33" t="s">
        <v>20</v>
      </c>
    </row>
    <row r="73" spans="1:16" ht="15.6" x14ac:dyDescent="0.3">
      <c r="A73" s="33" t="s">
        <v>21</v>
      </c>
      <c r="C73" s="38">
        <v>0</v>
      </c>
      <c r="D73" s="33" t="s">
        <v>22</v>
      </c>
    </row>
    <row r="74" spans="1:16" x14ac:dyDescent="0.25">
      <c r="A74" s="33" t="s">
        <v>23</v>
      </c>
      <c r="C74" s="37">
        <v>1</v>
      </c>
    </row>
    <row r="76" spans="1:16" x14ac:dyDescent="0.25">
      <c r="C76" s="53">
        <f>C67*10^6</f>
        <v>8096.6354466069006</v>
      </c>
    </row>
    <row r="80" spans="1:16" x14ac:dyDescent="0.25">
      <c r="A80" s="1" t="s">
        <v>24</v>
      </c>
      <c r="B80" s="74">
        <v>4102</v>
      </c>
    </row>
    <row r="81" spans="1:19" x14ac:dyDescent="0.25">
      <c r="A81" s="1" t="s">
        <v>25</v>
      </c>
      <c r="B81" s="74">
        <v>8097</v>
      </c>
    </row>
    <row r="85" spans="1:19" x14ac:dyDescent="0.25">
      <c r="O85" s="1" t="s">
        <v>7</v>
      </c>
    </row>
    <row r="87" spans="1:19" x14ac:dyDescent="0.25">
      <c r="S87" s="1" t="s">
        <v>7</v>
      </c>
    </row>
    <row r="115" spans="9:9" x14ac:dyDescent="0.25">
      <c r="I115" s="1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customProperties>
    <customPr name="Gui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24" workbookViewId="0">
      <selection activeCell="K37" sqref="K25:R37"/>
    </sheetView>
  </sheetViews>
  <sheetFormatPr defaultRowHeight="14.4" x14ac:dyDescent="0.3"/>
  <cols>
    <col min="1" max="3" width="8.796875" style="56"/>
    <col min="4" max="4" width="8.59765625" style="56" bestFit="1" customWidth="1"/>
    <col min="5" max="16384" width="8.796875" style="56"/>
  </cols>
  <sheetData>
    <row r="1" spans="1:13" ht="15" thickBot="1" x14ac:dyDescent="0.35">
      <c r="A1" s="54" t="s">
        <v>26</v>
      </c>
      <c r="B1" s="55"/>
      <c r="E1" s="57"/>
    </row>
    <row r="2" spans="1:13" ht="15" thickBot="1" x14ac:dyDescent="0.35">
      <c r="A2" s="58" t="s">
        <v>27</v>
      </c>
      <c r="B2" s="59">
        <v>0.05</v>
      </c>
      <c r="D2" s="54" t="s">
        <v>34</v>
      </c>
      <c r="E2" s="55"/>
    </row>
    <row r="3" spans="1:13" x14ac:dyDescent="0.3">
      <c r="A3" s="60" t="s">
        <v>28</v>
      </c>
      <c r="B3" s="61">
        <v>1.1000000000000001</v>
      </c>
      <c r="D3" s="79" t="s">
        <v>3</v>
      </c>
      <c r="E3" s="76">
        <v>0.01</v>
      </c>
    </row>
    <row r="4" spans="1:13" x14ac:dyDescent="0.3">
      <c r="A4" s="60" t="s">
        <v>29</v>
      </c>
      <c r="B4" s="62">
        <v>0.9</v>
      </c>
      <c r="D4" s="80" t="s">
        <v>4</v>
      </c>
      <c r="E4" s="77">
        <v>1.01</v>
      </c>
    </row>
    <row r="5" spans="1:13" x14ac:dyDescent="0.3">
      <c r="A5" s="60" t="s">
        <v>5</v>
      </c>
      <c r="B5" s="63">
        <v>0.5</v>
      </c>
      <c r="D5" s="81" t="s">
        <v>31</v>
      </c>
      <c r="E5" s="77">
        <v>100</v>
      </c>
      <c r="F5" s="57"/>
    </row>
    <row r="6" spans="1:13" ht="15" thickBot="1" x14ac:dyDescent="0.35">
      <c r="A6" s="64" t="s">
        <v>6</v>
      </c>
      <c r="B6" s="65">
        <f>1-B5</f>
        <v>0.5</v>
      </c>
      <c r="D6" s="82" t="s">
        <v>32</v>
      </c>
      <c r="E6" s="78">
        <v>0.2</v>
      </c>
    </row>
    <row r="7" spans="1:13" x14ac:dyDescent="0.3">
      <c r="C7" s="66"/>
      <c r="D7" s="66"/>
      <c r="E7" s="66"/>
      <c r="F7" s="66"/>
      <c r="G7" s="66"/>
    </row>
    <row r="8" spans="1:13" x14ac:dyDescent="0.3">
      <c r="A8" s="67"/>
      <c r="B8" s="67"/>
      <c r="C8" s="67"/>
      <c r="D8" s="67"/>
      <c r="E8" s="67"/>
      <c r="F8" s="67"/>
      <c r="G8" s="67"/>
    </row>
    <row r="9" spans="1:13" x14ac:dyDescent="0.3">
      <c r="A9" s="68" t="s">
        <v>30</v>
      </c>
      <c r="B9" s="69"/>
      <c r="C9" s="70"/>
      <c r="D9" s="70"/>
      <c r="E9" s="70"/>
      <c r="F9" s="70"/>
      <c r="G9" s="70"/>
    </row>
    <row r="10" spans="1:13" x14ac:dyDescent="0.3">
      <c r="A10" s="70"/>
      <c r="B10" s="71">
        <v>0</v>
      </c>
      <c r="C10" s="71">
        <v>1</v>
      </c>
      <c r="D10" s="71">
        <v>2</v>
      </c>
      <c r="E10" s="71">
        <v>3</v>
      </c>
      <c r="F10" s="71">
        <v>4</v>
      </c>
      <c r="G10" s="71">
        <v>5</v>
      </c>
      <c r="H10" s="71">
        <v>6</v>
      </c>
      <c r="I10" s="71">
        <v>7</v>
      </c>
      <c r="J10" s="71">
        <v>8</v>
      </c>
      <c r="K10" s="71">
        <v>9</v>
      </c>
      <c r="L10" s="71">
        <v>10</v>
      </c>
      <c r="M10" s="71"/>
    </row>
    <row r="11" spans="1:13" x14ac:dyDescent="0.3">
      <c r="A11" s="71">
        <v>0</v>
      </c>
      <c r="B11" s="72">
        <f>B2</f>
        <v>0.05</v>
      </c>
      <c r="C11" s="73">
        <f ca="1">IF($A11 &lt; C$10, $B$4*OFFSET(C11,0,-1),IF($A11=C$10,$B$3*OFFSET(C11,-1,-1),""))</f>
        <v>4.5000000000000005E-2</v>
      </c>
      <c r="D11" s="73">
        <f t="shared" ref="D11:L21" ca="1" si="0">IF($A11 &lt; D$10, $B$4*OFFSET(D11,0,-1),IF($A11=D$10,$B$3*OFFSET(D11,-1,-1),""))</f>
        <v>4.0500000000000008E-2</v>
      </c>
      <c r="E11" s="73">
        <f t="shared" ca="1" si="0"/>
        <v>3.645000000000001E-2</v>
      </c>
      <c r="F11" s="73">
        <f t="shared" ca="1" si="0"/>
        <v>3.2805000000000008E-2</v>
      </c>
      <c r="G11" s="73">
        <f t="shared" ca="1" si="0"/>
        <v>2.9524500000000009E-2</v>
      </c>
      <c r="H11" s="73">
        <f t="shared" ca="1" si="0"/>
        <v>2.657205000000001E-2</v>
      </c>
      <c r="I11" s="73">
        <f t="shared" ca="1" si="0"/>
        <v>2.3914845000000011E-2</v>
      </c>
      <c r="J11" s="73">
        <f t="shared" ca="1" si="0"/>
        <v>2.1523360500000012E-2</v>
      </c>
      <c r="K11" s="73">
        <f t="shared" ca="1" si="0"/>
        <v>1.937102445000001E-2</v>
      </c>
      <c r="L11" s="73">
        <f t="shared" ca="1" si="0"/>
        <v>1.7433922005000008E-2</v>
      </c>
      <c r="M11" s="73"/>
    </row>
    <row r="12" spans="1:13" x14ac:dyDescent="0.3">
      <c r="A12" s="71">
        <v>1</v>
      </c>
      <c r="B12" s="73"/>
      <c r="C12" s="73">
        <f t="shared" ref="C12:C21" ca="1" si="1">IF($A12 &lt; C$10, $B$4*OFFSET(C12,0,-1),IF($A12=C$10,$B$3*OFFSET(C12,-1,-1),""))</f>
        <v>5.5000000000000007E-2</v>
      </c>
      <c r="D12" s="73">
        <f t="shared" ca="1" si="0"/>
        <v>4.9500000000000009E-2</v>
      </c>
      <c r="E12" s="73">
        <f t="shared" ca="1" si="0"/>
        <v>4.4550000000000006E-2</v>
      </c>
      <c r="F12" s="73">
        <f t="shared" ca="1" si="0"/>
        <v>4.0095000000000006E-2</v>
      </c>
      <c r="G12" s="73">
        <f t="shared" ca="1" si="0"/>
        <v>3.6085500000000006E-2</v>
      </c>
      <c r="H12" s="73">
        <f t="shared" ca="1" si="0"/>
        <v>3.2476950000000004E-2</v>
      </c>
      <c r="I12" s="73">
        <f t="shared" ca="1" si="0"/>
        <v>2.9229255000000006E-2</v>
      </c>
      <c r="J12" s="73">
        <f t="shared" ca="1" si="0"/>
        <v>2.6306329500000006E-2</v>
      </c>
      <c r="K12" s="73">
        <f t="shared" ca="1" si="0"/>
        <v>2.3675696550000007E-2</v>
      </c>
      <c r="L12" s="73">
        <f t="shared" ca="1" si="0"/>
        <v>2.1308126895000008E-2</v>
      </c>
      <c r="M12" s="73"/>
    </row>
    <row r="13" spans="1:13" x14ac:dyDescent="0.3">
      <c r="A13" s="71">
        <v>2</v>
      </c>
      <c r="B13" s="73"/>
      <c r="C13" s="73" t="str">
        <f t="shared" ca="1" si="1"/>
        <v/>
      </c>
      <c r="D13" s="73">
        <f t="shared" ca="1" si="0"/>
        <v>6.0500000000000012E-2</v>
      </c>
      <c r="E13" s="73">
        <f t="shared" ca="1" si="0"/>
        <v>5.4450000000000012E-2</v>
      </c>
      <c r="F13" s="73">
        <f t="shared" ca="1" si="0"/>
        <v>4.9005000000000014E-2</v>
      </c>
      <c r="G13" s="73">
        <f t="shared" ca="1" si="0"/>
        <v>4.4104500000000012E-2</v>
      </c>
      <c r="H13" s="73">
        <f t="shared" ca="1" si="0"/>
        <v>3.9694050000000008E-2</v>
      </c>
      <c r="I13" s="73">
        <f t="shared" ca="1" si="0"/>
        <v>3.5724645000000006E-2</v>
      </c>
      <c r="J13" s="73">
        <f t="shared" ca="1" si="0"/>
        <v>3.2152180500000009E-2</v>
      </c>
      <c r="K13" s="73">
        <f t="shared" ca="1" si="0"/>
        <v>2.893696245000001E-2</v>
      </c>
      <c r="L13" s="73">
        <f t="shared" ca="1" si="0"/>
        <v>2.6043266205000009E-2</v>
      </c>
      <c r="M13" s="73"/>
    </row>
    <row r="14" spans="1:13" x14ac:dyDescent="0.3">
      <c r="A14" s="71">
        <v>3</v>
      </c>
      <c r="B14" s="73"/>
      <c r="C14" s="73" t="str">
        <f t="shared" ca="1" si="1"/>
        <v/>
      </c>
      <c r="D14" s="73" t="str">
        <f t="shared" ca="1" si="0"/>
        <v/>
      </c>
      <c r="E14" s="73">
        <f t="shared" ca="1" si="0"/>
        <v>6.6550000000000012E-2</v>
      </c>
      <c r="F14" s="73">
        <f t="shared" ca="1" si="0"/>
        <v>5.9895000000000011E-2</v>
      </c>
      <c r="G14" s="73">
        <f t="shared" ca="1" si="0"/>
        <v>5.3905500000000009E-2</v>
      </c>
      <c r="H14" s="73">
        <f t="shared" ca="1" si="0"/>
        <v>4.8514950000000008E-2</v>
      </c>
      <c r="I14" s="73">
        <f t="shared" ca="1" si="0"/>
        <v>4.3663455000000011E-2</v>
      </c>
      <c r="J14" s="73">
        <f t="shared" ca="1" si="0"/>
        <v>3.929710950000001E-2</v>
      </c>
      <c r="K14" s="73">
        <f t="shared" ca="1" si="0"/>
        <v>3.5367398550000012E-2</v>
      </c>
      <c r="L14" s="73">
        <f t="shared" ca="1" si="0"/>
        <v>3.1830658695000014E-2</v>
      </c>
      <c r="M14" s="73"/>
    </row>
    <row r="15" spans="1:13" x14ac:dyDescent="0.3">
      <c r="A15" s="71">
        <v>4</v>
      </c>
      <c r="B15" s="73"/>
      <c r="C15" s="73" t="str">
        <f t="shared" ca="1" si="1"/>
        <v/>
      </c>
      <c r="D15" s="73" t="str">
        <f t="shared" ca="1" si="0"/>
        <v/>
      </c>
      <c r="E15" s="73" t="str">
        <f t="shared" ca="1" si="0"/>
        <v/>
      </c>
      <c r="F15" s="73">
        <f t="shared" ca="1" si="0"/>
        <v>7.320500000000002E-2</v>
      </c>
      <c r="G15" s="73">
        <f t="shared" ca="1" si="0"/>
        <v>6.5884500000000026E-2</v>
      </c>
      <c r="H15" s="73">
        <f t="shared" ca="1" si="0"/>
        <v>5.9296050000000024E-2</v>
      </c>
      <c r="I15" s="73">
        <f t="shared" ca="1" si="0"/>
        <v>5.3366445000000019E-2</v>
      </c>
      <c r="J15" s="73">
        <f t="shared" ca="1" si="0"/>
        <v>4.8029800500000018E-2</v>
      </c>
      <c r="K15" s="73">
        <f t="shared" ca="1" si="0"/>
        <v>4.3226820450000016E-2</v>
      </c>
      <c r="L15" s="73">
        <f t="shared" ca="1" si="0"/>
        <v>3.8904138405000017E-2</v>
      </c>
      <c r="M15" s="73"/>
    </row>
    <row r="16" spans="1:13" x14ac:dyDescent="0.3">
      <c r="A16" s="71">
        <v>5</v>
      </c>
      <c r="B16" s="73"/>
      <c r="C16" s="73" t="str">
        <f t="shared" ca="1" si="1"/>
        <v/>
      </c>
      <c r="D16" s="73" t="str">
        <f t="shared" ca="1" si="0"/>
        <v/>
      </c>
      <c r="E16" s="73" t="str">
        <f t="shared" ca="1" si="0"/>
        <v/>
      </c>
      <c r="F16" s="73" t="str">
        <f t="shared" ca="1" si="0"/>
        <v/>
      </c>
      <c r="G16" s="73">
        <f t="shared" ca="1" si="0"/>
        <v>8.0525500000000028E-2</v>
      </c>
      <c r="H16" s="73">
        <f t="shared" ca="1" si="0"/>
        <v>7.2472950000000022E-2</v>
      </c>
      <c r="I16" s="73">
        <f t="shared" ca="1" si="0"/>
        <v>6.5225655000000021E-2</v>
      </c>
      <c r="J16" s="73">
        <f t="shared" ca="1" si="0"/>
        <v>5.8703089500000021E-2</v>
      </c>
      <c r="K16" s="73">
        <f t="shared" ca="1" si="0"/>
        <v>5.2832780550000021E-2</v>
      </c>
      <c r="L16" s="73">
        <f t="shared" ca="1" si="0"/>
        <v>4.7549502495000021E-2</v>
      </c>
      <c r="M16" s="73"/>
    </row>
    <row r="17" spans="1:13" x14ac:dyDescent="0.3">
      <c r="A17" s="71">
        <v>6</v>
      </c>
      <c r="C17" s="73" t="str">
        <f t="shared" ca="1" si="1"/>
        <v/>
      </c>
      <c r="D17" s="73" t="str">
        <f t="shared" ca="1" si="0"/>
        <v/>
      </c>
      <c r="E17" s="73" t="str">
        <f t="shared" ca="1" si="0"/>
        <v/>
      </c>
      <c r="F17" s="73" t="str">
        <f t="shared" ca="1" si="0"/>
        <v/>
      </c>
      <c r="G17" s="73" t="str">
        <f t="shared" ca="1" si="0"/>
        <v/>
      </c>
      <c r="H17" s="73">
        <f t="shared" ca="1" si="0"/>
        <v>8.8578050000000033E-2</v>
      </c>
      <c r="I17" s="73">
        <f t="shared" ca="1" si="0"/>
        <v>7.9720245000000037E-2</v>
      </c>
      <c r="J17" s="73">
        <f t="shared" ca="1" si="0"/>
        <v>7.1748220500000029E-2</v>
      </c>
      <c r="K17" s="73">
        <f t="shared" ca="1" si="0"/>
        <v>6.4573398450000027E-2</v>
      </c>
      <c r="L17" s="73">
        <f t="shared" ca="1" si="0"/>
        <v>5.8116058605000027E-2</v>
      </c>
      <c r="M17" s="73"/>
    </row>
    <row r="18" spans="1:13" x14ac:dyDescent="0.3">
      <c r="A18" s="71">
        <v>7</v>
      </c>
      <c r="C18" s="73" t="str">
        <f t="shared" ca="1" si="1"/>
        <v/>
      </c>
      <c r="D18" s="73" t="str">
        <f t="shared" ca="1" si="0"/>
        <v/>
      </c>
      <c r="E18" s="73" t="str">
        <f t="shared" ca="1" si="0"/>
        <v/>
      </c>
      <c r="F18" s="73" t="str">
        <f t="shared" ca="1" si="0"/>
        <v/>
      </c>
      <c r="G18" s="73" t="str">
        <f t="shared" ca="1" si="0"/>
        <v/>
      </c>
      <c r="H18" s="73" t="str">
        <f t="shared" ca="1" si="0"/>
        <v/>
      </c>
      <c r="I18" s="73">
        <f t="shared" ca="1" si="0"/>
        <v>9.7435855000000043E-2</v>
      </c>
      <c r="J18" s="73">
        <f t="shared" ca="1" si="0"/>
        <v>8.7692269500000045E-2</v>
      </c>
      <c r="K18" s="73">
        <f t="shared" ca="1" si="0"/>
        <v>7.8923042550000044E-2</v>
      </c>
      <c r="L18" s="73">
        <f t="shared" ca="1" si="0"/>
        <v>7.1030738295000048E-2</v>
      </c>
      <c r="M18" s="73"/>
    </row>
    <row r="19" spans="1:13" x14ac:dyDescent="0.3">
      <c r="A19" s="71">
        <v>8</v>
      </c>
      <c r="C19" s="73" t="str">
        <f t="shared" ca="1" si="1"/>
        <v/>
      </c>
      <c r="D19" s="73" t="str">
        <f t="shared" ca="1" si="0"/>
        <v/>
      </c>
      <c r="E19" s="73" t="str">
        <f t="shared" ca="1" si="0"/>
        <v/>
      </c>
      <c r="F19" s="73" t="str">
        <f t="shared" ca="1" si="0"/>
        <v/>
      </c>
      <c r="G19" s="73" t="str">
        <f t="shared" ca="1" si="0"/>
        <v/>
      </c>
      <c r="H19" s="73" t="str">
        <f t="shared" ca="1" si="0"/>
        <v/>
      </c>
      <c r="I19" s="73" t="str">
        <f t="shared" ca="1" si="0"/>
        <v/>
      </c>
      <c r="J19" s="73">
        <f t="shared" ca="1" si="0"/>
        <v>0.10717944050000006</v>
      </c>
      <c r="K19" s="73">
        <f t="shared" ca="1" si="0"/>
        <v>9.6461496450000059E-2</v>
      </c>
      <c r="L19" s="73">
        <f t="shared" ca="1" si="0"/>
        <v>8.6815346805000054E-2</v>
      </c>
      <c r="M19" s="73"/>
    </row>
    <row r="20" spans="1:13" x14ac:dyDescent="0.3">
      <c r="A20" s="71">
        <v>9</v>
      </c>
      <c r="C20" s="73" t="str">
        <f t="shared" ca="1" si="1"/>
        <v/>
      </c>
      <c r="D20" s="73" t="str">
        <f t="shared" ca="1" si="0"/>
        <v/>
      </c>
      <c r="E20" s="73" t="str">
        <f t="shared" ca="1" si="0"/>
        <v/>
      </c>
      <c r="F20" s="73" t="str">
        <f t="shared" ca="1" si="0"/>
        <v/>
      </c>
      <c r="G20" s="73" t="str">
        <f t="shared" ca="1" si="0"/>
        <v/>
      </c>
      <c r="H20" s="73" t="str">
        <f t="shared" ca="1" si="0"/>
        <v/>
      </c>
      <c r="I20" s="73" t="str">
        <f t="shared" ca="1" si="0"/>
        <v/>
      </c>
      <c r="J20" s="73" t="str">
        <f t="shared" ca="1" si="0"/>
        <v/>
      </c>
      <c r="K20" s="73">
        <f t="shared" ca="1" si="0"/>
        <v>0.11789738455000007</v>
      </c>
      <c r="L20" s="73">
        <f t="shared" ca="1" si="0"/>
        <v>0.10610764609500006</v>
      </c>
      <c r="M20" s="73"/>
    </row>
    <row r="21" spans="1:13" x14ac:dyDescent="0.3">
      <c r="A21" s="71">
        <v>10</v>
      </c>
      <c r="C21" s="73" t="str">
        <f t="shared" ca="1" si="1"/>
        <v/>
      </c>
      <c r="D21" s="73" t="str">
        <f t="shared" ca="1" si="0"/>
        <v/>
      </c>
      <c r="E21" s="73" t="str">
        <f t="shared" ca="1" si="0"/>
        <v/>
      </c>
      <c r="F21" s="73" t="str">
        <f t="shared" ca="1" si="0"/>
        <v/>
      </c>
      <c r="G21" s="73" t="str">
        <f t="shared" ca="1" si="0"/>
        <v/>
      </c>
      <c r="H21" s="73" t="str">
        <f t="shared" ca="1" si="0"/>
        <v/>
      </c>
      <c r="I21" s="73" t="str">
        <f t="shared" ca="1" si="0"/>
        <v/>
      </c>
      <c r="J21" s="73" t="str">
        <f t="shared" ca="1" si="0"/>
        <v/>
      </c>
      <c r="K21" s="73" t="str">
        <f t="shared" ca="1" si="0"/>
        <v/>
      </c>
      <c r="L21" s="73">
        <f t="shared" ca="1" si="0"/>
        <v>0.12968712300500007</v>
      </c>
      <c r="M21" s="73"/>
    </row>
    <row r="22" spans="1:13" x14ac:dyDescent="0.3">
      <c r="A22" s="71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5" spans="1:13" x14ac:dyDescent="0.3">
      <c r="A25" s="68" t="s">
        <v>33</v>
      </c>
      <c r="B25" s="69"/>
    </row>
    <row r="26" spans="1:13" x14ac:dyDescent="0.3">
      <c r="B26" s="71">
        <v>0</v>
      </c>
      <c r="C26" s="71">
        <v>1</v>
      </c>
      <c r="D26" s="71">
        <v>2</v>
      </c>
      <c r="E26" s="71">
        <v>3</v>
      </c>
      <c r="F26" s="71">
        <v>4</v>
      </c>
      <c r="G26" s="71">
        <v>5</v>
      </c>
      <c r="H26" s="71">
        <v>6</v>
      </c>
      <c r="I26" s="71">
        <v>7</v>
      </c>
      <c r="J26" s="71">
        <v>8</v>
      </c>
      <c r="K26" s="71">
        <v>9</v>
      </c>
      <c r="L26" s="71">
        <v>10</v>
      </c>
    </row>
    <row r="27" spans="1:13" x14ac:dyDescent="0.3">
      <c r="A27" s="71">
        <v>0</v>
      </c>
      <c r="B27" s="83">
        <f>IF($A27 &lt;= B$26, $E$3*$E$4^($A27-B$26/2),"")</f>
        <v>0.01</v>
      </c>
      <c r="C27" s="83">
        <f t="shared" ref="C27:L27" si="2">IF($A27 &lt;= C$26, $E$3*$E$4^($A27-C$26/2),"")</f>
        <v>9.9503719020998926E-3</v>
      </c>
      <c r="D27" s="83">
        <f t="shared" si="2"/>
        <v>9.9009900990099011E-3</v>
      </c>
      <c r="E27" s="83">
        <f t="shared" si="2"/>
        <v>9.8518533684157344E-3</v>
      </c>
      <c r="F27" s="83">
        <f t="shared" si="2"/>
        <v>9.8029604940692086E-3</v>
      </c>
      <c r="G27" s="83">
        <f t="shared" si="2"/>
        <v>9.754310265758152E-3</v>
      </c>
      <c r="H27" s="83">
        <f t="shared" si="2"/>
        <v>9.7059014792764461E-3</v>
      </c>
      <c r="I27" s="83">
        <f t="shared" si="2"/>
        <v>9.6577329363942109E-3</v>
      </c>
      <c r="J27" s="83">
        <f t="shared" si="2"/>
        <v>9.6098034448281622E-3</v>
      </c>
      <c r="K27" s="83">
        <f t="shared" si="2"/>
        <v>9.56211181821209E-3</v>
      </c>
      <c r="L27" s="83">
        <f t="shared" si="2"/>
        <v>9.5146568760674892E-3</v>
      </c>
    </row>
    <row r="28" spans="1:13" x14ac:dyDescent="0.3">
      <c r="A28" s="71">
        <v>1</v>
      </c>
      <c r="B28" s="83" t="str">
        <f t="shared" ref="B28:L37" si="3">IF($A28 &lt;= B$26, $E$3*$E$4^($A28-B$26/2),"")</f>
        <v/>
      </c>
      <c r="C28" s="83">
        <f t="shared" si="3"/>
        <v>1.0049875621120889E-2</v>
      </c>
      <c r="D28" s="83">
        <f t="shared" si="3"/>
        <v>0.01</v>
      </c>
      <c r="E28" s="83">
        <f t="shared" si="3"/>
        <v>9.9503719020998926E-3</v>
      </c>
      <c r="F28" s="83">
        <f t="shared" si="3"/>
        <v>9.9009900990099011E-3</v>
      </c>
      <c r="G28" s="83">
        <f t="shared" si="3"/>
        <v>9.8518533684157344E-3</v>
      </c>
      <c r="H28" s="83">
        <f t="shared" si="3"/>
        <v>9.8029604940692086E-3</v>
      </c>
      <c r="I28" s="83">
        <f t="shared" si="3"/>
        <v>9.754310265758152E-3</v>
      </c>
      <c r="J28" s="83">
        <f t="shared" si="3"/>
        <v>9.7059014792764461E-3</v>
      </c>
      <c r="K28" s="83">
        <f t="shared" si="3"/>
        <v>9.6577329363942109E-3</v>
      </c>
      <c r="L28" s="83">
        <f t="shared" si="3"/>
        <v>9.6098034448281622E-3</v>
      </c>
    </row>
    <row r="29" spans="1:13" x14ac:dyDescent="0.3">
      <c r="A29" s="71">
        <v>2</v>
      </c>
      <c r="B29" s="83" t="str">
        <f t="shared" si="3"/>
        <v/>
      </c>
      <c r="C29" s="83" t="str">
        <f t="shared" si="3"/>
        <v/>
      </c>
      <c r="D29" s="83">
        <f t="shared" si="3"/>
        <v>1.01E-2</v>
      </c>
      <c r="E29" s="83">
        <f t="shared" si="3"/>
        <v>1.0049875621120889E-2</v>
      </c>
      <c r="F29" s="83">
        <f t="shared" si="3"/>
        <v>0.01</v>
      </c>
      <c r="G29" s="83">
        <f t="shared" si="3"/>
        <v>9.9503719020998926E-3</v>
      </c>
      <c r="H29" s="83">
        <f t="shared" si="3"/>
        <v>9.9009900990099011E-3</v>
      </c>
      <c r="I29" s="83">
        <f t="shared" si="3"/>
        <v>9.8518533684157344E-3</v>
      </c>
      <c r="J29" s="83">
        <f t="shared" si="3"/>
        <v>9.8029604940692086E-3</v>
      </c>
      <c r="K29" s="83">
        <f t="shared" si="3"/>
        <v>9.754310265758152E-3</v>
      </c>
      <c r="L29" s="83">
        <f t="shared" si="3"/>
        <v>9.7059014792764461E-3</v>
      </c>
    </row>
    <row r="30" spans="1:13" x14ac:dyDescent="0.3">
      <c r="A30" s="71">
        <v>3</v>
      </c>
      <c r="B30" s="83" t="str">
        <f t="shared" si="3"/>
        <v/>
      </c>
      <c r="C30" s="83" t="str">
        <f t="shared" si="3"/>
        <v/>
      </c>
      <c r="D30" s="83" t="str">
        <f t="shared" si="3"/>
        <v/>
      </c>
      <c r="E30" s="83">
        <f t="shared" si="3"/>
        <v>1.0150374377332098E-2</v>
      </c>
      <c r="F30" s="83">
        <f t="shared" si="3"/>
        <v>1.01E-2</v>
      </c>
      <c r="G30" s="83">
        <f t="shared" si="3"/>
        <v>1.0049875621120889E-2</v>
      </c>
      <c r="H30" s="83">
        <f t="shared" si="3"/>
        <v>0.01</v>
      </c>
      <c r="I30" s="83">
        <f t="shared" si="3"/>
        <v>9.9503719020998926E-3</v>
      </c>
      <c r="J30" s="83">
        <f t="shared" si="3"/>
        <v>9.9009900990099011E-3</v>
      </c>
      <c r="K30" s="83">
        <f t="shared" si="3"/>
        <v>9.8518533684157344E-3</v>
      </c>
      <c r="L30" s="83">
        <f t="shared" si="3"/>
        <v>9.8029604940692086E-3</v>
      </c>
    </row>
    <row r="31" spans="1:13" x14ac:dyDescent="0.3">
      <c r="A31" s="71">
        <v>4</v>
      </c>
      <c r="B31" s="83" t="str">
        <f t="shared" si="3"/>
        <v/>
      </c>
      <c r="C31" s="83" t="str">
        <f t="shared" si="3"/>
        <v/>
      </c>
      <c r="D31" s="83" t="str">
        <f t="shared" si="3"/>
        <v/>
      </c>
      <c r="E31" s="83" t="str">
        <f t="shared" si="3"/>
        <v/>
      </c>
      <c r="F31" s="83">
        <f t="shared" si="3"/>
        <v>1.0201E-2</v>
      </c>
      <c r="G31" s="83">
        <f t="shared" si="3"/>
        <v>1.0150374377332098E-2</v>
      </c>
      <c r="H31" s="83">
        <f t="shared" si="3"/>
        <v>1.01E-2</v>
      </c>
      <c r="I31" s="83">
        <f t="shared" si="3"/>
        <v>1.0049875621120889E-2</v>
      </c>
      <c r="J31" s="83">
        <f t="shared" si="3"/>
        <v>0.01</v>
      </c>
      <c r="K31" s="83">
        <f t="shared" si="3"/>
        <v>9.9503719020998926E-3</v>
      </c>
      <c r="L31" s="83">
        <f t="shared" si="3"/>
        <v>9.9009900990099011E-3</v>
      </c>
    </row>
    <row r="32" spans="1:13" x14ac:dyDescent="0.3">
      <c r="A32" s="71">
        <v>5</v>
      </c>
      <c r="B32" s="83" t="str">
        <f t="shared" si="3"/>
        <v/>
      </c>
      <c r="C32" s="83" t="str">
        <f t="shared" si="3"/>
        <v/>
      </c>
      <c r="D32" s="83" t="str">
        <f t="shared" si="3"/>
        <v/>
      </c>
      <c r="E32" s="83" t="str">
        <f t="shared" si="3"/>
        <v/>
      </c>
      <c r="F32" s="83" t="str">
        <f t="shared" si="3"/>
        <v/>
      </c>
      <c r="G32" s="83">
        <f t="shared" si="3"/>
        <v>1.025187812110542E-2</v>
      </c>
      <c r="H32" s="83">
        <f t="shared" si="3"/>
        <v>1.0201E-2</v>
      </c>
      <c r="I32" s="83">
        <f t="shared" si="3"/>
        <v>1.0150374377332098E-2</v>
      </c>
      <c r="J32" s="83">
        <f t="shared" si="3"/>
        <v>1.01E-2</v>
      </c>
      <c r="K32" s="83">
        <f t="shared" si="3"/>
        <v>1.0049875621120889E-2</v>
      </c>
      <c r="L32" s="83">
        <f t="shared" si="3"/>
        <v>0.01</v>
      </c>
    </row>
    <row r="33" spans="1:18" x14ac:dyDescent="0.3">
      <c r="A33" s="71">
        <v>6</v>
      </c>
      <c r="B33" s="83" t="str">
        <f t="shared" si="3"/>
        <v/>
      </c>
      <c r="C33" s="83" t="str">
        <f t="shared" si="3"/>
        <v/>
      </c>
      <c r="D33" s="83" t="str">
        <f t="shared" si="3"/>
        <v/>
      </c>
      <c r="E33" s="83" t="str">
        <f t="shared" si="3"/>
        <v/>
      </c>
      <c r="F33" s="83" t="str">
        <f t="shared" si="3"/>
        <v/>
      </c>
      <c r="G33" s="83" t="str">
        <f t="shared" si="3"/>
        <v/>
      </c>
      <c r="H33" s="83">
        <f t="shared" si="3"/>
        <v>1.030301E-2</v>
      </c>
      <c r="I33" s="83">
        <f t="shared" si="3"/>
        <v>1.025187812110542E-2</v>
      </c>
      <c r="J33" s="83">
        <f t="shared" si="3"/>
        <v>1.0201E-2</v>
      </c>
      <c r="K33" s="83">
        <f t="shared" si="3"/>
        <v>1.0150374377332098E-2</v>
      </c>
      <c r="L33" s="83">
        <f t="shared" si="3"/>
        <v>1.01E-2</v>
      </c>
    </row>
    <row r="34" spans="1:18" x14ac:dyDescent="0.3">
      <c r="A34" s="71">
        <v>7</v>
      </c>
      <c r="B34" s="83" t="str">
        <f t="shared" si="3"/>
        <v/>
      </c>
      <c r="C34" s="83" t="str">
        <f t="shared" si="3"/>
        <v/>
      </c>
      <c r="D34" s="83" t="str">
        <f t="shared" si="3"/>
        <v/>
      </c>
      <c r="E34" s="83" t="str">
        <f t="shared" si="3"/>
        <v/>
      </c>
      <c r="F34" s="83" t="str">
        <f t="shared" si="3"/>
        <v/>
      </c>
      <c r="G34" s="83" t="str">
        <f t="shared" si="3"/>
        <v/>
      </c>
      <c r="H34" s="83" t="str">
        <f t="shared" si="3"/>
        <v/>
      </c>
      <c r="I34" s="83">
        <f t="shared" si="3"/>
        <v>1.0354396902316473E-2</v>
      </c>
      <c r="J34" s="83">
        <f t="shared" si="3"/>
        <v>1.030301E-2</v>
      </c>
      <c r="K34" s="83">
        <f t="shared" si="3"/>
        <v>1.025187812110542E-2</v>
      </c>
      <c r="L34" s="83">
        <f t="shared" si="3"/>
        <v>1.0201E-2</v>
      </c>
    </row>
    <row r="35" spans="1:18" x14ac:dyDescent="0.3">
      <c r="A35" s="71">
        <v>8</v>
      </c>
      <c r="B35" s="83" t="str">
        <f t="shared" si="3"/>
        <v/>
      </c>
      <c r="C35" s="83" t="str">
        <f t="shared" si="3"/>
        <v/>
      </c>
      <c r="D35" s="83" t="str">
        <f t="shared" si="3"/>
        <v/>
      </c>
      <c r="E35" s="83" t="str">
        <f t="shared" si="3"/>
        <v/>
      </c>
      <c r="F35" s="83" t="str">
        <f t="shared" si="3"/>
        <v/>
      </c>
      <c r="G35" s="83" t="str">
        <f t="shared" si="3"/>
        <v/>
      </c>
      <c r="H35" s="83" t="str">
        <f t="shared" si="3"/>
        <v/>
      </c>
      <c r="I35" s="83" t="str">
        <f t="shared" si="3"/>
        <v/>
      </c>
      <c r="J35" s="83">
        <f t="shared" si="3"/>
        <v>1.04060401E-2</v>
      </c>
      <c r="K35" s="83">
        <f t="shared" si="3"/>
        <v>1.0354396902316473E-2</v>
      </c>
      <c r="L35" s="83">
        <f t="shared" si="3"/>
        <v>1.030301E-2</v>
      </c>
    </row>
    <row r="36" spans="1:18" x14ac:dyDescent="0.3">
      <c r="A36" s="71">
        <v>9</v>
      </c>
      <c r="B36" s="83" t="str">
        <f t="shared" si="3"/>
        <v/>
      </c>
      <c r="C36" s="83" t="str">
        <f t="shared" si="3"/>
        <v/>
      </c>
      <c r="D36" s="83" t="str">
        <f t="shared" si="3"/>
        <v/>
      </c>
      <c r="E36" s="83" t="str">
        <f t="shared" si="3"/>
        <v/>
      </c>
      <c r="F36" s="83" t="str">
        <f t="shared" si="3"/>
        <v/>
      </c>
      <c r="G36" s="83" t="str">
        <f t="shared" si="3"/>
        <v/>
      </c>
      <c r="H36" s="83" t="str">
        <f t="shared" si="3"/>
        <v/>
      </c>
      <c r="I36" s="83" t="str">
        <f t="shared" si="3"/>
        <v/>
      </c>
      <c r="J36" s="83" t="str">
        <f t="shared" si="3"/>
        <v/>
      </c>
      <c r="K36" s="83">
        <f t="shared" si="3"/>
        <v>1.045794087133964E-2</v>
      </c>
      <c r="L36" s="83">
        <f t="shared" si="3"/>
        <v>1.04060401E-2</v>
      </c>
    </row>
    <row r="37" spans="1:18" x14ac:dyDescent="0.3">
      <c r="A37" s="71">
        <v>10</v>
      </c>
      <c r="B37" s="83" t="str">
        <f t="shared" si="3"/>
        <v/>
      </c>
      <c r="C37" s="83" t="str">
        <f t="shared" si="3"/>
        <v/>
      </c>
      <c r="D37" s="83" t="str">
        <f t="shared" si="3"/>
        <v/>
      </c>
      <c r="E37" s="83" t="str">
        <f t="shared" si="3"/>
        <v/>
      </c>
      <c r="F37" s="83" t="str">
        <f t="shared" si="3"/>
        <v/>
      </c>
      <c r="G37" s="83" t="str">
        <f t="shared" si="3"/>
        <v/>
      </c>
      <c r="H37" s="83" t="str">
        <f t="shared" si="3"/>
        <v/>
      </c>
      <c r="I37" s="83" t="str">
        <f t="shared" si="3"/>
        <v/>
      </c>
      <c r="J37" s="83" t="str">
        <f t="shared" si="3"/>
        <v/>
      </c>
      <c r="K37" s="83" t="str">
        <f t="shared" si="3"/>
        <v/>
      </c>
      <c r="L37" s="83">
        <f t="shared" si="3"/>
        <v>1.0510100501E-2</v>
      </c>
    </row>
    <row r="41" spans="1:18" x14ac:dyDescent="0.3">
      <c r="A41" s="68" t="s">
        <v>35</v>
      </c>
      <c r="B41" s="69"/>
      <c r="D41" s="75"/>
    </row>
    <row r="42" spans="1:18" ht="15.6" x14ac:dyDescent="0.3">
      <c r="A42"/>
      <c r="B42" s="71">
        <v>0</v>
      </c>
      <c r="C42" s="71">
        <v>1</v>
      </c>
      <c r="D42" s="71">
        <v>2</v>
      </c>
      <c r="E42" s="71">
        <v>3</v>
      </c>
      <c r="F42" s="71">
        <v>4</v>
      </c>
      <c r="G42" s="71">
        <v>5</v>
      </c>
      <c r="H42" s="71">
        <v>6</v>
      </c>
      <c r="I42" s="71">
        <v>7</v>
      </c>
      <c r="J42" s="71">
        <v>8</v>
      </c>
      <c r="K42" s="71">
        <v>9</v>
      </c>
      <c r="L42" s="71">
        <v>10</v>
      </c>
      <c r="M42"/>
      <c r="N42"/>
      <c r="O42"/>
      <c r="P42"/>
      <c r="Q42"/>
      <c r="R42"/>
    </row>
    <row r="43" spans="1:18" ht="15.6" x14ac:dyDescent="0.3">
      <c r="A43" s="71">
        <v>0</v>
      </c>
      <c r="B43" s="86">
        <f ca="1">IF($A43 &lt;= B$42, (1-B27)*($B$5*C43+$B$6*C44)/(1+B11) +$E$6*$E$5*B27/(1+B11),"")</f>
        <v>57.216858239429008</v>
      </c>
      <c r="C43" s="84">
        <f t="shared" ref="C43:K43" ca="1" si="4">IF($A43 &lt;= C$42, (1-C27)*($B$5*D43+$B$6*D44)/(1+C11) +$E$6*$E$5*C27/(1+C11),"")</f>
        <v>63.033661378752633</v>
      </c>
      <c r="D43" s="84">
        <f t="shared" ca="1" si="4"/>
        <v>68.594939476713137</v>
      </c>
      <c r="E43" s="84">
        <f t="shared" ca="1" si="4"/>
        <v>73.837923618960744</v>
      </c>
      <c r="F43" s="84">
        <f t="shared" ca="1" si="4"/>
        <v>78.71996045857756</v>
      </c>
      <c r="G43" s="84">
        <f t="shared" ca="1" si="4"/>
        <v>83.216680315166855</v>
      </c>
      <c r="H43" s="84">
        <f t="shared" ca="1" si="4"/>
        <v>87.319375685225552</v>
      </c>
      <c r="I43" s="84">
        <f t="shared" ca="1" si="4"/>
        <v>91.032042497330906</v>
      </c>
      <c r="J43" s="84">
        <f t="shared" ca="1" si="4"/>
        <v>94.368423046682608</v>
      </c>
      <c r="K43" s="84">
        <f t="shared" ca="1" si="4"/>
        <v>97.349275851827485</v>
      </c>
      <c r="L43" s="85">
        <f>$E$5</f>
        <v>100</v>
      </c>
      <c r="M43"/>
      <c r="N43"/>
      <c r="O43"/>
      <c r="P43"/>
      <c r="Q43"/>
      <c r="R43"/>
    </row>
    <row r="44" spans="1:18" ht="15.6" x14ac:dyDescent="0.3">
      <c r="A44" s="71">
        <v>1</v>
      </c>
      <c r="B44" s="84" t="str">
        <f t="shared" ref="B44:K53" si="5">IF($A44 &lt;= B$42, (1-B28)*($B$5*C44+$B$6*C45)/(1+B12) +$E$6*$E$5*B28/(1+B12),"")</f>
        <v/>
      </c>
      <c r="C44" s="84">
        <f t="shared" ca="1" si="5"/>
        <v>57.931391452359421</v>
      </c>
      <c r="D44" s="84">
        <f t="shared" ca="1" si="5"/>
        <v>64.067437921323048</v>
      </c>
      <c r="E44" s="84">
        <f t="shared" ca="1" si="5"/>
        <v>69.935606122589661</v>
      </c>
      <c r="F44" s="84">
        <f t="shared" ca="1" si="5"/>
        <v>75.463591017392389</v>
      </c>
      <c r="G44" s="84">
        <f t="shared" ca="1" si="5"/>
        <v>80.601845322939795</v>
      </c>
      <c r="H44" s="84">
        <f t="shared" ca="1" si="5"/>
        <v>85.321668600980217</v>
      </c>
      <c r="I44" s="84">
        <f t="shared" ca="1" si="5"/>
        <v>89.612298625024735</v>
      </c>
      <c r="J44" s="84">
        <f t="shared" ca="1" si="5"/>
        <v>93.47755327573573</v>
      </c>
      <c r="K44" s="84">
        <f t="shared" ca="1" si="5"/>
        <v>96.932438368426034</v>
      </c>
      <c r="L44" s="85">
        <f t="shared" ref="L44:L53" si="6">$E$5</f>
        <v>100</v>
      </c>
      <c r="M44"/>
      <c r="N44"/>
      <c r="O44"/>
      <c r="P44"/>
      <c r="Q44"/>
      <c r="R44"/>
    </row>
    <row r="45" spans="1:18" ht="15.6" x14ac:dyDescent="0.3">
      <c r="A45" s="71">
        <v>2</v>
      </c>
      <c r="B45" s="84" t="str">
        <f t="shared" si="5"/>
        <v/>
      </c>
      <c r="C45" s="84" t="str">
        <f t="shared" si="5"/>
        <v/>
      </c>
      <c r="D45" s="84">
        <f t="shared" ca="1" si="5"/>
        <v>59.002642014345369</v>
      </c>
      <c r="E45" s="84">
        <f t="shared" ca="1" si="5"/>
        <v>65.496264783326581</v>
      </c>
      <c r="F45" s="84">
        <f t="shared" ca="1" si="5"/>
        <v>71.705253593506498</v>
      </c>
      <c r="G45" s="84">
        <f t="shared" ca="1" si="5"/>
        <v>77.546548149514365</v>
      </c>
      <c r="H45" s="84">
        <f t="shared" ca="1" si="5"/>
        <v>82.962979364879729</v>
      </c>
      <c r="I45" s="84">
        <f t="shared" ca="1" si="5"/>
        <v>87.921249647400657</v>
      </c>
      <c r="J45" s="84">
        <f t="shared" ca="1" si="5"/>
        <v>92.408664864849058</v>
      </c>
      <c r="K45" s="84">
        <f t="shared" ca="1" si="5"/>
        <v>96.42928459143657</v>
      </c>
      <c r="L45" s="85">
        <f t="shared" si="6"/>
        <v>100</v>
      </c>
      <c r="M45"/>
      <c r="N45"/>
      <c r="O45"/>
      <c r="P45"/>
      <c r="Q45"/>
      <c r="R45"/>
    </row>
    <row r="46" spans="1:18" ht="15.6" x14ac:dyDescent="0.3">
      <c r="A46" s="71">
        <v>3</v>
      </c>
      <c r="B46" s="84" t="str">
        <f t="shared" si="5"/>
        <v/>
      </c>
      <c r="C46" s="84" t="str">
        <f t="shared" si="5"/>
        <v/>
      </c>
      <c r="D46" s="84" t="str">
        <f t="shared" si="5"/>
        <v/>
      </c>
      <c r="E46" s="84">
        <f t="shared" ca="1" si="5"/>
        <v>60.517073647248772</v>
      </c>
      <c r="F46" s="84">
        <f t="shared" ca="1" si="5"/>
        <v>67.415975229131078</v>
      </c>
      <c r="G46" s="84">
        <f t="shared" ca="1" si="5"/>
        <v>74.007329720902362</v>
      </c>
      <c r="H46" s="84">
        <f t="shared" ca="1" si="5"/>
        <v>80.195897022973369</v>
      </c>
      <c r="I46" s="84">
        <f t="shared" ca="1" si="5"/>
        <v>85.916104704794563</v>
      </c>
      <c r="J46" s="84">
        <f t="shared" ca="1" si="5"/>
        <v>91.129865850497225</v>
      </c>
      <c r="K46" s="84">
        <f t="shared" ca="1" si="5"/>
        <v>95.822846913539934</v>
      </c>
      <c r="L46" s="85">
        <f t="shared" si="6"/>
        <v>100</v>
      </c>
      <c r="M46"/>
      <c r="N46"/>
      <c r="O46"/>
      <c r="P46"/>
      <c r="Q46"/>
      <c r="R46"/>
    </row>
    <row r="47" spans="1:18" ht="15.6" x14ac:dyDescent="0.3">
      <c r="A47" s="71">
        <v>4</v>
      </c>
      <c r="B47" s="84" t="str">
        <f t="shared" si="5"/>
        <v/>
      </c>
      <c r="C47" s="84" t="str">
        <f t="shared" si="5"/>
        <v/>
      </c>
      <c r="D47" s="84" t="str">
        <f t="shared" si="5"/>
        <v/>
      </c>
      <c r="E47" s="84" t="str">
        <f t="shared" si="5"/>
        <v/>
      </c>
      <c r="F47" s="84">
        <f t="shared" ca="1" si="5"/>
        <v>62.58655393372505</v>
      </c>
      <c r="G47" s="84">
        <f t="shared" ca="1" si="5"/>
        <v>69.950353005595062</v>
      </c>
      <c r="H47" s="84">
        <f t="shared" ca="1" si="5"/>
        <v>76.975120798881335</v>
      </c>
      <c r="I47" s="84">
        <f t="shared" ca="1" si="5"/>
        <v>83.551767936110622</v>
      </c>
      <c r="J47" s="84">
        <f t="shared" ca="1" si="5"/>
        <v>89.605500739547381</v>
      </c>
      <c r="K47" s="84">
        <f t="shared" ca="1" si="5"/>
        <v>95.093385544900002</v>
      </c>
      <c r="L47" s="85">
        <f t="shared" si="6"/>
        <v>100</v>
      </c>
      <c r="M47"/>
      <c r="N47"/>
      <c r="O47"/>
      <c r="P47"/>
      <c r="Q47"/>
      <c r="R47"/>
    </row>
    <row r="48" spans="1:18" ht="15.6" x14ac:dyDescent="0.3">
      <c r="A48" s="71">
        <v>5</v>
      </c>
      <c r="B48" s="84" t="str">
        <f t="shared" si="5"/>
        <v/>
      </c>
      <c r="C48" s="84" t="str">
        <f t="shared" si="5"/>
        <v/>
      </c>
      <c r="D48" s="84" t="str">
        <f t="shared" si="5"/>
        <v/>
      </c>
      <c r="E48" s="84" t="str">
        <f t="shared" si="5"/>
        <v/>
      </c>
      <c r="F48" s="84" t="str">
        <f t="shared" si="5"/>
        <v/>
      </c>
      <c r="G48" s="84">
        <f t="shared" ca="1" si="5"/>
        <v>65.358295749239772</v>
      </c>
      <c r="H48" s="84">
        <f t="shared" ca="1" si="5"/>
        <v>73.261819491663715</v>
      </c>
      <c r="I48" s="84">
        <f t="shared" ca="1" si="5"/>
        <v>80.782894980401807</v>
      </c>
      <c r="J48" s="84">
        <f t="shared" ca="1" si="5"/>
        <v>87.796631124413949</v>
      </c>
      <c r="K48" s="84">
        <f t="shared" ca="1" si="5"/>
        <v>94.218200442515027</v>
      </c>
      <c r="L48" s="85">
        <f t="shared" si="6"/>
        <v>100</v>
      </c>
      <c r="M48"/>
      <c r="N48"/>
      <c r="O48"/>
      <c r="P48"/>
      <c r="Q48"/>
      <c r="R48"/>
    </row>
    <row r="49" spans="1:18" ht="15.6" x14ac:dyDescent="0.3">
      <c r="A49" s="71">
        <v>6</v>
      </c>
      <c r="B49" s="84" t="str">
        <f t="shared" si="5"/>
        <v/>
      </c>
      <c r="C49" s="84" t="str">
        <f t="shared" si="5"/>
        <v/>
      </c>
      <c r="D49" s="84" t="str">
        <f t="shared" si="5"/>
        <v/>
      </c>
      <c r="E49" s="84" t="str">
        <f t="shared" si="5"/>
        <v/>
      </c>
      <c r="F49" s="84" t="str">
        <f t="shared" si="5"/>
        <v/>
      </c>
      <c r="G49" s="84" t="str">
        <f t="shared" si="5"/>
        <v/>
      </c>
      <c r="H49" s="84">
        <f t="shared" ca="1" si="5"/>
        <v>69.029468715072966</v>
      </c>
      <c r="I49" s="84">
        <f t="shared" ca="1" si="5"/>
        <v>77.567031969599356</v>
      </c>
      <c r="J49" s="84">
        <f t="shared" ca="1" si="5"/>
        <v>85.662048878105651</v>
      </c>
      <c r="K49" s="84">
        <f t="shared" ca="1" si="5"/>
        <v>93.171565431025556</v>
      </c>
      <c r="L49" s="85">
        <f t="shared" si="6"/>
        <v>100</v>
      </c>
      <c r="M49"/>
      <c r="N49"/>
      <c r="O49"/>
      <c r="P49"/>
      <c r="Q49"/>
      <c r="R49"/>
    </row>
    <row r="50" spans="1:18" ht="15.6" x14ac:dyDescent="0.3">
      <c r="A50" s="71">
        <v>7</v>
      </c>
      <c r="B50" s="84" t="str">
        <f t="shared" si="5"/>
        <v/>
      </c>
      <c r="C50" s="84" t="str">
        <f t="shared" si="5"/>
        <v/>
      </c>
      <c r="D50" s="84" t="str">
        <f t="shared" si="5"/>
        <v/>
      </c>
      <c r="E50" s="84" t="str">
        <f t="shared" si="5"/>
        <v/>
      </c>
      <c r="F50" s="84" t="str">
        <f t="shared" si="5"/>
        <v/>
      </c>
      <c r="G50" s="84" t="str">
        <f t="shared" si="5"/>
        <v/>
      </c>
      <c r="H50" s="84" t="str">
        <f t="shared" si="5"/>
        <v/>
      </c>
      <c r="I50" s="84">
        <f t="shared" ca="1" si="5"/>
        <v>73.869023719304224</v>
      </c>
      <c r="J50" s="84">
        <f t="shared" ca="1" si="5"/>
        <v>83.160008679562907</v>
      </c>
      <c r="K50" s="84">
        <f t="shared" ca="1" si="5"/>
        <v>91.924860104853423</v>
      </c>
      <c r="L50" s="85">
        <f t="shared" si="6"/>
        <v>100</v>
      </c>
      <c r="M50"/>
      <c r="N50"/>
      <c r="O50"/>
      <c r="P50"/>
      <c r="Q50"/>
      <c r="R50"/>
    </row>
    <row r="51" spans="1:18" ht="15.6" x14ac:dyDescent="0.3">
      <c r="A51" s="71">
        <v>8</v>
      </c>
      <c r="B51" s="84" t="str">
        <f t="shared" si="5"/>
        <v/>
      </c>
      <c r="C51" s="84" t="str">
        <f t="shared" si="5"/>
        <v/>
      </c>
      <c r="D51" s="84" t="str">
        <f t="shared" si="5"/>
        <v/>
      </c>
      <c r="E51" s="84" t="str">
        <f t="shared" si="5"/>
        <v/>
      </c>
      <c r="F51" s="84" t="str">
        <f t="shared" si="5"/>
        <v/>
      </c>
      <c r="G51" s="84" t="str">
        <f t="shared" si="5"/>
        <v/>
      </c>
      <c r="H51" s="84" t="str">
        <f t="shared" si="5"/>
        <v/>
      </c>
      <c r="I51" s="84" t="str">
        <f t="shared" si="5"/>
        <v/>
      </c>
      <c r="J51" s="84">
        <f t="shared" ca="1" si="5"/>
        <v>80.250866915227761</v>
      </c>
      <c r="K51" s="84">
        <f t="shared" ca="1" si="5"/>
        <v>90.446995693785425</v>
      </c>
      <c r="L51" s="85">
        <f t="shared" si="6"/>
        <v>100</v>
      </c>
      <c r="M51"/>
      <c r="N51"/>
      <c r="O51"/>
      <c r="P51"/>
      <c r="Q51"/>
      <c r="R51"/>
    </row>
    <row r="52" spans="1:18" ht="15.6" x14ac:dyDescent="0.3">
      <c r="A52" s="71">
        <v>9</v>
      </c>
      <c r="B52" s="84" t="str">
        <f t="shared" si="5"/>
        <v/>
      </c>
      <c r="C52" s="84" t="str">
        <f t="shared" si="5"/>
        <v/>
      </c>
      <c r="D52" s="84" t="str">
        <f t="shared" si="5"/>
        <v/>
      </c>
      <c r="E52" s="84" t="str">
        <f t="shared" si="5"/>
        <v/>
      </c>
      <c r="F52" s="84" t="str">
        <f t="shared" si="5"/>
        <v/>
      </c>
      <c r="G52" s="84" t="str">
        <f t="shared" si="5"/>
        <v/>
      </c>
      <c r="H52" s="84" t="str">
        <f t="shared" si="5"/>
        <v/>
      </c>
      <c r="I52" s="84" t="str">
        <f t="shared" si="5"/>
        <v/>
      </c>
      <c r="J52" s="84" t="str">
        <f t="shared" si="5"/>
        <v/>
      </c>
      <c r="K52" s="84">
        <f t="shared" ca="1" si="5"/>
        <v>88.705247995736372</v>
      </c>
      <c r="L52" s="85">
        <f t="shared" si="6"/>
        <v>100</v>
      </c>
      <c r="M52"/>
      <c r="N52"/>
      <c r="O52"/>
      <c r="P52"/>
      <c r="Q52"/>
      <c r="R52"/>
    </row>
    <row r="53" spans="1:18" ht="15.6" x14ac:dyDescent="0.3">
      <c r="A53" s="71">
        <v>10</v>
      </c>
      <c r="B53" s="84" t="str">
        <f t="shared" si="5"/>
        <v/>
      </c>
      <c r="C53" s="84" t="str">
        <f t="shared" si="5"/>
        <v/>
      </c>
      <c r="D53" s="84" t="str">
        <f t="shared" si="5"/>
        <v/>
      </c>
      <c r="E53" s="84" t="str">
        <f t="shared" si="5"/>
        <v/>
      </c>
      <c r="F53" s="84" t="str">
        <f t="shared" si="5"/>
        <v/>
      </c>
      <c r="G53" s="84" t="str">
        <f t="shared" si="5"/>
        <v/>
      </c>
      <c r="H53" s="84" t="str">
        <f t="shared" si="5"/>
        <v/>
      </c>
      <c r="I53" s="84" t="str">
        <f t="shared" si="5"/>
        <v/>
      </c>
      <c r="J53" s="84" t="str">
        <f t="shared" si="5"/>
        <v/>
      </c>
      <c r="K53" s="84" t="str">
        <f t="shared" si="5"/>
        <v/>
      </c>
      <c r="L53" s="85">
        <f t="shared" si="6"/>
        <v>100</v>
      </c>
      <c r="M53"/>
      <c r="N53"/>
      <c r="O53"/>
      <c r="P53"/>
      <c r="Q53"/>
      <c r="R53"/>
    </row>
    <row r="54" spans="1:18" ht="15.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5.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5.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5.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5.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5.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5.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5.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5.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.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.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.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.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.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5.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5.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5.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5.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5.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5.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5.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5.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5.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15.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15.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15.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15.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15.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15.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5.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15.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15.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15.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15.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15.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15.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15.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15.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15.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15.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5.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5.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5.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ht="15.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ht="15.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ht="15.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ht="15.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ht="15.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ht="15.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</sheetData>
  <mergeCells count="5">
    <mergeCell ref="D2:E2"/>
    <mergeCell ref="A1:B1"/>
    <mergeCell ref="A9:B9"/>
    <mergeCell ref="A25:B25"/>
    <mergeCell ref="A41:B41"/>
  </mergeCells>
  <pageMargins left="0.7" right="0.7" top="0.75" bottom="0.75" header="0.3" footer="0.3"/>
  <pageSetup paperSize="9" orientation="portrait" verticalDpi="0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cureMD Version="6.4.1.0"/>
</file>

<file path=customXml/item2.xml><?xml version="1.0" encoding="utf-8"?>
<MercureHD Version="6.4.1.0"/>
</file>

<file path=customXml/item3.xml><?xml version="1.0" encoding="utf-8"?>
<MercureSeries Version="6.4.1.0"/>
</file>

<file path=customXml/item4.xml><?xml version="1.0" encoding="utf-8"?>
<MercureReport Version="6.4.1.0"/>
</file>

<file path=customXml/itemProps1.xml><?xml version="1.0" encoding="utf-8"?>
<ds:datastoreItem xmlns:ds="http://schemas.openxmlformats.org/officeDocument/2006/customXml" ds:itemID="{C61919AD-0200-49D7-A1B3-D70C707B5282}">
  <ds:schemaRefs/>
</ds:datastoreItem>
</file>

<file path=customXml/itemProps2.xml><?xml version="1.0" encoding="utf-8"?>
<ds:datastoreItem xmlns:ds="http://schemas.openxmlformats.org/officeDocument/2006/customXml" ds:itemID="{9C9D1268-7097-4902-8866-C7A2EC589B4F}">
  <ds:schemaRefs/>
</ds:datastoreItem>
</file>

<file path=customXml/itemProps3.xml><?xml version="1.0" encoding="utf-8"?>
<ds:datastoreItem xmlns:ds="http://schemas.openxmlformats.org/officeDocument/2006/customXml" ds:itemID="{CC193ED5-9FAA-4729-B81E-A60983226372}">
  <ds:schemaRefs/>
</ds:datastoreItem>
</file>

<file path=customXml/itemProps4.xml><?xml version="1.0" encoding="utf-8"?>
<ds:datastoreItem xmlns:ds="http://schemas.openxmlformats.org/officeDocument/2006/customXml" ds:itemID="{72FB127A-7B0B-4C19-BEBF-09A36F38D6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Q1-2</vt:lpstr>
      <vt:lpstr>Q3</vt:lpstr>
      <vt:lpstr>'Q1-2'!Mercure_Addin_Mark_72c420e3_ce2d_4588_b8e5_b621b31d5d0c</vt:lpstr>
      <vt:lpstr>'Q3'!Mercure_Addin_Mark_bdf39344_d28d_4ff3_a82c_a87fc5d3bb25</vt:lpstr>
      <vt:lpstr>'Q1-2'!Print_Area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Huynen</dc:creator>
  <cp:lastModifiedBy>Huynen Alexandre</cp:lastModifiedBy>
  <dcterms:created xsi:type="dcterms:W3CDTF">2017-11-05T10:34:39Z</dcterms:created>
  <dcterms:modified xsi:type="dcterms:W3CDTF">2017-11-05T13:14:37Z</dcterms:modified>
</cp:coreProperties>
</file>