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20" windowWidth="23016" windowHeight="13116" activeTab="2"/>
  </bookViews>
  <sheets>
    <sheet name="Pricing" sheetId="2" r:id="rId1"/>
    <sheet name="Calibration" sheetId="5" r:id="rId2"/>
    <sheet name="CDS pricing" sheetId="6" r:id="rId3"/>
  </sheets>
  <externalReferences>
    <externalReference r:id="rId4"/>
  </externalReferences>
  <definedNames>
    <definedName name="h" localSheetId="1">Calibration!$C$2</definedName>
    <definedName name="h">Pricing!$C$2</definedName>
    <definedName name="Mercure_Addin_Mark_4dd6f47e_960a_493e_bb71_a5454c3fa5eb" localSheetId="2">'CDS pricing'!$A$1:$A$2</definedName>
    <definedName name="Mercure_Addin_Mark_cc873bf2_859e_460a_ae86_10c924e8d16f" localSheetId="0">Pricing!$A$1:$A$2</definedName>
    <definedName name="Mercure_Addin_Mark_eb11a03c_0624_4d63_9579_9f8d68737201" localSheetId="1">Calibration!$A$1:$A$2</definedName>
    <definedName name="N" localSheetId="2">'CDS pricing'!$B$2</definedName>
    <definedName name="N">'CDS pricing'!$B$2</definedName>
    <definedName name="qd">'[1]Zero coupon bond with recovery'!$B$6</definedName>
    <definedName name="qu">'[1]Zero coupon bond with recovery'!$B$5</definedName>
    <definedName name="rf" localSheetId="1">Calibration!$F$2</definedName>
    <definedName name="rf" localSheetId="2">Pricing!$F$2</definedName>
    <definedName name="rf">Pricing!$F$2</definedName>
    <definedName name="S">'CDS pricing'!$B$1</definedName>
    <definedName name="solver_adj" localSheetId="1" hidden="1">Calibration!$A$6,Calibration!$A$8,Calibration!$A$10,Calibration!$A$12,Calibration!$A$14</definedName>
    <definedName name="solver_adj" localSheetId="2" hidden="1">'CDS pricing'!$B$1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Calibration!$A$6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Calibration!$J$21</definedName>
    <definedName name="solver_opt" localSheetId="2" hidden="1">'CDS pricing'!$H$31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hs1" localSheetId="1" hidden="1">0.0001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7" i="6" l="1"/>
  <c r="K7" i="6"/>
  <c r="L7" i="6"/>
  <c r="D7" i="6"/>
  <c r="H8" i="6"/>
  <c r="K8" i="6"/>
  <c r="L8" i="6"/>
  <c r="D8" i="6"/>
  <c r="H9" i="6"/>
  <c r="K9" i="6"/>
  <c r="L9" i="6"/>
  <c r="D9" i="6"/>
  <c r="H10" i="6"/>
  <c r="K10" i="6"/>
  <c r="L10" i="6"/>
  <c r="D10" i="6"/>
  <c r="H11" i="6"/>
  <c r="K11" i="6"/>
  <c r="L11" i="6"/>
  <c r="D11" i="6"/>
  <c r="H12" i="6"/>
  <c r="K12" i="6"/>
  <c r="L12" i="6"/>
  <c r="D12" i="6"/>
  <c r="H13" i="6"/>
  <c r="K13" i="6"/>
  <c r="L13" i="6"/>
  <c r="D13" i="6"/>
  <c r="H14" i="6"/>
  <c r="K14" i="6"/>
  <c r="L14" i="6"/>
  <c r="D14" i="6"/>
  <c r="H15" i="6"/>
  <c r="K15" i="6"/>
  <c r="L15" i="6"/>
  <c r="D15" i="6"/>
  <c r="H16" i="6"/>
  <c r="K16" i="6"/>
  <c r="L16" i="6"/>
  <c r="D16" i="6"/>
  <c r="H17" i="6"/>
  <c r="K17" i="6"/>
  <c r="L17" i="6"/>
  <c r="D17" i="6"/>
  <c r="H18" i="6"/>
  <c r="K18" i="6"/>
  <c r="L18" i="6"/>
  <c r="D18" i="6"/>
  <c r="H19" i="6"/>
  <c r="K19" i="6"/>
  <c r="L19" i="6"/>
  <c r="D19" i="6"/>
  <c r="H20" i="6"/>
  <c r="K20" i="6"/>
  <c r="L20" i="6"/>
  <c r="D20" i="6"/>
  <c r="H21" i="6"/>
  <c r="K21" i="6"/>
  <c r="L21" i="6"/>
  <c r="D21" i="6"/>
  <c r="H22" i="6"/>
  <c r="K22" i="6"/>
  <c r="L22" i="6"/>
  <c r="D22" i="6"/>
  <c r="H23" i="6"/>
  <c r="K23" i="6"/>
  <c r="L23" i="6"/>
  <c r="D23" i="6"/>
  <c r="H24" i="6"/>
  <c r="K24" i="6"/>
  <c r="L24" i="6"/>
  <c r="D24" i="6"/>
  <c r="H25" i="6"/>
  <c r="K25" i="6"/>
  <c r="L25" i="6"/>
  <c r="D25" i="6"/>
  <c r="H26" i="6"/>
  <c r="K26" i="6"/>
  <c r="L26" i="6"/>
  <c r="H30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D26" i="6"/>
  <c r="E26" i="6"/>
  <c r="F26" i="6"/>
  <c r="G26" i="6"/>
  <c r="I7" i="6"/>
  <c r="J7" i="6"/>
  <c r="I8" i="6"/>
  <c r="J8" i="6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H29" i="6"/>
  <c r="B15" i="6"/>
  <c r="B16" i="6"/>
  <c r="B17" i="6"/>
  <c r="B18" i="6"/>
  <c r="B19" i="6"/>
  <c r="B20" i="6"/>
  <c r="B21" i="6"/>
  <c r="B22" i="6"/>
  <c r="B23" i="6"/>
  <c r="B24" i="6"/>
  <c r="B25" i="6"/>
  <c r="B26" i="6"/>
  <c r="A15" i="5"/>
  <c r="A13" i="5"/>
  <c r="A11" i="5"/>
  <c r="A9" i="5"/>
  <c r="A7" i="5"/>
  <c r="E16" i="5"/>
  <c r="E15" i="5"/>
  <c r="E14" i="5"/>
  <c r="E13" i="5"/>
  <c r="E12" i="5"/>
  <c r="E11" i="5"/>
  <c r="C7" i="5"/>
  <c r="C8" i="5"/>
  <c r="C9" i="5"/>
  <c r="C10" i="5"/>
  <c r="C11" i="5"/>
  <c r="D11" i="5"/>
  <c r="V11" i="5"/>
  <c r="E10" i="5"/>
  <c r="E9" i="5"/>
  <c r="D9" i="5"/>
  <c r="V9" i="5"/>
  <c r="E8" i="5"/>
  <c r="E7" i="5"/>
  <c r="D7" i="5"/>
  <c r="P7" i="5"/>
  <c r="D8" i="5"/>
  <c r="AH9" i="5"/>
  <c r="D10" i="5"/>
  <c r="AB10" i="5"/>
  <c r="AH10" i="5"/>
  <c r="AB9" i="5"/>
  <c r="C12" i="5"/>
  <c r="P10" i="5"/>
  <c r="AH11" i="5"/>
  <c r="P9" i="5"/>
  <c r="C13" i="5"/>
  <c r="D13" i="5"/>
  <c r="AB8" i="5"/>
  <c r="J8" i="5"/>
  <c r="P8" i="5"/>
  <c r="AH8" i="5"/>
  <c r="V8" i="5"/>
  <c r="V7" i="5"/>
  <c r="AB7" i="5"/>
  <c r="D12" i="5"/>
  <c r="AB12" i="5"/>
  <c r="J7" i="5"/>
  <c r="AH7" i="5"/>
  <c r="AB11" i="5"/>
  <c r="V10" i="5"/>
  <c r="J18" i="5"/>
  <c r="P18" i="5"/>
  <c r="C14" i="5"/>
  <c r="AB13" i="5"/>
  <c r="AH13" i="5"/>
  <c r="D14" i="5"/>
  <c r="AH12" i="5"/>
  <c r="V12" i="5"/>
  <c r="V18" i="5"/>
  <c r="E7" i="2"/>
  <c r="C7" i="2"/>
  <c r="D7" i="2"/>
  <c r="J7" i="2"/>
  <c r="E8" i="2"/>
  <c r="A7" i="2"/>
  <c r="C8" i="2"/>
  <c r="D8" i="2"/>
  <c r="J8" i="2"/>
  <c r="J18" i="2"/>
  <c r="J19" i="5"/>
  <c r="J20" i="5"/>
  <c r="D15" i="5"/>
  <c r="AH14" i="5"/>
  <c r="AB14" i="5"/>
  <c r="AB18" i="5"/>
  <c r="C15" i="5"/>
  <c r="P7" i="2"/>
  <c r="P8" i="2"/>
  <c r="E9" i="2"/>
  <c r="A8" i="2"/>
  <c r="C9" i="2"/>
  <c r="D9" i="2"/>
  <c r="P9" i="2"/>
  <c r="E10" i="2"/>
  <c r="A9" i="2"/>
  <c r="C10" i="2"/>
  <c r="D10" i="2"/>
  <c r="P10" i="2"/>
  <c r="P18" i="2"/>
  <c r="P19" i="5"/>
  <c r="P20" i="5"/>
  <c r="C16" i="5"/>
  <c r="D16" i="5"/>
  <c r="AH16" i="5"/>
  <c r="AH15" i="5"/>
  <c r="AH18" i="5"/>
  <c r="V7" i="2"/>
  <c r="V8" i="2"/>
  <c r="V9" i="2"/>
  <c r="V10" i="2"/>
  <c r="E11" i="2"/>
  <c r="A10" i="2"/>
  <c r="C11" i="2"/>
  <c r="D11" i="2"/>
  <c r="V11" i="2"/>
  <c r="E12" i="2"/>
  <c r="A11" i="2"/>
  <c r="C12" i="2"/>
  <c r="D12" i="2"/>
  <c r="V12" i="2"/>
  <c r="V18" i="2"/>
  <c r="V19" i="5"/>
  <c r="V20" i="5"/>
  <c r="AB7" i="2"/>
  <c r="AB8" i="2"/>
  <c r="AB9" i="2"/>
  <c r="AB10" i="2"/>
  <c r="AB11" i="2"/>
  <c r="AB12" i="2"/>
  <c r="E13" i="2"/>
  <c r="A12" i="2"/>
  <c r="C13" i="2"/>
  <c r="D13" i="2"/>
  <c r="AB13" i="2"/>
  <c r="E14" i="2"/>
  <c r="A13" i="2"/>
  <c r="C14" i="2"/>
  <c r="D14" i="2"/>
  <c r="AB14" i="2"/>
  <c r="AB18" i="2"/>
  <c r="AB19" i="5"/>
  <c r="AB20" i="5"/>
  <c r="AH7" i="2"/>
  <c r="AH8" i="2"/>
  <c r="AH9" i="2"/>
  <c r="AH10" i="2"/>
  <c r="AH11" i="2"/>
  <c r="AH12" i="2"/>
  <c r="AH13" i="2"/>
  <c r="AH14" i="2"/>
  <c r="E15" i="2"/>
  <c r="A14" i="2"/>
  <c r="C15" i="2"/>
  <c r="D15" i="2"/>
  <c r="AH15" i="2"/>
  <c r="E16" i="2"/>
  <c r="A15" i="2"/>
  <c r="C16" i="2"/>
  <c r="D16" i="2"/>
  <c r="AH16" i="2"/>
  <c r="AH18" i="2"/>
  <c r="AH19" i="5"/>
  <c r="AH20" i="5"/>
  <c r="J21" i="5"/>
  <c r="B7" i="6"/>
  <c r="B8" i="6"/>
  <c r="B9" i="6"/>
  <c r="B10" i="6"/>
  <c r="B11" i="6"/>
  <c r="B12" i="6"/>
  <c r="B13" i="6"/>
  <c r="B14" i="6"/>
  <c r="H31" i="6"/>
  <c r="A16" i="2"/>
</calcChain>
</file>

<file path=xl/sharedStrings.xml><?xml version="1.0" encoding="utf-8"?>
<sst xmlns="http://schemas.openxmlformats.org/spreadsheetml/2006/main" count="102" uniqueCount="42">
  <si>
    <t>Interest rate</t>
  </si>
  <si>
    <t>Price</t>
  </si>
  <si>
    <t>Hazard rate</t>
  </si>
  <si>
    <t>Survival probability</t>
  </si>
  <si>
    <t>Discount rate</t>
  </si>
  <si>
    <t>Error</t>
  </si>
  <si>
    <t>Month</t>
  </si>
  <si>
    <t>Discount</t>
  </si>
  <si>
    <t xml:space="preserve">Spread </t>
  </si>
  <si>
    <t>Principal</t>
  </si>
  <si>
    <t>Recovery</t>
  </si>
  <si>
    <t>Fixed payment</t>
  </si>
  <si>
    <t>Survival probability (%)</t>
  </si>
  <si>
    <t>Default Prob. (%)</t>
  </si>
  <si>
    <t>Premium Leg</t>
  </si>
  <si>
    <t>Protection Leg</t>
  </si>
  <si>
    <t>Value</t>
  </si>
  <si>
    <t>Discounted Expected value</t>
  </si>
  <si>
    <t xml:space="preserve">Coupon+Face </t>
  </si>
  <si>
    <t>d(0,t)*(p(t)*c + (1-p(t))*R)</t>
  </si>
  <si>
    <t>Time</t>
  </si>
  <si>
    <t>Default probabilty</t>
  </si>
  <si>
    <t>5yr bond: c=10%, R=20%</t>
  </si>
  <si>
    <t xml:space="preserve">3yr bond: c = 5%, R= 50% </t>
  </si>
  <si>
    <t xml:space="preserve">1yr bond: c = 5%, R= 10% </t>
  </si>
  <si>
    <t xml:space="preserve">2yr bond: c = 8%, R= 25% </t>
  </si>
  <si>
    <t xml:space="preserve">4yr bond: c = 5%, R=10% </t>
  </si>
  <si>
    <t>Model Price</t>
  </si>
  <si>
    <t>True Price</t>
  </si>
  <si>
    <t>Sum Error</t>
  </si>
  <si>
    <t xml:space="preserve">Interest </t>
  </si>
  <si>
    <t xml:space="preserve">2yr bond: c = 2%, R= 25% </t>
  </si>
  <si>
    <t>Expected value of premium (ExD)</t>
  </si>
  <si>
    <t>PV of premium (NxFxB)</t>
  </si>
  <si>
    <t>Accrued interest (E/2xG)</t>
  </si>
  <si>
    <t>PV of accrued interest (NxIxB)</t>
  </si>
  <si>
    <t>Expected Protection payment (1-R)H</t>
  </si>
  <si>
    <t>PV of expected protection payment (NxKxB)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</si>
  <si>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</si>
  <si>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</si>
  <si>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q(</t>
    </r>
    <r>
      <rPr>
        <b/>
        <sz val="11"/>
        <color theme="3"/>
        <rFont val="Calibri"/>
        <family val="2"/>
        <scheme val="minor"/>
      </rPr>
      <t>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</si>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</sst>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0"/>
    <numFmt numFmtId="169" formatCode="0.000"/>
    <numFmt numFmtId="170" formatCode="0.0000"/>
    <numFmt numFmtId="171" formatCode="#,##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Border="1"/>
    <xf numFmtId="2" fontId="0" fillId="2" borderId="1" xfId="0" applyNumberForma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3" fontId="0" fillId="2" borderId="1" xfId="0" applyNumberFormat="1" applyFill="1" applyBorder="1"/>
    <xf numFmtId="2" fontId="1" fillId="0" borderId="0" xfId="0" applyNumberFormat="1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Border="1" applyAlignment="1">
      <alignment wrapText="1"/>
    </xf>
    <xf numFmtId="2" fontId="0" fillId="4" borderId="0" xfId="0" applyNumberFormat="1" applyFill="1"/>
    <xf numFmtId="169" fontId="0" fillId="0" borderId="0" xfId="0" applyNumberFormat="1"/>
    <xf numFmtId="169" fontId="1" fillId="0" borderId="0" xfId="0" applyNumberFormat="1" applyFont="1" applyBorder="1" applyAlignment="1">
      <alignment wrapText="1"/>
    </xf>
    <xf numFmtId="2" fontId="0" fillId="3" borderId="0" xfId="0" applyNumberFormat="1" applyFill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ExcelSpreadsheets/Assignment6_c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 coupon bond with recovery"/>
      <sheetName val="Pricing"/>
      <sheetName val="Calibration"/>
      <sheetName val="CDS pricing"/>
      <sheetName val="Sheet2"/>
      <sheetName val="Sheet3"/>
    </sheetNames>
    <sheetDataSet>
      <sheetData sheetId="0">
        <row r="5">
          <cell r="B5">
            <v>0.5</v>
          </cell>
        </row>
        <row r="6">
          <cell r="B6">
            <v>0.5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8"/>
  <sheetViews>
    <sheetView zoomScaleNormal="227" zoomScalePageLayoutView="227" workbookViewId="0">
      <selection activeCell="A5" sqref="A5"/>
    </sheetView>
  </sheetViews>
  <sheetFormatPr defaultColWidth="8.77734375" defaultRowHeight="14.4" x14ac:dyDescent="0.3"/>
  <cols>
    <col min="1" max="1" width="17.44140625" customWidth="1"/>
    <col min="2" max="2" width="8.44140625" customWidth="1"/>
    <col min="3" max="3" width="10.6640625" style="1" customWidth="1"/>
    <col min="4" max="4" width="12.44140625" style="1" customWidth="1"/>
    <col min="5" max="5" width="8.44140625" style="1" customWidth="1"/>
    <col min="6" max="6" width="8.77734375" style="1"/>
    <col min="8" max="8" width="15.33203125" customWidth="1"/>
    <col min="9" max="9" width="11" customWidth="1"/>
    <col min="10" max="10" width="8.77734375" style="1"/>
    <col min="14" max="14" width="15.33203125" customWidth="1"/>
    <col min="15" max="15" width="11" customWidth="1"/>
    <col min="16" max="16" width="8.77734375" style="1"/>
  </cols>
  <sheetData>
    <row r="2" spans="1:36" s="13" customFormat="1" ht="28.8" x14ac:dyDescent="0.3">
      <c r="B2" s="9"/>
      <c r="C2" s="14"/>
      <c r="D2" s="14"/>
      <c r="E2" s="17" t="s">
        <v>0</v>
      </c>
      <c r="F2" s="14">
        <v>0.05</v>
      </c>
      <c r="J2" s="14"/>
      <c r="P2" s="14"/>
    </row>
    <row r="3" spans="1:36" s="15" customFormat="1" ht="57.6" x14ac:dyDescent="0.3">
      <c r="C3" s="16"/>
      <c r="D3" s="16"/>
      <c r="E3" s="16"/>
      <c r="F3" s="16"/>
      <c r="H3" s="15" t="s">
        <v>24</v>
      </c>
      <c r="J3" s="16"/>
      <c r="N3" s="15" t="s">
        <v>31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s="13" customFormat="1" ht="57.6" x14ac:dyDescent="0.3">
      <c r="A4" s="9" t="s">
        <v>2</v>
      </c>
      <c r="B4" s="9" t="s">
        <v>20</v>
      </c>
      <c r="C4" s="9" t="s">
        <v>3</v>
      </c>
      <c r="D4" s="9" t="s">
        <v>21</v>
      </c>
      <c r="E4" s="17" t="s">
        <v>4</v>
      </c>
      <c r="F4" s="14"/>
      <c r="H4" s="9" t="s">
        <v>18</v>
      </c>
      <c r="I4" s="9" t="s">
        <v>10</v>
      </c>
      <c r="J4" s="9" t="s">
        <v>17</v>
      </c>
      <c r="K4" s="9"/>
      <c r="L4" s="9"/>
      <c r="M4" s="9"/>
      <c r="N4" s="9" t="s">
        <v>18</v>
      </c>
      <c r="O4" s="9" t="s">
        <v>10</v>
      </c>
      <c r="P4" s="9" t="s">
        <v>17</v>
      </c>
      <c r="Q4" s="9"/>
      <c r="R4" s="9"/>
      <c r="S4" s="9"/>
      <c r="T4" s="9" t="s">
        <v>18</v>
      </c>
      <c r="U4" s="9" t="s">
        <v>10</v>
      </c>
      <c r="V4" s="9" t="s">
        <v>17</v>
      </c>
      <c r="W4" s="9"/>
      <c r="X4" s="9"/>
      <c r="Y4" s="9"/>
      <c r="Z4" s="9" t="s">
        <v>18</v>
      </c>
      <c r="AA4" s="9" t="s">
        <v>10</v>
      </c>
      <c r="AB4" s="9" t="s">
        <v>17</v>
      </c>
      <c r="AC4" s="9"/>
      <c r="AD4" s="9"/>
      <c r="AE4" s="9"/>
      <c r="AF4" s="9" t="s">
        <v>18</v>
      </c>
      <c r="AG4" s="9" t="s">
        <v>10</v>
      </c>
      <c r="AH4" s="9" t="s">
        <v>17</v>
      </c>
      <c r="AI4" s="9"/>
      <c r="AJ4" s="9"/>
    </row>
    <row r="5" spans="1:36" x14ac:dyDescent="0.3">
      <c r="J5" s="7" t="s">
        <v>41</v>
      </c>
      <c r="K5" s="7"/>
      <c r="L5" s="7"/>
      <c r="M5" s="7"/>
      <c r="P5" s="7" t="s">
        <v>41</v>
      </c>
      <c r="Q5" s="7"/>
      <c r="R5" s="7"/>
      <c r="S5" s="7"/>
      <c r="V5" s="7" t="s">
        <v>41</v>
      </c>
      <c r="W5" s="7"/>
      <c r="X5" s="7"/>
      <c r="Y5" s="7"/>
      <c r="AB5" s="7" t="s">
        <v>41</v>
      </c>
      <c r="AC5" s="7"/>
      <c r="AD5" s="7"/>
      <c r="AE5" s="7"/>
      <c r="AH5" s="7" t="s">
        <v>41</v>
      </c>
      <c r="AI5" s="7"/>
      <c r="AJ5" s="7"/>
    </row>
    <row r="6" spans="1:36" x14ac:dyDescent="0.3">
      <c r="A6">
        <v>0.02</v>
      </c>
      <c r="B6">
        <v>0</v>
      </c>
      <c r="C6" s="1">
        <v>1</v>
      </c>
      <c r="E6" s="1">
        <v>1</v>
      </c>
      <c r="V6" s="1"/>
      <c r="AB6" s="1"/>
    </row>
    <row r="7" spans="1:36" x14ac:dyDescent="0.3">
      <c r="A7">
        <f>A6</f>
        <v>0.02</v>
      </c>
      <c r="B7">
        <v>6</v>
      </c>
      <c r="C7" s="1">
        <f>C6*(1-A6)</f>
        <v>0.98</v>
      </c>
      <c r="D7" s="1">
        <f>C6*A6</f>
        <v>0.02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4.9756097560975618</v>
      </c>
      <c r="N7">
        <v>2</v>
      </c>
      <c r="O7">
        <v>25</v>
      </c>
      <c r="P7" s="1">
        <f>$E7*(N7*$C7+O7*$D7)</f>
        <v>2.4000000000000004</v>
      </c>
      <c r="T7">
        <v>5</v>
      </c>
      <c r="U7">
        <v>50</v>
      </c>
      <c r="V7" s="1">
        <f>$E7*(T7*$C7+U7*$D7)</f>
        <v>5.7560975609756104</v>
      </c>
      <c r="Z7">
        <v>5</v>
      </c>
      <c r="AA7">
        <v>10</v>
      </c>
      <c r="AB7" s="1">
        <f>$E7*(Z7*$C7+AA7*$D7)</f>
        <v>4.9756097560975618</v>
      </c>
      <c r="AF7">
        <v>10</v>
      </c>
      <c r="AG7">
        <v>20</v>
      </c>
      <c r="AH7" s="1">
        <f>$E7*(AF7*$C7+AG7*$D7)</f>
        <v>9.9512195121951237</v>
      </c>
    </row>
    <row r="8" spans="1:36" x14ac:dyDescent="0.3">
      <c r="A8">
        <f t="shared" ref="A8:A16" si="1">A7</f>
        <v>0.02</v>
      </c>
      <c r="B8">
        <v>12</v>
      </c>
      <c r="C8" s="1">
        <f t="shared" ref="C8:C16" si="2">C7*(1-A7)</f>
        <v>0.96039999999999992</v>
      </c>
      <c r="D8" s="1">
        <f t="shared" ref="D8:D16" si="3">C7*A7</f>
        <v>1.9599999999999999E-2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96.16942296252229</v>
      </c>
      <c r="N8">
        <v>2</v>
      </c>
      <c r="O8">
        <v>25</v>
      </c>
      <c r="P8" s="1">
        <f>$E8*(N8*$C8+O8*$D8)</f>
        <v>2.2946341463414637</v>
      </c>
      <c r="T8">
        <v>5</v>
      </c>
      <c r="U8">
        <v>50</v>
      </c>
      <c r="V8" s="1">
        <f t="shared" ref="V8:V12" si="4">$E8*(T8*$C8+U8*$D8)</f>
        <v>5.5033908387864372</v>
      </c>
      <c r="Z8">
        <v>5</v>
      </c>
      <c r="AA8">
        <v>10</v>
      </c>
      <c r="AB8" s="1">
        <f t="shared" ref="AB8:AB14" si="5">$E8*(Z8*$C8+AA8*$D8)</f>
        <v>4.7571683521713259</v>
      </c>
      <c r="AF8">
        <v>10</v>
      </c>
      <c r="AG8">
        <v>20</v>
      </c>
      <c r="AH8" s="1">
        <f t="shared" ref="AH8:AH16" si="6">$E8*(AF8*$C8+AG8*$D8)</f>
        <v>9.5143367043426519</v>
      </c>
    </row>
    <row r="9" spans="1:36" x14ac:dyDescent="0.3">
      <c r="A9">
        <f t="shared" si="1"/>
        <v>0.02</v>
      </c>
      <c r="B9">
        <v>18</v>
      </c>
      <c r="C9" s="1">
        <f t="shared" si="2"/>
        <v>0.94119199999999992</v>
      </c>
      <c r="D9" s="1">
        <f t="shared" si="3"/>
        <v>1.9207999999999999E-2</v>
      </c>
      <c r="E9" s="1">
        <f t="shared" si="0"/>
        <v>0.92859941091974885</v>
      </c>
      <c r="N9">
        <v>2</v>
      </c>
      <c r="O9">
        <v>25</v>
      </c>
      <c r="P9" s="1">
        <f t="shared" ref="P9:P10" si="7">$E9*(N9*$C9+O9*$D9)</f>
        <v>2.193894110648424</v>
      </c>
      <c r="T9">
        <v>5</v>
      </c>
      <c r="U9">
        <v>50</v>
      </c>
      <c r="V9" s="1">
        <f t="shared" si="4"/>
        <v>5.2617785580592269</v>
      </c>
      <c r="Z9">
        <v>5</v>
      </c>
      <c r="AA9">
        <v>10</v>
      </c>
      <c r="AB9" s="1">
        <f t="shared" si="5"/>
        <v>4.5483170586613655</v>
      </c>
      <c r="AF9">
        <v>10</v>
      </c>
      <c r="AG9">
        <v>20</v>
      </c>
      <c r="AH9" s="1">
        <f t="shared" si="6"/>
        <v>9.096634117322731</v>
      </c>
    </row>
    <row r="10" spans="1:36" x14ac:dyDescent="0.3">
      <c r="A10">
        <f t="shared" si="1"/>
        <v>0.02</v>
      </c>
      <c r="B10">
        <v>24</v>
      </c>
      <c r="C10" s="1">
        <f t="shared" si="2"/>
        <v>0.92236815999999988</v>
      </c>
      <c r="D10" s="1">
        <f t="shared" si="3"/>
        <v>1.8823839999999998E-2</v>
      </c>
      <c r="E10" s="1">
        <f t="shared" si="0"/>
        <v>0.90595064479975507</v>
      </c>
      <c r="N10">
        <v>102</v>
      </c>
      <c r="O10">
        <v>25</v>
      </c>
      <c r="P10" s="1">
        <f t="shared" si="7"/>
        <v>85.659579737706068</v>
      </c>
      <c r="T10">
        <v>5</v>
      </c>
      <c r="U10">
        <v>50</v>
      </c>
      <c r="V10" s="1">
        <f t="shared" si="4"/>
        <v>5.0307736457541887</v>
      </c>
      <c r="Z10">
        <v>5</v>
      </c>
      <c r="AA10">
        <v>10</v>
      </c>
      <c r="AB10" s="1">
        <f t="shared" si="5"/>
        <v>4.3486348463298921</v>
      </c>
      <c r="AF10">
        <v>10</v>
      </c>
      <c r="AG10">
        <v>20</v>
      </c>
      <c r="AH10" s="1">
        <f t="shared" si="6"/>
        <v>8.6972696926597841</v>
      </c>
    </row>
    <row r="11" spans="1:36" x14ac:dyDescent="0.3">
      <c r="A11">
        <f t="shared" si="1"/>
        <v>0.02</v>
      </c>
      <c r="B11">
        <v>30</v>
      </c>
      <c r="C11" s="1">
        <f t="shared" si="2"/>
        <v>0.90392079679999982</v>
      </c>
      <c r="D11" s="1">
        <f t="shared" si="3"/>
        <v>1.8447363199999997E-2</v>
      </c>
      <c r="E11" s="1">
        <f t="shared" si="0"/>
        <v>0.88385428760951712</v>
      </c>
      <c r="T11">
        <v>5</v>
      </c>
      <c r="U11">
        <v>50</v>
      </c>
      <c r="V11" s="1">
        <f t="shared" si="4"/>
        <v>4.8099104125259551</v>
      </c>
      <c r="Z11">
        <v>5</v>
      </c>
      <c r="AA11">
        <v>10</v>
      </c>
      <c r="AB11" s="1">
        <f t="shared" si="5"/>
        <v>4.1577191701495542</v>
      </c>
      <c r="AF11">
        <v>10</v>
      </c>
      <c r="AG11">
        <v>20</v>
      </c>
      <c r="AH11" s="1">
        <f t="shared" si="6"/>
        <v>8.3154383402991083</v>
      </c>
    </row>
    <row r="12" spans="1:36" x14ac:dyDescent="0.3">
      <c r="A12">
        <f t="shared" si="1"/>
        <v>0.02</v>
      </c>
      <c r="B12">
        <v>36</v>
      </c>
      <c r="C12" s="1">
        <f t="shared" si="2"/>
        <v>0.8858423808639998</v>
      </c>
      <c r="D12" s="1">
        <f t="shared" si="3"/>
        <v>1.8078415935999997E-2</v>
      </c>
      <c r="E12" s="1">
        <f t="shared" si="0"/>
        <v>0.86229686596050459</v>
      </c>
      <c r="T12">
        <v>105</v>
      </c>
      <c r="U12">
        <v>50</v>
      </c>
      <c r="V12" s="1">
        <f t="shared" si="4"/>
        <v>80.984654489329117</v>
      </c>
      <c r="Z12">
        <v>5</v>
      </c>
      <c r="AA12">
        <v>10</v>
      </c>
      <c r="AB12" s="1">
        <f t="shared" si="5"/>
        <v>3.9751851578015258</v>
      </c>
      <c r="AF12">
        <v>10</v>
      </c>
      <c r="AG12">
        <v>20</v>
      </c>
      <c r="AH12" s="1">
        <f t="shared" si="6"/>
        <v>7.9503703156030516</v>
      </c>
    </row>
    <row r="13" spans="1:36" x14ac:dyDescent="0.3">
      <c r="A13">
        <f t="shared" si="1"/>
        <v>0.02</v>
      </c>
      <c r="B13">
        <v>42</v>
      </c>
      <c r="C13" s="1">
        <f t="shared" si="2"/>
        <v>0.86812553324671982</v>
      </c>
      <c r="D13" s="1">
        <f t="shared" si="3"/>
        <v>1.7716847617279995E-2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5"/>
        <v>3.8006648338004836</v>
      </c>
      <c r="AF13">
        <v>10</v>
      </c>
      <c r="AG13">
        <v>20</v>
      </c>
      <c r="AH13" s="1">
        <f t="shared" si="6"/>
        <v>7.6013296676009672</v>
      </c>
    </row>
    <row r="14" spans="1:36" x14ac:dyDescent="0.3">
      <c r="A14">
        <f t="shared" si="1"/>
        <v>0.02</v>
      </c>
      <c r="B14">
        <v>48</v>
      </c>
      <c r="C14" s="1">
        <f t="shared" si="2"/>
        <v>0.85076302258178538</v>
      </c>
      <c r="D14" s="1">
        <f t="shared" si="3"/>
        <v>1.7362510664934397E-2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5"/>
        <v>73.459889713540548</v>
      </c>
      <c r="AF14">
        <v>10</v>
      </c>
      <c r="AG14">
        <v>20</v>
      </c>
      <c r="AH14" s="1">
        <f t="shared" si="6"/>
        <v>7.2676127553648273</v>
      </c>
    </row>
    <row r="15" spans="1:36" x14ac:dyDescent="0.3">
      <c r="A15">
        <f t="shared" si="1"/>
        <v>0.02</v>
      </c>
      <c r="B15">
        <v>54</v>
      </c>
      <c r="C15" s="1">
        <f t="shared" si="2"/>
        <v>0.83374776213014967</v>
      </c>
      <c r="D15" s="1">
        <f t="shared" si="3"/>
        <v>1.7015260451635709E-2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6"/>
        <v>6.9485468295195432</v>
      </c>
    </row>
    <row r="16" spans="1:36" x14ac:dyDescent="0.3">
      <c r="A16">
        <f t="shared" si="1"/>
        <v>0.02</v>
      </c>
      <c r="B16">
        <v>60</v>
      </c>
      <c r="C16" s="1">
        <f t="shared" si="2"/>
        <v>0.81707280688754669</v>
      </c>
      <c r="D16" s="1">
        <f t="shared" si="3"/>
        <v>1.6674955242602995E-2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6"/>
        <v>70.473085759438959</v>
      </c>
    </row>
    <row r="17" spans="9:34" x14ac:dyDescent="0.3">
      <c r="V17" s="1"/>
      <c r="AB17" s="1"/>
    </row>
    <row r="18" spans="9:34" x14ac:dyDescent="0.3">
      <c r="I18" s="6" t="s">
        <v>1</v>
      </c>
      <c r="J18" s="1">
        <f>SUM(J7:J16)</f>
        <v>101.14503271861986</v>
      </c>
      <c r="O18" s="6" t="s">
        <v>1</v>
      </c>
      <c r="P18" s="1">
        <f>SUM(P7:P16)</f>
        <v>92.548107994695954</v>
      </c>
      <c r="U18" s="6" t="s">
        <v>1</v>
      </c>
      <c r="V18" s="1">
        <f>SUM(V7:V16)</f>
        <v>107.34660550543053</v>
      </c>
      <c r="AA18" s="6" t="s">
        <v>1</v>
      </c>
      <c r="AB18" s="1">
        <f>SUM(AB7:AB16)</f>
        <v>104.02318888855226</v>
      </c>
      <c r="AG18" s="6" t="s">
        <v>1</v>
      </c>
      <c r="AH18" s="1">
        <f>SUM(AH7:AH16)</f>
        <v>145.81584369434674</v>
      </c>
    </row>
  </sheetData>
  <phoneticPr fontId="2" type="noConversion"/>
  <pageMargins left="0.7" right="0.7" top="0.75" bottom="0.75" header="0.3" footer="0.3"/>
  <customProperties>
    <customPr name="Guid" r:id="rId1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1"/>
  <sheetViews>
    <sheetView zoomScaleNormal="217" zoomScalePageLayoutView="217" workbookViewId="0">
      <selection activeCell="H11" sqref="H11"/>
    </sheetView>
  </sheetViews>
  <sheetFormatPr defaultColWidth="8.77734375" defaultRowHeight="14.4" x14ac:dyDescent="0.3"/>
  <cols>
    <col min="1" max="1" width="12" style="1" customWidth="1"/>
    <col min="2" max="2" width="8.44140625" customWidth="1"/>
    <col min="3" max="4" width="12.44140625" style="1" customWidth="1"/>
    <col min="5" max="5" width="7.6640625" style="1" customWidth="1"/>
    <col min="6" max="6" width="8.77734375" style="1"/>
    <col min="8" max="8" width="15.33203125" customWidth="1"/>
    <col min="9" max="9" width="11.6640625" customWidth="1"/>
    <col min="10" max="10" width="8.77734375" style="1"/>
    <col min="14" max="14" width="15.33203125" customWidth="1"/>
    <col min="15" max="15" width="11" customWidth="1"/>
    <col min="16" max="16" width="8.77734375" style="1"/>
    <col min="21" max="21" width="13.109375" customWidth="1"/>
    <col min="27" max="27" width="11.6640625" customWidth="1"/>
    <col min="33" max="33" width="12.109375" customWidth="1"/>
  </cols>
  <sheetData>
    <row r="2" spans="1:36" x14ac:dyDescent="0.3">
      <c r="B2" s="7"/>
      <c r="E2" s="12" t="s">
        <v>0</v>
      </c>
      <c r="F2" s="1">
        <v>0.05</v>
      </c>
    </row>
    <row r="3" spans="1:36" s="15" customFormat="1" ht="57.6" x14ac:dyDescent="0.3">
      <c r="A3" s="16"/>
      <c r="C3" s="16"/>
      <c r="D3" s="16"/>
      <c r="E3" s="16"/>
      <c r="F3" s="16"/>
      <c r="H3" s="15" t="s">
        <v>24</v>
      </c>
      <c r="J3" s="16"/>
      <c r="N3" s="15" t="s">
        <v>25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x14ac:dyDescent="0.3">
      <c r="A4" s="12" t="s">
        <v>2</v>
      </c>
      <c r="B4" s="7" t="s">
        <v>20</v>
      </c>
      <c r="C4" s="7" t="s">
        <v>3</v>
      </c>
      <c r="D4" s="7" t="s">
        <v>21</v>
      </c>
      <c r="E4" s="12" t="s">
        <v>4</v>
      </c>
      <c r="H4" s="7" t="s">
        <v>18</v>
      </c>
      <c r="I4" s="7" t="s">
        <v>10</v>
      </c>
      <c r="J4" s="7" t="s">
        <v>17</v>
      </c>
      <c r="K4" s="7"/>
      <c r="L4" s="7"/>
      <c r="M4" s="7"/>
      <c r="N4" s="7" t="s">
        <v>18</v>
      </c>
      <c r="O4" s="7" t="s">
        <v>10</v>
      </c>
      <c r="P4" s="7" t="s">
        <v>17</v>
      </c>
      <c r="Q4" s="7"/>
      <c r="R4" s="7"/>
      <c r="S4" s="7"/>
      <c r="T4" s="7" t="s">
        <v>18</v>
      </c>
      <c r="U4" s="7" t="s">
        <v>10</v>
      </c>
      <c r="V4" s="7" t="s">
        <v>17</v>
      </c>
      <c r="W4" s="7"/>
      <c r="X4" s="7"/>
      <c r="Y4" s="7"/>
      <c r="Z4" s="7" t="s">
        <v>18</v>
      </c>
      <c r="AA4" s="7" t="s">
        <v>10</v>
      </c>
      <c r="AB4" s="7" t="s">
        <v>17</v>
      </c>
      <c r="AC4" s="7"/>
      <c r="AD4" s="7"/>
      <c r="AE4" s="7"/>
      <c r="AF4" s="7" t="s">
        <v>18</v>
      </c>
      <c r="AG4" s="7" t="s">
        <v>10</v>
      </c>
      <c r="AH4" s="7" t="s">
        <v>17</v>
      </c>
      <c r="AI4" s="7"/>
      <c r="AJ4" s="7"/>
    </row>
    <row r="5" spans="1:36" x14ac:dyDescent="0.3">
      <c r="J5" s="7" t="s">
        <v>38</v>
      </c>
      <c r="K5" s="7"/>
      <c r="L5" s="7"/>
      <c r="M5" s="7"/>
      <c r="P5" s="7" t="s">
        <v>39</v>
      </c>
      <c r="Q5" s="7"/>
      <c r="R5" s="7"/>
      <c r="S5" s="7"/>
      <c r="V5" s="7" t="s">
        <v>19</v>
      </c>
      <c r="W5" s="7"/>
      <c r="X5" s="7"/>
      <c r="Y5" s="7"/>
      <c r="AB5" s="7" t="s">
        <v>40</v>
      </c>
      <c r="AC5" s="7"/>
      <c r="AD5" s="7"/>
      <c r="AE5" s="7"/>
      <c r="AH5" s="7" t="s">
        <v>41</v>
      </c>
      <c r="AI5" s="7"/>
      <c r="AJ5" s="7"/>
    </row>
    <row r="6" spans="1:36" x14ac:dyDescent="0.3">
      <c r="A6" s="21">
        <v>2.0304378553081346E-2</v>
      </c>
      <c r="B6">
        <v>0</v>
      </c>
      <c r="C6" s="1">
        <v>1</v>
      </c>
      <c r="E6" s="1">
        <v>1</v>
      </c>
      <c r="V6" s="1"/>
      <c r="AB6" s="1"/>
    </row>
    <row r="7" spans="1:36" x14ac:dyDescent="0.3">
      <c r="A7" s="1">
        <f>A6</f>
        <v>2.0304378553081346E-2</v>
      </c>
      <c r="B7">
        <v>6</v>
      </c>
      <c r="C7" s="1">
        <f>C6*(1-A6)</f>
        <v>0.97969562144691869</v>
      </c>
      <c r="D7" s="1">
        <f>C6*A6</f>
        <v>2.0304378553081346E-2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4.9770945295272275</v>
      </c>
      <c r="N7">
        <v>2</v>
      </c>
      <c r="O7">
        <v>25</v>
      </c>
      <c r="P7" s="1">
        <f>$E7*(N7*$C7+O7*$D7)</f>
        <v>2.4068299577764596</v>
      </c>
      <c r="T7">
        <v>5</v>
      </c>
      <c r="U7">
        <v>50</v>
      </c>
      <c r="V7" s="1">
        <f>$E7*(T7*$C7+U7*$D7)</f>
        <v>5.7694605218425963</v>
      </c>
      <c r="Z7">
        <v>5</v>
      </c>
      <c r="AA7">
        <v>10</v>
      </c>
      <c r="AB7" s="1">
        <f>$E7*(Z7*$C7+AA7*$D7)</f>
        <v>4.9770945295272275</v>
      </c>
      <c r="AF7">
        <v>10</v>
      </c>
      <c r="AG7">
        <v>20</v>
      </c>
      <c r="AH7" s="1">
        <f>$E7*(AF7*$C7+AG7*$D7)</f>
        <v>9.9541890590544551</v>
      </c>
    </row>
    <row r="8" spans="1:36" x14ac:dyDescent="0.3">
      <c r="A8" s="21">
        <v>1.9691603830757902E-2</v>
      </c>
      <c r="B8">
        <v>12</v>
      </c>
      <c r="C8" s="1">
        <f t="shared" ref="C8:C16" si="1">C7*(1-A7)</f>
        <v>0.95980351068226422</v>
      </c>
      <c r="D8" s="1">
        <f t="shared" ref="D8:D16" si="2">C7*A7</f>
        <v>1.9892110764654518E-2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96.112589867254528</v>
      </c>
      <c r="N8">
        <v>2</v>
      </c>
      <c r="O8">
        <v>25</v>
      </c>
      <c r="P8" s="1">
        <f>$E8*(N8*$C8+O8*$D8)</f>
        <v>2.3004495328788974</v>
      </c>
      <c r="T8">
        <v>5</v>
      </c>
      <c r="U8">
        <v>50</v>
      </c>
      <c r="V8" s="1">
        <f t="shared" ref="V8:V12" si="3">$E8*(T8*$C8+U8*$D8)</f>
        <v>5.5144538647415082</v>
      </c>
      <c r="Z8">
        <v>5</v>
      </c>
      <c r="AA8">
        <v>10</v>
      </c>
      <c r="AB8" s="1">
        <f t="shared" ref="AB8:AB14" si="4">$E8*(Z8*$C8+AA8*$D8)</f>
        <v>4.7571099688831566</v>
      </c>
      <c r="AF8">
        <v>10</v>
      </c>
      <c r="AG8">
        <v>20</v>
      </c>
      <c r="AH8" s="1">
        <f t="shared" ref="AH8:AH16" si="5">$E8*(AF8*$C8+AG8*$D8)</f>
        <v>9.5142199377663133</v>
      </c>
    </row>
    <row r="9" spans="1:36" x14ac:dyDescent="0.3">
      <c r="A9" s="1">
        <f>A8</f>
        <v>1.9691603830757902E-2</v>
      </c>
      <c r="B9">
        <v>18</v>
      </c>
      <c r="C9" s="1">
        <f t="shared" si="1"/>
        <v>0.94090344019453853</v>
      </c>
      <c r="D9" s="1">
        <f t="shared" si="2"/>
        <v>1.8900070487725757E-2</v>
      </c>
      <c r="E9" s="1">
        <f t="shared" si="0"/>
        <v>0.92859941091974885</v>
      </c>
      <c r="N9">
        <v>2</v>
      </c>
      <c r="O9">
        <v>25</v>
      </c>
      <c r="P9" s="1">
        <f t="shared" ref="P9:P10" si="6">$E9*(N9*$C9+O9*$D9)</f>
        <v>2.1862096186251239</v>
      </c>
      <c r="T9">
        <v>5</v>
      </c>
      <c r="U9">
        <v>50</v>
      </c>
      <c r="V9" s="1">
        <f t="shared" si="3"/>
        <v>5.2461416175472619</v>
      </c>
      <c r="Z9">
        <v>5</v>
      </c>
      <c r="AA9">
        <v>10</v>
      </c>
      <c r="AB9" s="1">
        <f t="shared" si="4"/>
        <v>4.5441178446975075</v>
      </c>
      <c r="AF9">
        <v>10</v>
      </c>
      <c r="AG9">
        <v>20</v>
      </c>
      <c r="AH9" s="1">
        <f t="shared" si="5"/>
        <v>9.0882356893950149</v>
      </c>
    </row>
    <row r="10" spans="1:36" x14ac:dyDescent="0.3">
      <c r="A10" s="21">
        <v>2.0045054933380907E-2</v>
      </c>
      <c r="B10">
        <v>24</v>
      </c>
      <c r="C10" s="1">
        <f t="shared" si="1"/>
        <v>0.92237554240723052</v>
      </c>
      <c r="D10" s="1">
        <f t="shared" si="2"/>
        <v>1.8527897787308064E-2</v>
      </c>
      <c r="E10" s="1">
        <f t="shared" si="0"/>
        <v>0.90595064479975507</v>
      </c>
      <c r="N10">
        <v>102</v>
      </c>
      <c r="O10">
        <v>25</v>
      </c>
      <c r="P10" s="1">
        <f t="shared" si="6"/>
        <v>85.653559197598042</v>
      </c>
      <c r="T10">
        <v>5</v>
      </c>
      <c r="U10">
        <v>50</v>
      </c>
      <c r="V10" s="1">
        <f t="shared" si="3"/>
        <v>5.0174016343165562</v>
      </c>
      <c r="Z10">
        <v>5</v>
      </c>
      <c r="AA10">
        <v>10</v>
      </c>
      <c r="AB10" s="1">
        <f t="shared" si="4"/>
        <v>4.3459871964287284</v>
      </c>
      <c r="AF10">
        <v>10</v>
      </c>
      <c r="AG10">
        <v>20</v>
      </c>
      <c r="AH10" s="1">
        <f t="shared" si="5"/>
        <v>8.6919743928574569</v>
      </c>
    </row>
    <row r="11" spans="1:36" x14ac:dyDescent="0.3">
      <c r="A11" s="1">
        <f>A10</f>
        <v>2.0045054933380907E-2</v>
      </c>
      <c r="B11">
        <v>30</v>
      </c>
      <c r="C11" s="1">
        <f t="shared" si="1"/>
        <v>0.90388647399047051</v>
      </c>
      <c r="D11" s="1">
        <f t="shared" si="2"/>
        <v>1.8489068416759947E-2</v>
      </c>
      <c r="E11" s="1">
        <f t="shared" si="0"/>
        <v>0.88385428760951712</v>
      </c>
      <c r="T11">
        <v>5</v>
      </c>
      <c r="U11">
        <v>50</v>
      </c>
      <c r="V11" s="1">
        <f t="shared" si="3"/>
        <v>4.8116017974465768</v>
      </c>
      <c r="Z11">
        <v>5</v>
      </c>
      <c r="AA11">
        <v>10</v>
      </c>
      <c r="AB11" s="1">
        <f t="shared" si="4"/>
        <v>4.1579361016842178</v>
      </c>
      <c r="AF11">
        <v>10</v>
      </c>
      <c r="AG11">
        <v>20</v>
      </c>
      <c r="AH11" s="1">
        <f t="shared" si="5"/>
        <v>8.3158722033684356</v>
      </c>
    </row>
    <row r="12" spans="1:36" x14ac:dyDescent="0.3">
      <c r="A12" s="21">
        <v>1.9926153378668803E-2</v>
      </c>
      <c r="B12">
        <v>36</v>
      </c>
      <c r="C12" s="1">
        <f t="shared" si="1"/>
        <v>0.88576801996579158</v>
      </c>
      <c r="D12" s="1">
        <f t="shared" si="2"/>
        <v>1.8118454024678952E-2</v>
      </c>
      <c r="E12" s="1">
        <f t="shared" si="0"/>
        <v>0.86229686596050459</v>
      </c>
      <c r="T12">
        <v>105</v>
      </c>
      <c r="U12">
        <v>50</v>
      </c>
      <c r="V12" s="1">
        <f t="shared" si="3"/>
        <v>80.979648002453601</v>
      </c>
      <c r="Z12">
        <v>5</v>
      </c>
      <c r="AA12">
        <v>10</v>
      </c>
      <c r="AB12" s="1">
        <f t="shared" si="4"/>
        <v>3.9752097991380202</v>
      </c>
      <c r="AF12">
        <v>10</v>
      </c>
      <c r="AG12">
        <v>20</v>
      </c>
      <c r="AH12" s="1">
        <f t="shared" si="5"/>
        <v>7.9504195982760404</v>
      </c>
    </row>
    <row r="13" spans="1:36" x14ac:dyDescent="0.3">
      <c r="A13" s="1">
        <f>A12</f>
        <v>1.9926153378668803E-2</v>
      </c>
      <c r="B13">
        <v>42</v>
      </c>
      <c r="C13" s="1">
        <f t="shared" si="1"/>
        <v>0.86811807054203349</v>
      </c>
      <c r="D13" s="1">
        <f t="shared" si="2"/>
        <v>1.7649949423758134E-2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4"/>
        <v>3.8000706519854233</v>
      </c>
      <c r="AF13">
        <v>10</v>
      </c>
      <c r="AG13">
        <v>20</v>
      </c>
      <c r="AH13" s="1">
        <f t="shared" si="5"/>
        <v>7.6001413039708465</v>
      </c>
    </row>
    <row r="14" spans="1:36" x14ac:dyDescent="0.3">
      <c r="A14" s="21">
        <v>1.9763908891923546E-2</v>
      </c>
      <c r="B14">
        <v>48</v>
      </c>
      <c r="C14" s="1">
        <f t="shared" si="1"/>
        <v>0.85081981671761897</v>
      </c>
      <c r="D14" s="1">
        <f t="shared" si="2"/>
        <v>1.7298253824414585E-2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4"/>
        <v>73.464256754909385</v>
      </c>
      <c r="AF14">
        <v>10</v>
      </c>
      <c r="AG14">
        <v>20</v>
      </c>
      <c r="AH14" s="1">
        <f t="shared" si="5"/>
        <v>7.2670241196569449</v>
      </c>
    </row>
    <row r="15" spans="1:36" x14ac:dyDescent="0.3">
      <c r="A15" s="1">
        <f>A14</f>
        <v>1.9763908891923546E-2</v>
      </c>
      <c r="B15">
        <v>54</v>
      </c>
      <c r="C15" s="1">
        <f t="shared" si="1"/>
        <v>0.83400429137656884</v>
      </c>
      <c r="D15" s="1">
        <f t="shared" si="2"/>
        <v>1.681552534105011E-2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5"/>
        <v>6.9474022605941155</v>
      </c>
    </row>
    <row r="16" spans="1:36" x14ac:dyDescent="0.3">
      <c r="A16" s="21">
        <v>1.7479162988672775E-2</v>
      </c>
      <c r="B16">
        <v>60</v>
      </c>
      <c r="C16" s="1">
        <f t="shared" si="1"/>
        <v>0.81752110654632903</v>
      </c>
      <c r="D16" s="1">
        <f t="shared" si="2"/>
        <v>1.6483184830239764E-2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5"/>
        <v>70.508612752109073</v>
      </c>
    </row>
    <row r="17" spans="9:34" x14ac:dyDescent="0.3">
      <c r="V17" s="1"/>
      <c r="AB17" s="1"/>
    </row>
    <row r="18" spans="9:34" x14ac:dyDescent="0.3">
      <c r="I18" s="6" t="s">
        <v>27</v>
      </c>
      <c r="J18" s="1">
        <f>SUM(J7:J16)</f>
        <v>101.08968439678175</v>
      </c>
      <c r="O18" s="6" t="s">
        <v>27</v>
      </c>
      <c r="P18" s="1">
        <f>SUM(P7:P16)</f>
        <v>92.547048306878523</v>
      </c>
      <c r="U18" s="6" t="s">
        <v>27</v>
      </c>
      <c r="V18" s="1">
        <f>SUM(V7:V16)</f>
        <v>107.33870743834811</v>
      </c>
      <c r="AA18" s="6" t="s">
        <v>27</v>
      </c>
      <c r="AB18" s="1">
        <f>SUM(AB7:AB16)</f>
        <v>104.02178284725366</v>
      </c>
      <c r="AG18" s="6" t="s">
        <v>27</v>
      </c>
      <c r="AH18" s="1">
        <f>SUM(AH7:AH16)</f>
        <v>145.83809131704868</v>
      </c>
    </row>
    <row r="19" spans="9:34" x14ac:dyDescent="0.3">
      <c r="I19" s="6" t="s">
        <v>28</v>
      </c>
      <c r="J19" s="1">
        <f ca="1">Pricing!J18+0.1*RAND()</f>
        <v>101.14583249270821</v>
      </c>
      <c r="O19" s="6" t="s">
        <v>28</v>
      </c>
      <c r="P19" s="1">
        <f ca="1">Pricing!P18+0.1*RAND()</f>
        <v>92.590953228533934</v>
      </c>
      <c r="U19" s="6" t="s">
        <v>28</v>
      </c>
      <c r="V19" s="1">
        <f ca="1">Pricing!V18+0.1*RAND()</f>
        <v>107.39627549648668</v>
      </c>
      <c r="AA19" s="6" t="s">
        <v>28</v>
      </c>
      <c r="AB19" s="1">
        <f ca="1">Pricing!AB18+0.1*RAND()</f>
        <v>104.03088261082657</v>
      </c>
      <c r="AG19" s="6" t="s">
        <v>28</v>
      </c>
      <c r="AH19" s="1">
        <f ca="1">Pricing!AH18+0.1*RAND()</f>
        <v>145.86744428209934</v>
      </c>
    </row>
    <row r="20" spans="9:34" x14ac:dyDescent="0.3">
      <c r="I20" s="6" t="s">
        <v>5</v>
      </c>
      <c r="J20" s="1">
        <f ca="1">(J18-J19)^2</f>
        <v>3.1526086761669509E-3</v>
      </c>
      <c r="O20" s="6" t="s">
        <v>5</v>
      </c>
      <c r="P20" s="1">
        <f ca="1">(P18-P19)^2</f>
        <v>1.9276421455677816E-3</v>
      </c>
      <c r="U20" s="6" t="s">
        <v>5</v>
      </c>
      <c r="V20" s="1">
        <f ca="1">(V18-V19)^2</f>
        <v>3.3140813178459058E-3</v>
      </c>
      <c r="AA20" s="6" t="s">
        <v>5</v>
      </c>
      <c r="AB20" s="1">
        <f ca="1">(AB18-AB19)^2</f>
        <v>8.2805697082774551E-5</v>
      </c>
      <c r="AG20" s="6" t="s">
        <v>5</v>
      </c>
      <c r="AH20" s="1">
        <f ca="1">(AH18-AH19)^2</f>
        <v>8.615965572654295E-4</v>
      </c>
    </row>
    <row r="21" spans="9:34" x14ac:dyDescent="0.3">
      <c r="I21" s="6" t="s">
        <v>29</v>
      </c>
      <c r="J21" s="18">
        <f ca="1">J20+P20+V20+AB20+AH20</f>
        <v>9.3387343939288422E-3</v>
      </c>
    </row>
  </sheetData>
  <phoneticPr fontId="2" type="noConversion"/>
  <pageMargins left="0.7" right="0.7" top="0.75" bottom="0.75" header="0.3" footer="0.3"/>
  <customProperties>
    <customPr name="Guid" r:id="rId1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zoomScalePageLayoutView="210" workbookViewId="0">
      <selection activeCell="B1" sqref="B1"/>
    </sheetView>
  </sheetViews>
  <sheetFormatPr defaultColWidth="8.77734375" defaultRowHeight="14.4" x14ac:dyDescent="0.3"/>
  <cols>
    <col min="1" max="1" width="12.33203125" customWidth="1"/>
    <col min="2" max="2" width="11.77734375" style="1" customWidth="1"/>
    <col min="3" max="3" width="9.44140625" style="19" customWidth="1"/>
    <col min="4" max="5" width="10.44140625" customWidth="1"/>
    <col min="7" max="7" width="8.77734375" style="4"/>
    <col min="8" max="8" width="17.21875" bestFit="1" customWidth="1"/>
    <col min="10" max="10" width="9.6640625" customWidth="1"/>
    <col min="11" max="11" width="10.33203125" customWidth="1"/>
    <col min="12" max="12" width="10" customWidth="1"/>
  </cols>
  <sheetData>
    <row r="1" spans="1:12" x14ac:dyDescent="0.3">
      <c r="A1" s="7" t="s">
        <v>8</v>
      </c>
      <c r="B1" s="8">
        <v>301.50753768844322</v>
      </c>
      <c r="C1"/>
    </row>
    <row r="2" spans="1:12" x14ac:dyDescent="0.3">
      <c r="A2" s="7" t="s">
        <v>9</v>
      </c>
      <c r="B2" s="11">
        <v>10000000</v>
      </c>
      <c r="C2"/>
    </row>
    <row r="3" spans="1:12" ht="30" customHeight="1" x14ac:dyDescent="0.3">
      <c r="A3" s="7" t="s">
        <v>10</v>
      </c>
      <c r="B3" s="8">
        <v>0.25</v>
      </c>
      <c r="C3"/>
    </row>
    <row r="4" spans="1:12" ht="30" customHeight="1" x14ac:dyDescent="0.3">
      <c r="A4" s="7" t="s">
        <v>30</v>
      </c>
      <c r="B4" s="8">
        <v>0.05</v>
      </c>
      <c r="C4"/>
    </row>
    <row r="5" spans="1:12" s="2" customFormat="1" ht="81" customHeight="1" x14ac:dyDescent="0.3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3">
      <c r="A6">
        <v>0</v>
      </c>
      <c r="B6" s="1">
        <v>1</v>
      </c>
      <c r="C6" s="19">
        <v>0.01</v>
      </c>
      <c r="D6" s="3">
        <v>100</v>
      </c>
      <c r="E6" s="3"/>
      <c r="F6" s="1"/>
      <c r="H6" s="3"/>
    </row>
    <row r="7" spans="1:12" x14ac:dyDescent="0.3">
      <c r="A7">
        <v>3</v>
      </c>
      <c r="B7" s="1">
        <f t="shared" ref="B7:B14" si="0">1/(1+$B$4/4)^(A7/3)</f>
        <v>0.98765432098765438</v>
      </c>
      <c r="C7" s="19">
        <v>0.01</v>
      </c>
      <c r="D7" s="3">
        <f t="shared" ref="D7:D14" si="1">D6*(1-C6)</f>
        <v>99</v>
      </c>
      <c r="E7" s="3">
        <f t="shared" ref="E7:E26" si="2">$B$1/4</f>
        <v>75.376884422110805</v>
      </c>
      <c r="F7" s="1">
        <f t="shared" ref="F7:F14" si="3">E7*D7/100</f>
        <v>74.623115577889692</v>
      </c>
      <c r="G7" s="4">
        <f t="shared" ref="G7:G14" si="4">F7*B7*N*0.0001</f>
        <v>73701.842546063897</v>
      </c>
      <c r="H7" s="3">
        <f t="shared" ref="H7:H14" si="5">D6*C6</f>
        <v>1</v>
      </c>
      <c r="I7" s="1">
        <f t="shared" ref="I7:I14" si="6">E7/2*H7/100</f>
        <v>0.37688442211055401</v>
      </c>
      <c r="J7" s="5">
        <f t="shared" ref="J7:J14" si="7">I7*B7*N*0.0001</f>
        <v>372.2315280104238</v>
      </c>
      <c r="K7" s="22">
        <f t="shared" ref="K7:K14" si="8">(1-$B$3)*H7/100</f>
        <v>7.4999999999999997E-3</v>
      </c>
      <c r="L7" s="5">
        <f t="shared" ref="L7:L14" si="9">K7*B7*N</f>
        <v>74074.074074074073</v>
      </c>
    </row>
    <row r="8" spans="1:12" x14ac:dyDescent="0.3">
      <c r="A8">
        <v>6</v>
      </c>
      <c r="B8" s="1">
        <f t="shared" si="0"/>
        <v>0.97546105776558456</v>
      </c>
      <c r="C8" s="19">
        <v>0.01</v>
      </c>
      <c r="D8" s="3">
        <f t="shared" si="1"/>
        <v>98.01</v>
      </c>
      <c r="E8" s="3">
        <f t="shared" si="2"/>
        <v>75.376884422110805</v>
      </c>
      <c r="F8" s="1">
        <f t="shared" si="3"/>
        <v>73.876884422110805</v>
      </c>
      <c r="G8" s="4">
        <f t="shared" si="4"/>
        <v>72064.023822818039</v>
      </c>
      <c r="H8" s="3">
        <f t="shared" si="5"/>
        <v>0.99</v>
      </c>
      <c r="I8" s="1">
        <f t="shared" si="6"/>
        <v>0.37311557788944844</v>
      </c>
      <c r="J8" s="5">
        <f t="shared" si="7"/>
        <v>363.95971627685879</v>
      </c>
      <c r="K8" s="22">
        <f t="shared" si="8"/>
        <v>7.4249999999999993E-3</v>
      </c>
      <c r="L8" s="5">
        <f t="shared" si="9"/>
        <v>72427.983539094654</v>
      </c>
    </row>
    <row r="9" spans="1:12" x14ac:dyDescent="0.3">
      <c r="A9">
        <v>9</v>
      </c>
      <c r="B9" s="1">
        <f t="shared" si="0"/>
        <v>0.96341832865736754</v>
      </c>
      <c r="C9" s="19">
        <v>0.01</v>
      </c>
      <c r="D9" s="3">
        <f t="shared" si="1"/>
        <v>97.029899999999998</v>
      </c>
      <c r="E9" s="3">
        <f t="shared" si="2"/>
        <v>75.376884422110805</v>
      </c>
      <c r="F9" s="1">
        <f t="shared" si="3"/>
        <v>73.138115577889693</v>
      </c>
      <c r="G9" s="4">
        <f t="shared" si="4"/>
        <v>70462.601071199868</v>
      </c>
      <c r="H9" s="3">
        <f t="shared" si="5"/>
        <v>0.98010000000000008</v>
      </c>
      <c r="I9" s="1">
        <f t="shared" si="6"/>
        <v>0.369384422110554</v>
      </c>
      <c r="J9" s="5">
        <f t="shared" si="7"/>
        <v>355.87172258181749</v>
      </c>
      <c r="K9" s="22">
        <f t="shared" si="8"/>
        <v>7.3507500000000005E-3</v>
      </c>
      <c r="L9" s="5">
        <f t="shared" si="9"/>
        <v>70818.472793781446</v>
      </c>
    </row>
    <row r="10" spans="1:12" x14ac:dyDescent="0.3">
      <c r="A10">
        <v>12</v>
      </c>
      <c r="B10" s="1">
        <f t="shared" si="0"/>
        <v>0.9515242752171531</v>
      </c>
      <c r="C10" s="19">
        <v>0.01</v>
      </c>
      <c r="D10" s="3">
        <f t="shared" si="1"/>
        <v>96.059601000000001</v>
      </c>
      <c r="E10" s="3">
        <f t="shared" si="2"/>
        <v>75.376884422110805</v>
      </c>
      <c r="F10" s="1">
        <f t="shared" si="3"/>
        <v>72.406734422110787</v>
      </c>
      <c r="G10" s="4">
        <f t="shared" si="4"/>
        <v>68896.765491839862</v>
      </c>
      <c r="H10" s="3">
        <f t="shared" si="5"/>
        <v>0.97029900000000002</v>
      </c>
      <c r="I10" s="1">
        <f t="shared" si="6"/>
        <v>0.36569057788944848</v>
      </c>
      <c r="J10" s="5">
        <f t="shared" si="7"/>
        <v>347.96346207999937</v>
      </c>
      <c r="K10" s="22">
        <f t="shared" si="8"/>
        <v>7.2772425000000003E-3</v>
      </c>
      <c r="L10" s="5">
        <f t="shared" si="9"/>
        <v>69244.728953919635</v>
      </c>
    </row>
    <row r="11" spans="1:12" x14ac:dyDescent="0.3">
      <c r="A11">
        <v>15</v>
      </c>
      <c r="B11" s="1">
        <f t="shared" si="0"/>
        <v>0.93977706194286736</v>
      </c>
      <c r="C11" s="19">
        <v>0.01</v>
      </c>
      <c r="D11" s="3">
        <f t="shared" si="1"/>
        <v>95.099004989999997</v>
      </c>
      <c r="E11" s="3">
        <f t="shared" si="2"/>
        <v>75.376884422110805</v>
      </c>
      <c r="F11" s="1">
        <f t="shared" si="3"/>
        <v>71.682667077889676</v>
      </c>
      <c r="G11" s="4">
        <f t="shared" si="4"/>
        <v>67365.726258687864</v>
      </c>
      <c r="H11" s="3">
        <f t="shared" si="5"/>
        <v>0.96059601000000006</v>
      </c>
      <c r="I11" s="1">
        <f t="shared" si="6"/>
        <v>0.36203367211055398</v>
      </c>
      <c r="J11" s="5">
        <f t="shared" si="7"/>
        <v>340.23094070044385</v>
      </c>
      <c r="K11" s="22">
        <f t="shared" si="8"/>
        <v>7.2044700750000003E-3</v>
      </c>
      <c r="L11" s="5">
        <f t="shared" si="9"/>
        <v>67705.957199388096</v>
      </c>
    </row>
    <row r="12" spans="1:12" x14ac:dyDescent="0.3">
      <c r="A12">
        <v>18</v>
      </c>
      <c r="B12" s="1">
        <f t="shared" si="0"/>
        <v>0.92817487599295534</v>
      </c>
      <c r="C12" s="19">
        <v>0.01</v>
      </c>
      <c r="D12" s="3">
        <f t="shared" si="1"/>
        <v>94.148014940099998</v>
      </c>
      <c r="E12" s="3">
        <f t="shared" si="2"/>
        <v>75.376884422110805</v>
      </c>
      <c r="F12" s="1">
        <f t="shared" si="3"/>
        <v>70.96584040711079</v>
      </c>
      <c r="G12" s="4">
        <f t="shared" si="4"/>
        <v>65868.710119605923</v>
      </c>
      <c r="H12" s="3">
        <f t="shared" si="5"/>
        <v>0.95099004990000002</v>
      </c>
      <c r="I12" s="1">
        <f t="shared" si="6"/>
        <v>0.35841333538944847</v>
      </c>
      <c r="J12" s="5">
        <f t="shared" si="7"/>
        <v>332.67025312932287</v>
      </c>
      <c r="K12" s="22">
        <f t="shared" si="8"/>
        <v>7.1324253742500003E-3</v>
      </c>
      <c r="L12" s="5">
        <f t="shared" si="9"/>
        <v>66201.380372735017</v>
      </c>
    </row>
    <row r="13" spans="1:12" x14ac:dyDescent="0.3">
      <c r="A13">
        <v>21</v>
      </c>
      <c r="B13" s="1">
        <f t="shared" si="0"/>
        <v>0.91671592690662274</v>
      </c>
      <c r="C13" s="19">
        <v>0.01</v>
      </c>
      <c r="D13" s="3">
        <f t="shared" si="1"/>
        <v>93.206534790698996</v>
      </c>
      <c r="E13" s="3">
        <f t="shared" si="2"/>
        <v>75.376884422110805</v>
      </c>
      <c r="F13" s="1">
        <f t="shared" si="3"/>
        <v>70.256182003039669</v>
      </c>
      <c r="G13" s="4">
        <f t="shared" si="4"/>
        <v>64404.961005836893</v>
      </c>
      <c r="H13" s="3">
        <f t="shared" si="5"/>
        <v>0.941480149401</v>
      </c>
      <c r="I13" s="1">
        <f t="shared" si="6"/>
        <v>0.35482920203555396</v>
      </c>
      <c r="J13" s="5">
        <f t="shared" si="7"/>
        <v>325.27758083756021</v>
      </c>
      <c r="K13" s="22">
        <f t="shared" si="8"/>
        <v>7.0611011205075E-3</v>
      </c>
      <c r="L13" s="5">
        <f t="shared" si="9"/>
        <v>64730.238586674248</v>
      </c>
    </row>
    <row r="14" spans="1:12" x14ac:dyDescent="0.3">
      <c r="A14">
        <v>24</v>
      </c>
      <c r="B14" s="1">
        <f t="shared" si="0"/>
        <v>0.90539844632752842</v>
      </c>
      <c r="C14" s="19">
        <v>0.01</v>
      </c>
      <c r="D14" s="3">
        <f t="shared" si="1"/>
        <v>92.274469442792011</v>
      </c>
      <c r="E14" s="3">
        <f t="shared" si="2"/>
        <v>75.376884422110805</v>
      </c>
      <c r="F14" s="1">
        <f t="shared" si="3"/>
        <v>69.553620183009286</v>
      </c>
      <c r="G14" s="4">
        <f t="shared" si="4"/>
        <v>62973.739650151634</v>
      </c>
      <c r="H14" s="3">
        <f t="shared" si="5"/>
        <v>0.93206534790699003</v>
      </c>
      <c r="I14" s="1">
        <f t="shared" si="6"/>
        <v>0.3512809100151984</v>
      </c>
      <c r="J14" s="5">
        <f t="shared" si="7"/>
        <v>318.04919015228097</v>
      </c>
      <c r="K14" s="22">
        <f t="shared" si="8"/>
        <v>6.990490109302425E-3</v>
      </c>
      <c r="L14" s="5">
        <f t="shared" si="9"/>
        <v>63291.7888403037</v>
      </c>
    </row>
    <row r="15" spans="1:12" x14ac:dyDescent="0.3">
      <c r="A15">
        <v>27</v>
      </c>
      <c r="B15" s="1">
        <f t="shared" ref="B15:B26" si="10">1/(1+$B$4/4)^(A15/3)</f>
        <v>0.89422068773089236</v>
      </c>
      <c r="C15" s="19">
        <v>0.01</v>
      </c>
      <c r="D15" s="3">
        <f t="shared" ref="D15:D26" si="11">D14*(1-C14)</f>
        <v>91.351724748364092</v>
      </c>
      <c r="E15" s="3">
        <f t="shared" si="2"/>
        <v>75.376884422110805</v>
      </c>
      <c r="F15" s="1">
        <f t="shared" ref="F15:F26" si="12">E15*D15/100</f>
        <v>68.858083981179192</v>
      </c>
      <c r="G15" s="4">
        <f t="shared" ref="G15:G26" si="13">F15*B15*N*0.0001</f>
        <v>61574.323213481599</v>
      </c>
      <c r="H15" s="3">
        <f t="shared" ref="H15:H26" si="14">D14*C14</f>
        <v>0.92274469442792018</v>
      </c>
      <c r="I15" s="1">
        <f t="shared" ref="I15:I26" si="15">E15/2*H15/100</f>
        <v>0.34776810091504645</v>
      </c>
      <c r="J15" s="5">
        <f t="shared" ref="J15:J26" si="16">I15*B15*N*0.0001</f>
        <v>310.98143037111919</v>
      </c>
      <c r="K15" s="22">
        <f t="shared" ref="K15:K26" si="17">(1-$B$3)*H15/100</f>
        <v>6.920585208209401E-3</v>
      </c>
      <c r="L15" s="5">
        <f t="shared" ref="L15:L26" si="18">K15*B15*N</f>
        <v>61885.30464385252</v>
      </c>
    </row>
    <row r="16" spans="1:12" x14ac:dyDescent="0.3">
      <c r="A16">
        <v>30</v>
      </c>
      <c r="B16" s="1">
        <f t="shared" si="10"/>
        <v>0.88318092615396759</v>
      </c>
      <c r="C16" s="19">
        <v>0.01</v>
      </c>
      <c r="D16" s="3">
        <f t="shared" si="11"/>
        <v>90.438207500880452</v>
      </c>
      <c r="E16" s="3">
        <f t="shared" si="2"/>
        <v>75.376884422110805</v>
      </c>
      <c r="F16" s="1">
        <f t="shared" si="12"/>
        <v>68.1695031413674</v>
      </c>
      <c r="G16" s="4">
        <f t="shared" si="13"/>
        <v>60206.004919848674</v>
      </c>
      <c r="H16" s="3">
        <f t="shared" si="14"/>
        <v>0.91351724748364094</v>
      </c>
      <c r="I16" s="1">
        <f t="shared" si="15"/>
        <v>0.34429041990589598</v>
      </c>
      <c r="J16" s="5">
        <f t="shared" si="16"/>
        <v>304.07073191842761</v>
      </c>
      <c r="K16" s="22">
        <f t="shared" si="17"/>
        <v>6.8513793561273077E-3</v>
      </c>
      <c r="L16" s="5">
        <f t="shared" si="18"/>
        <v>60510.0756517669</v>
      </c>
    </row>
    <row r="17" spans="1:12" x14ac:dyDescent="0.3">
      <c r="A17">
        <v>33</v>
      </c>
      <c r="B17" s="1">
        <f t="shared" si="10"/>
        <v>0.87227745792984479</v>
      </c>
      <c r="C17" s="19">
        <v>0.01</v>
      </c>
      <c r="D17" s="3">
        <f t="shared" si="11"/>
        <v>89.53382542587164</v>
      </c>
      <c r="E17" s="3">
        <f t="shared" si="2"/>
        <v>75.376884422110805</v>
      </c>
      <c r="F17" s="1">
        <f t="shared" si="12"/>
        <v>67.487808109953718</v>
      </c>
      <c r="G17" s="4">
        <f t="shared" si="13"/>
        <v>58868.093699407589</v>
      </c>
      <c r="H17" s="3">
        <f t="shared" si="14"/>
        <v>0.90438207500880452</v>
      </c>
      <c r="I17" s="1">
        <f t="shared" si="15"/>
        <v>0.34084751570683702</v>
      </c>
      <c r="J17" s="5">
        <f t="shared" si="16"/>
        <v>297.31360454246266</v>
      </c>
      <c r="K17" s="22">
        <f t="shared" si="17"/>
        <v>6.7828655625660336E-3</v>
      </c>
      <c r="L17" s="5">
        <f t="shared" si="18"/>
        <v>59165.407303949862</v>
      </c>
    </row>
    <row r="18" spans="1:12" x14ac:dyDescent="0.3">
      <c r="A18">
        <v>36</v>
      </c>
      <c r="B18" s="1">
        <f t="shared" si="10"/>
        <v>0.86150860042453792</v>
      </c>
      <c r="C18" s="19">
        <v>0.01</v>
      </c>
      <c r="D18" s="3">
        <f t="shared" si="11"/>
        <v>88.638487171612923</v>
      </c>
      <c r="E18" s="3">
        <f t="shared" si="2"/>
        <v>75.376884422110805</v>
      </c>
      <c r="F18" s="1">
        <f t="shared" si="12"/>
        <v>66.812930028854183</v>
      </c>
      <c r="G18" s="4">
        <f t="shared" si="13"/>
        <v>57559.913839420748</v>
      </c>
      <c r="H18" s="3">
        <f t="shared" si="14"/>
        <v>0.89533825425871638</v>
      </c>
      <c r="I18" s="1">
        <f t="shared" si="15"/>
        <v>0.33743904054976859</v>
      </c>
      <c r="J18" s="5">
        <f t="shared" si="16"/>
        <v>290.70663555263008</v>
      </c>
      <c r="K18" s="22">
        <f t="shared" si="17"/>
        <v>6.7150369069403724E-3</v>
      </c>
      <c r="L18" s="5">
        <f t="shared" si="18"/>
        <v>57850.620474973184</v>
      </c>
    </row>
    <row r="19" spans="1:12" x14ac:dyDescent="0.3">
      <c r="A19">
        <v>39</v>
      </c>
      <c r="B19" s="1">
        <f t="shared" si="10"/>
        <v>0.85087269177732161</v>
      </c>
      <c r="C19" s="19">
        <v>0.01</v>
      </c>
      <c r="D19" s="3">
        <f t="shared" si="11"/>
        <v>87.752102299896791</v>
      </c>
      <c r="E19" s="3">
        <f t="shared" si="2"/>
        <v>75.376884422110805</v>
      </c>
      <c r="F19" s="1">
        <f t="shared" si="12"/>
        <v>66.144800728565642</v>
      </c>
      <c r="G19" s="4">
        <f t="shared" si="13"/>
        <v>56280.804642989198</v>
      </c>
      <c r="H19" s="3">
        <f t="shared" si="14"/>
        <v>0.88638487171612923</v>
      </c>
      <c r="I19" s="1">
        <f t="shared" si="15"/>
        <v>0.33406465014427089</v>
      </c>
      <c r="J19" s="5">
        <f t="shared" si="16"/>
        <v>284.24648809590497</v>
      </c>
      <c r="K19" s="22">
        <f t="shared" si="17"/>
        <v>6.6478865378709695E-3</v>
      </c>
      <c r="L19" s="5">
        <f t="shared" si="18"/>
        <v>56565.051131084911</v>
      </c>
    </row>
    <row r="20" spans="1:12" x14ac:dyDescent="0.3">
      <c r="A20">
        <v>42</v>
      </c>
      <c r="B20" s="1">
        <f t="shared" si="10"/>
        <v>0.8403680906442681</v>
      </c>
      <c r="C20" s="19">
        <v>0.01</v>
      </c>
      <c r="D20" s="3">
        <f t="shared" si="11"/>
        <v>86.874581276897828</v>
      </c>
      <c r="E20" s="3">
        <f t="shared" si="2"/>
        <v>75.376884422110805</v>
      </c>
      <c r="F20" s="1">
        <f t="shared" si="12"/>
        <v>65.483352721279985</v>
      </c>
      <c r="G20" s="4">
        <f t="shared" si="13"/>
        <v>55030.120095367194</v>
      </c>
      <c r="H20" s="3">
        <f t="shared" si="14"/>
        <v>0.87752102299896795</v>
      </c>
      <c r="I20" s="1">
        <f t="shared" si="15"/>
        <v>0.33072400364282822</v>
      </c>
      <c r="J20" s="5">
        <f t="shared" si="16"/>
        <v>277.92989947155149</v>
      </c>
      <c r="K20" s="22">
        <f t="shared" si="17"/>
        <v>6.5814076724922599E-3</v>
      </c>
      <c r="L20" s="5">
        <f t="shared" si="18"/>
        <v>55308.04999483857</v>
      </c>
    </row>
    <row r="21" spans="1:12" x14ac:dyDescent="0.3">
      <c r="A21">
        <v>45</v>
      </c>
      <c r="B21" s="1">
        <f t="shared" si="10"/>
        <v>0.82999317594495636</v>
      </c>
      <c r="C21" s="19">
        <v>0.01</v>
      </c>
      <c r="D21" s="3">
        <f t="shared" si="11"/>
        <v>86.00583546412885</v>
      </c>
      <c r="E21" s="3">
        <f t="shared" si="2"/>
        <v>75.376884422110805</v>
      </c>
      <c r="F21" s="1">
        <f t="shared" si="12"/>
        <v>64.828519194067198</v>
      </c>
      <c r="G21" s="4">
        <f t="shared" si="13"/>
        <v>53807.228537692397</v>
      </c>
      <c r="H21" s="3">
        <f t="shared" si="14"/>
        <v>0.86874581276897833</v>
      </c>
      <c r="I21" s="1">
        <f t="shared" si="15"/>
        <v>0.32741676360639999</v>
      </c>
      <c r="J21" s="5">
        <f t="shared" si="16"/>
        <v>271.75367948329495</v>
      </c>
      <c r="K21" s="22">
        <f t="shared" si="17"/>
        <v>6.5155935957673375E-3</v>
      </c>
      <c r="L21" s="5">
        <f t="shared" si="18"/>
        <v>54078.982217175508</v>
      </c>
    </row>
    <row r="22" spans="1:12" x14ac:dyDescent="0.3">
      <c r="A22">
        <v>48</v>
      </c>
      <c r="B22" s="1">
        <f t="shared" si="10"/>
        <v>0.81974634661230239</v>
      </c>
      <c r="C22" s="19">
        <v>0.01</v>
      </c>
      <c r="D22" s="3">
        <f t="shared" si="11"/>
        <v>85.145777109487554</v>
      </c>
      <c r="E22" s="3">
        <f t="shared" si="2"/>
        <v>75.376884422110805</v>
      </c>
      <c r="F22" s="1">
        <f t="shared" si="12"/>
        <v>64.180234002126511</v>
      </c>
      <c r="G22" s="4">
        <f t="shared" si="13"/>
        <v>52611.51234796588</v>
      </c>
      <c r="H22" s="3">
        <f t="shared" si="14"/>
        <v>0.86005835464128855</v>
      </c>
      <c r="I22" s="1">
        <f t="shared" si="15"/>
        <v>0.32414259597033601</v>
      </c>
      <c r="J22" s="5">
        <f t="shared" si="16"/>
        <v>265.71470882811053</v>
      </c>
      <c r="K22" s="22">
        <f t="shared" si="17"/>
        <v>6.4504376598096651E-3</v>
      </c>
      <c r="L22" s="5">
        <f t="shared" si="18"/>
        <v>52877.227056793818</v>
      </c>
    </row>
    <row r="23" spans="1:12" x14ac:dyDescent="0.3">
      <c r="A23">
        <v>51</v>
      </c>
      <c r="B23" s="1">
        <f t="shared" si="10"/>
        <v>0.80962602134548389</v>
      </c>
      <c r="C23" s="19">
        <v>0.01</v>
      </c>
      <c r="D23" s="3">
        <f t="shared" si="11"/>
        <v>84.294319338392683</v>
      </c>
      <c r="E23" s="3">
        <f t="shared" si="2"/>
        <v>75.376884422110805</v>
      </c>
      <c r="F23" s="1">
        <f t="shared" si="12"/>
        <v>63.538431662105246</v>
      </c>
      <c r="G23" s="4">
        <f t="shared" si="13"/>
        <v>51442.3676291222</v>
      </c>
      <c r="H23" s="3">
        <f t="shared" si="14"/>
        <v>0.85145777109487553</v>
      </c>
      <c r="I23" s="1">
        <f t="shared" si="15"/>
        <v>0.32090117001063256</v>
      </c>
      <c r="J23" s="5">
        <f t="shared" si="16"/>
        <v>259.80993752081918</v>
      </c>
      <c r="K23" s="22">
        <f t="shared" si="17"/>
        <v>6.3859332832115669E-3</v>
      </c>
      <c r="L23" s="5">
        <f t="shared" si="18"/>
        <v>51702.177566642837</v>
      </c>
    </row>
    <row r="24" spans="1:12" x14ac:dyDescent="0.3">
      <c r="A24">
        <v>54</v>
      </c>
      <c r="B24" s="1">
        <f t="shared" si="10"/>
        <v>0.79963063836590986</v>
      </c>
      <c r="C24" s="19">
        <v>0.01</v>
      </c>
      <c r="D24" s="3">
        <f t="shared" si="11"/>
        <v>83.451376145008751</v>
      </c>
      <c r="E24" s="3">
        <f t="shared" si="2"/>
        <v>75.376884422110805</v>
      </c>
      <c r="F24" s="1">
        <f t="shared" si="12"/>
        <v>62.90304734548419</v>
      </c>
      <c r="G24" s="4">
        <f t="shared" si="13"/>
        <v>50299.203904030583</v>
      </c>
      <c r="H24" s="3">
        <f t="shared" si="14"/>
        <v>0.84294319338392687</v>
      </c>
      <c r="I24" s="1">
        <f t="shared" si="15"/>
        <v>0.31769215831052627</v>
      </c>
      <c r="J24" s="5">
        <f t="shared" si="16"/>
        <v>254.03638335368984</v>
      </c>
      <c r="K24" s="22">
        <f t="shared" si="17"/>
        <v>6.3220739503794523E-3</v>
      </c>
      <c r="L24" s="5">
        <f t="shared" si="18"/>
        <v>50553.240287384106</v>
      </c>
    </row>
    <row r="25" spans="1:12" x14ac:dyDescent="0.3">
      <c r="A25">
        <v>57</v>
      </c>
      <c r="B25" s="1">
        <f t="shared" si="10"/>
        <v>0.78975865517620747</v>
      </c>
      <c r="C25" s="19">
        <v>0.01</v>
      </c>
      <c r="D25" s="3">
        <f t="shared" si="11"/>
        <v>82.616862383558669</v>
      </c>
      <c r="E25" s="3">
        <f t="shared" si="2"/>
        <v>75.376884422110805</v>
      </c>
      <c r="F25" s="1">
        <f t="shared" si="12"/>
        <v>62.274016872029364</v>
      </c>
      <c r="G25" s="4">
        <f t="shared" si="13"/>
        <v>49181.443817274361</v>
      </c>
      <c r="H25" s="3">
        <f t="shared" si="14"/>
        <v>0.83451376145008749</v>
      </c>
      <c r="I25" s="1">
        <f t="shared" si="15"/>
        <v>0.31451523672742093</v>
      </c>
      <c r="J25" s="5">
        <f t="shared" si="16"/>
        <v>248.3911303902745</v>
      </c>
      <c r="K25" s="22">
        <f t="shared" si="17"/>
        <v>6.2588532108756563E-3</v>
      </c>
      <c r="L25" s="5">
        <f t="shared" si="18"/>
        <v>49429.834947664465</v>
      </c>
    </row>
    <row r="26" spans="1:12" x14ac:dyDescent="0.3">
      <c r="A26">
        <v>60</v>
      </c>
      <c r="B26" s="1">
        <f t="shared" si="10"/>
        <v>0.78000854832218014</v>
      </c>
      <c r="C26" s="19">
        <v>0.01</v>
      </c>
      <c r="D26" s="3">
        <f t="shared" si="11"/>
        <v>81.790693759723084</v>
      </c>
      <c r="E26" s="3">
        <f t="shared" si="2"/>
        <v>75.376884422110805</v>
      </c>
      <c r="F26" s="1">
        <f t="shared" si="12"/>
        <v>61.651276703309065</v>
      </c>
      <c r="G26" s="4">
        <f t="shared" si="13"/>
        <v>48088.522843557148</v>
      </c>
      <c r="H26" s="3">
        <f t="shared" si="14"/>
        <v>0.82616862383558676</v>
      </c>
      <c r="I26" s="1">
        <f t="shared" si="15"/>
        <v>0.31137008436014679</v>
      </c>
      <c r="J26" s="5">
        <f t="shared" si="16"/>
        <v>242.87132749271288</v>
      </c>
      <c r="K26" s="22">
        <f t="shared" si="17"/>
        <v>6.1962646787669003E-3</v>
      </c>
      <c r="L26" s="5">
        <f t="shared" si="18"/>
        <v>48331.394171049695</v>
      </c>
    </row>
    <row r="29" spans="1:12" x14ac:dyDescent="0.3">
      <c r="F29" s="10" t="s">
        <v>14</v>
      </c>
      <c r="H29" s="23">
        <f>SUM(G7:G26)+SUM(J7:J26)</f>
        <v>1206751.9898071513</v>
      </c>
    </row>
    <row r="30" spans="1:12" x14ac:dyDescent="0.3">
      <c r="F30" s="10" t="s">
        <v>15</v>
      </c>
      <c r="H30" s="5">
        <f>SUM(L7:L26)</f>
        <v>1206751.9898071471</v>
      </c>
    </row>
    <row r="31" spans="1:12" x14ac:dyDescent="0.3">
      <c r="F31" s="10" t="s">
        <v>16</v>
      </c>
      <c r="H31" s="5">
        <f>H30-H29</f>
        <v>-4.1909515857696533E-9</v>
      </c>
    </row>
  </sheetData>
  <phoneticPr fontId="2" type="noConversion"/>
  <pageMargins left="0.7" right="0.7" top="0.75" bottom="0.75" header="0.3" footer="0.3"/>
  <customProperties>
    <customPr name="Guid" r:id="rId1"/>
  </customProperties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MercureMD Version="6.4.1.0"/>
</file>

<file path=customXml/item2.xml><?xml version="1.0" encoding="utf-8"?>
<MercureHD Version="6.4.1.0"/>
</file>

<file path=customXml/item3.xml><?xml version="1.0" encoding="utf-8"?>
<MercureSeries Version="6.4.1.0"/>
</file>

<file path=customXml/item4.xml><?xml version="1.0" encoding="utf-8"?>
<MercureReport Version="6.4.1.0"/>
</file>

<file path=customXml/itemProps1.xml><?xml version="1.0" encoding="utf-8"?>
<ds:datastoreItem xmlns:ds="http://schemas.openxmlformats.org/officeDocument/2006/customXml" ds:itemID="{256C23EA-3CFF-483D-9060-2D220AA7A243}">
  <ds:schemaRefs/>
</ds:datastoreItem>
</file>

<file path=customXml/itemProps2.xml><?xml version="1.0" encoding="utf-8"?>
<ds:datastoreItem xmlns:ds="http://schemas.openxmlformats.org/officeDocument/2006/customXml" ds:itemID="{9A1E821B-2678-4339-9844-25C94C6DB971}">
  <ds:schemaRefs/>
</ds:datastoreItem>
</file>

<file path=customXml/itemProps3.xml><?xml version="1.0" encoding="utf-8"?>
<ds:datastoreItem xmlns:ds="http://schemas.openxmlformats.org/officeDocument/2006/customXml" ds:itemID="{44F07329-2F3E-4BDB-A0BD-2129463CE1B2}">
  <ds:schemaRefs/>
</ds:datastoreItem>
</file>

<file path=customXml/itemProps4.xml><?xml version="1.0" encoding="utf-8"?>
<ds:datastoreItem xmlns:ds="http://schemas.openxmlformats.org/officeDocument/2006/customXml" ds:itemID="{B646D70C-A575-41EF-96D7-03E2000C4F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Pricing</vt:lpstr>
      <vt:lpstr>Calibration</vt:lpstr>
      <vt:lpstr>CDS pricing</vt:lpstr>
      <vt:lpstr>Calibration!h</vt:lpstr>
      <vt:lpstr>h</vt:lpstr>
      <vt:lpstr>'CDS pricing'!Mercure_Addin_Mark_4dd6f47e_960a_493e_bb71_a5454c3fa5eb</vt:lpstr>
      <vt:lpstr>Pricing!Mercure_Addin_Mark_cc873bf2_859e_460a_ae86_10c924e8d16f</vt:lpstr>
      <vt:lpstr>Calibration!Mercure_Addin_Mark_eb11a03c_0624_4d63_9579_9f8d68737201</vt:lpstr>
      <vt:lpstr>'CDS pricing'!N</vt:lpstr>
      <vt:lpstr>N</vt:lpstr>
      <vt:lpstr>Calibration!rf</vt:lpstr>
      <vt:lpstr>'CDS pricing'!rf</vt:lpstr>
      <vt:lpstr>rf</vt:lpstr>
      <vt:lpstr>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Huynen Alexandre</cp:lastModifiedBy>
  <dcterms:created xsi:type="dcterms:W3CDTF">2013-03-23T18:19:58Z</dcterms:created>
  <dcterms:modified xsi:type="dcterms:W3CDTF">2017-11-05T13:14:32Z</dcterms:modified>
</cp:coreProperties>
</file>