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cf-my.sharepoint.com/personal/caneta_cardiff_ac_uk/Documents/04 - Projects/18 - ABM/01 - Code/ABM code - Dec 2021/Code_WH/"/>
    </mc:Choice>
  </mc:AlternateContent>
  <xr:revisionPtr revIDLastSave="957" documentId="11_EC9B91DDB8EEBBF87EB0692D678B75A84151B5BA" xr6:coauthVersionLast="47" xr6:coauthVersionMax="47" xr10:uidLastSave="{7AC06E29-C201-4FD6-87BE-2605A53D08C8}"/>
  <bookViews>
    <workbookView xWindow="-120" yWindow="-120" windowWidth="29040" windowHeight="17640" tabRatio="464" firstSheet="1" activeTab="1" xr2:uid="{00000000-000D-0000-FFFF-FFFF00000000}"/>
  </bookViews>
  <sheets>
    <sheet name="economic_parameters" sheetId="10" r:id="rId1"/>
    <sheet name="technical_parameters" sheetId="16" r:id="rId2"/>
    <sheet name="Bus constraints" sheetId="17" r:id="rId3"/>
    <sheet name="technologies_families" sheetId="18" r:id="rId4"/>
    <sheet name="Peak_demand_data" sheetId="15" state="hidden" r:id="rId5"/>
    <sheet name="workbook_parameters" sheetId="3" r:id="rId6"/>
    <sheet name="Technology" sheetId="1" state="hidden" r:id="rId7"/>
  </sheets>
  <externalReferences>
    <externalReference r:id="rId8"/>
  </externalReferences>
  <definedNames>
    <definedName name="cop_large_hp">workbook_parameters!#REF!</definedName>
    <definedName name="cost_insulation">workbook_parameters!#REF!</definedName>
    <definedName name="efficiency_pump">workbook_parameters!#REF!</definedName>
    <definedName name="EUR_GBP">workbook_parameters!$B$1</definedName>
    <definedName name="EUR_To_GBP">[1]Parameters!$B$1</definedName>
    <definedName name="gravity">workbook_parameters!#REF!</definedName>
    <definedName name="interest_rate">workbook_parameters!#REF!</definedName>
    <definedName name="large_HP_capex">workbook_parameters!#REF!</definedName>
    <definedName name="outside_temperature">workbook_parameters!#REF!</definedName>
    <definedName name="oversizing_factor">workbook_parameters!#REF!</definedName>
    <definedName name="timeline">workbook_parameters!#REF!</definedName>
    <definedName name="Water_type1_substation">workbook_parameters!#REF!</definedName>
    <definedName name="Water_type2_substation">workbook_parameters!#REF!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6" l="1"/>
  <c r="T12" i="16"/>
  <c r="T3" i="16"/>
  <c r="T4" i="16"/>
  <c r="T5" i="16"/>
  <c r="T6" i="16"/>
  <c r="T7" i="16"/>
  <c r="T8" i="16"/>
  <c r="T9" i="16"/>
  <c r="T10" i="16"/>
  <c r="T11" i="16"/>
  <c r="T13" i="16"/>
  <c r="T2" i="16"/>
  <c r="E13" i="16"/>
  <c r="C13" i="16"/>
  <c r="F4" i="1" l="1"/>
  <c r="L2" i="1"/>
  <c r="G2" i="1"/>
  <c r="F2" i="1"/>
  <c r="E2" i="1"/>
  <c r="D2" i="1"/>
  <c r="K2" i="1" s="1"/>
  <c r="J4" i="1"/>
  <c r="I4" i="1"/>
  <c r="H4" i="1"/>
  <c r="F5" i="1"/>
  <c r="F6" i="1"/>
  <c r="E6" i="1"/>
  <c r="D6" i="1"/>
  <c r="K6" i="1" s="1"/>
  <c r="D5" i="1"/>
  <c r="K5" i="1" s="1"/>
  <c r="G3" i="1"/>
  <c r="F3" i="1"/>
  <c r="E3" i="1"/>
  <c r="D3" i="1"/>
  <c r="K3" i="1" s="1"/>
  <c r="L5" i="1"/>
  <c r="F9" i="1"/>
  <c r="F8" i="1"/>
  <c r="F7" i="1"/>
  <c r="L3" i="1"/>
  <c r="K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tc={AF8E16E6-1772-48C9-B6C8-8ED2AAF161CC}</author>
  </authors>
  <commentList>
    <comment ref="O1" authorId="0" shapeId="0" xr:uid="{AF8E16E6-1772-48C9-B6C8-8ED2AAF161CC}">
      <text>
        <t>[Threaded comment]
Your version of Excel allows you to read this threaded comment; however, any edits to it will get removed if the file is opened in a newer version of Excel. Learn more: https://go.microsoft.com/fwlink/?linkid=870924
Comment:
    (used as a key to get the wholesale price of the fuel for each technology)</t>
      </text>
    </comment>
  </commentList>
</comments>
</file>

<file path=xl/sharedStrings.xml><?xml version="1.0" encoding="utf-8"?>
<sst xmlns="http://schemas.openxmlformats.org/spreadsheetml/2006/main" count="298" uniqueCount="99">
  <si>
    <t>Scale</t>
  </si>
  <si>
    <t>District heating</t>
  </si>
  <si>
    <t>Technology</t>
  </si>
  <si>
    <t>Natural gas boiler</t>
  </si>
  <si>
    <t>Heat-pump</t>
  </si>
  <si>
    <t>Waste heat</t>
  </si>
  <si>
    <t>Natural gas CHP unit</t>
  </si>
  <si>
    <t>Technical lifetime [years]</t>
  </si>
  <si>
    <t>115000 for HEX and  105000 for pumping susbtation</t>
  </si>
  <si>
    <t>Source</t>
  </si>
  <si>
    <t>p268 of https://ens.dk/sites/ens.dk/files/Analyser/technology_data_catalogue_for_el_and_dh_-_aug_2016_upd_oct18.pdf</t>
  </si>
  <si>
    <t>p251 of https://ens.dk/sites/ens.dk/files/Analyser/technology_data_catalogue_for_el_and_dh_-_aug_2016_upd_oct18.pdf</t>
  </si>
  <si>
    <t>p80 of https://ens.dk/sites/ens.dk/files/Analyser/technology_data_for_energy_transport_dec_2017_1.pdf</t>
  </si>
  <si>
    <t>Comment</t>
  </si>
  <si>
    <t>we are using district heating transmission data assuming 0 as cost for waste heat. Single line includes supply and return.</t>
  </si>
  <si>
    <t>Biomass CHP unit</t>
  </si>
  <si>
    <t>assuming COP of 5 and electricity grid at 0.28307 kgCO2/kWh</t>
  </si>
  <si>
    <t>Emissions [kg-CO2e/MWh]</t>
  </si>
  <si>
    <t>Example</t>
  </si>
  <si>
    <t>T1</t>
  </si>
  <si>
    <t>T2</t>
  </si>
  <si>
    <t>T3</t>
  </si>
  <si>
    <t>Exchange rate EUR to GBP</t>
  </si>
  <si>
    <t>Cost of electricity [GBP/MWh]</t>
  </si>
  <si>
    <t>Specific invesment [GBP/unit] (individual) or [GBP/MW]</t>
  </si>
  <si>
    <t>Fixed O&amp;M [GBP/unit/year] (individual) or [GBP/MW/year]</t>
  </si>
  <si>
    <t>Variable O&amp;M [GBP/MWh] or [GBP/MWh/km] (excl. electricity)</t>
  </si>
  <si>
    <t>Investment costs; single line, 0 - 50
MW (GBP/MW/m)</t>
  </si>
  <si>
    <t>Investment costs; single line, 50 - 100
MW (GBP/MW/m)</t>
  </si>
  <si>
    <t>Investment costs; single line, 100 - 250
MW (GBP/MW/m)</t>
  </si>
  <si>
    <t>Equivalent annualised capital cost [GBP/MW]</t>
  </si>
  <si>
    <t>Capital cost converted to GBPos/MWthermal instead of GBPos/MWelec. Using exergy for CO2 emisisons allocation: C:\Users\sceac10\OneDrive - Cardiff University\04 - Projects\11 - GBPotech 2018 - Winter school\GBPoTech Course 2018\Week 1 Presentations from DTU W1_D4_S4</t>
  </si>
  <si>
    <t>Other incentives (e.g. RHI) [GBP/MWh]</t>
  </si>
  <si>
    <t>Max capacity [MW]</t>
  </si>
  <si>
    <t>Year</t>
  </si>
  <si>
    <t>ASHP</t>
  </si>
  <si>
    <t>GSHP</t>
  </si>
  <si>
    <t>Hybrid HP</t>
  </si>
  <si>
    <t>Resistive</t>
  </si>
  <si>
    <t>from "tables for report" excel files</t>
  </si>
  <si>
    <t>Coincidence factor</t>
  </si>
  <si>
    <t>ADMD</t>
  </si>
  <si>
    <t>Key</t>
  </si>
  <si>
    <t>Solar</t>
  </si>
  <si>
    <t>CAPEX</t>
  </si>
  <si>
    <t>£/MW</t>
  </si>
  <si>
    <t>OPEX</t>
  </si>
  <si>
    <t>Variable Other Work Costs</t>
  </si>
  <si>
    <t>£/MWh</t>
  </si>
  <si>
    <t>Cost Type</t>
  </si>
  <si>
    <t>Cost Unit</t>
  </si>
  <si>
    <t>Name</t>
  </si>
  <si>
    <t>CCGT</t>
  </si>
  <si>
    <t>OCGT</t>
  </si>
  <si>
    <t>Coal</t>
  </si>
  <si>
    <t>Nuclear</t>
  </si>
  <si>
    <t>Wind Offshore</t>
  </si>
  <si>
    <t>Wind Onshore</t>
  </si>
  <si>
    <t>Hydro</t>
  </si>
  <si>
    <t>Biomass</t>
  </si>
  <si>
    <t>BECCS</t>
  </si>
  <si>
    <t>Hydrogen</t>
  </si>
  <si>
    <t>Renewable_Flag</t>
  </si>
  <si>
    <t>DER_Capacity_Installed_2018_MW</t>
  </si>
  <si>
    <t>DER_Capacity_Installed_2010_MW</t>
  </si>
  <si>
    <t>TypeID</t>
  </si>
  <si>
    <t>Dispatch_Before_Storage</t>
  </si>
  <si>
    <t>MeritOrder</t>
  </si>
  <si>
    <t>Dispatch_Before_Storage_Org</t>
  </si>
  <si>
    <t>CCGT CCS</t>
  </si>
  <si>
    <t>Set</t>
  </si>
  <si>
    <t>Current</t>
  </si>
  <si>
    <t>Not currently used</t>
  </si>
  <si>
    <t>NuclearFuel</t>
  </si>
  <si>
    <t>NaturalGas</t>
  </si>
  <si>
    <t>None</t>
  </si>
  <si>
    <t>WasteWood</t>
  </si>
  <si>
    <t>Lifetime_Years</t>
  </si>
  <si>
    <t>Construction_Time_Years</t>
  </si>
  <si>
    <t>PrevDevTime_Years</t>
  </si>
  <si>
    <t>Availability_Factor</t>
  </si>
  <si>
    <t>Capacity_Factor</t>
  </si>
  <si>
    <t>GHG_Emissions_kgCO2/kWh</t>
  </si>
  <si>
    <t>Profile</t>
  </si>
  <si>
    <t>Primary_Fuel</t>
  </si>
  <si>
    <t>Wind/2018_GB_WindOffshore_MW.txt</t>
  </si>
  <si>
    <t>Wind/2018_GB_WindOnshore_MW.txt</t>
  </si>
  <si>
    <t>PV/2018_GB_Solar_MW.txt</t>
  </si>
  <si>
    <t>Hydro/2018_GB_Hydro_MW.txt</t>
  </si>
  <si>
    <t>GBMaxBuildRate_kW</t>
  </si>
  <si>
    <t>Busbars</t>
  </si>
  <si>
    <t>CfD_eligible</t>
  </si>
  <si>
    <t>CfD_Flag</t>
  </si>
  <si>
    <t>Typical_Capacity_kW</t>
  </si>
  <si>
    <t>Org_GBMaxBuildRate_kW</t>
  </si>
  <si>
    <t>Capacity_Market_eligible</t>
  </si>
  <si>
    <t>Expected_Market_Ready_Time</t>
  </si>
  <si>
    <t>Li-Battery</t>
  </si>
  <si>
    <t>Storage_Flag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</si>
</sst>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9C57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5" applyNumberFormat="0" applyAlignment="0" applyProtection="0"/>
    <xf numFmtId="0" fontId="17" fillId="12" borderId="6" applyNumberFormat="0" applyAlignment="0" applyProtection="0"/>
    <xf numFmtId="0" fontId="18" fillId="12" borderId="5" applyNumberFormat="0" applyAlignment="0" applyProtection="0"/>
    <xf numFmtId="0" fontId="19" fillId="0" borderId="7" applyNumberFormat="0" applyFill="0" applyAlignment="0" applyProtection="0"/>
    <xf numFmtId="0" fontId="20" fillId="13" borderId="8" applyNumberFormat="0" applyAlignment="0" applyProtection="0"/>
    <xf numFmtId="0" fontId="9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/>
    <xf numFmtId="0" fontId="3" fillId="33" borderId="0" xfId="0" applyFont="1" applyFill="1"/>
    <xf numFmtId="0" fontId="22" fillId="33" borderId="0" xfId="0" applyFont="1" applyFill="1"/>
    <xf numFmtId="166" fontId="3" fillId="33" borderId="0" xfId="0" applyNumberFormat="1" applyFont="1" applyFill="1" applyAlignment="1">
      <alignment horizontal="center"/>
    </xf>
    <xf numFmtId="166" fontId="3" fillId="33" borderId="0" xfId="0" applyNumberFormat="1" applyFont="1" applyFill="1"/>
    <xf numFmtId="0" fontId="23" fillId="33" borderId="11" xfId="0" applyFont="1" applyFill="1" applyBorder="1"/>
    <xf numFmtId="0" fontId="23" fillId="33" borderId="11" xfId="0" applyFont="1" applyFill="1" applyBorder="1" applyAlignment="1">
      <alignment horizontal="center"/>
    </xf>
    <xf numFmtId="0" fontId="24" fillId="33" borderId="0" xfId="0" applyFont="1" applyFill="1"/>
    <xf numFmtId="166" fontId="3" fillId="33" borderId="0" xfId="18" applyNumberFormat="1" applyFont="1" applyFill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quotePrefix="1" applyFont="1" applyAlignment="1">
      <alignment vertical="center"/>
    </xf>
    <xf numFmtId="165" fontId="26" fillId="0" borderId="0" xfId="18" applyNumberFormat="1" applyFont="1" applyAlignment="1">
      <alignment vertical="center"/>
    </xf>
    <xf numFmtId="165" fontId="0" fillId="0" borderId="0" xfId="0" applyNumberFormat="1"/>
    <xf numFmtId="0" fontId="23" fillId="34" borderId="11" xfId="0" applyFont="1" applyFill="1" applyBorder="1" applyAlignment="1">
      <alignment horizontal="center"/>
    </xf>
    <xf numFmtId="166" fontId="3" fillId="34" borderId="0" xfId="18" applyNumberFormat="1" applyFont="1" applyFill="1" applyAlignment="1">
      <alignment horizontal="center"/>
    </xf>
    <xf numFmtId="166" fontId="3" fillId="34" borderId="0" xfId="0" applyNumberFormat="1" applyFont="1" applyFill="1" applyAlignment="1">
      <alignment horizontal="center"/>
    </xf>
    <xf numFmtId="166" fontId="3" fillId="34" borderId="0" xfId="0" applyNumberFormat="1" applyFont="1" applyFill="1"/>
  </cellXfs>
  <cellStyles count="63">
    <cellStyle name="20% - Accent1" xfId="46" builtinId="30" customBuiltin="1"/>
    <cellStyle name="20% - Accent2" xfId="49" builtinId="34" customBuiltin="1"/>
    <cellStyle name="20% - Accent3" xfId="52" builtinId="38" customBuiltin="1"/>
    <cellStyle name="20% - Accent4" xfId="55" builtinId="42" customBuiltin="1"/>
    <cellStyle name="20% - Accent5" xfId="58" builtinId="46" customBuiltin="1"/>
    <cellStyle name="20% - Accent6" xfId="61" builtinId="50" customBuiltin="1"/>
    <cellStyle name="40% - Accent1" xfId="47" builtinId="31" customBuiltin="1"/>
    <cellStyle name="40% - Accent2" xfId="50" builtinId="35" customBuiltin="1"/>
    <cellStyle name="40% - Accent3" xfId="53" builtinId="39" customBuiltin="1"/>
    <cellStyle name="40% - Accent4" xfId="56" builtinId="43" customBuiltin="1"/>
    <cellStyle name="40% - Accent5" xfId="59" builtinId="47" customBuiltin="1"/>
    <cellStyle name="40% - Accent6" xfId="62" builtinId="51" customBuiltin="1"/>
    <cellStyle name="60% - Accent1 2" xfId="2" xr:uid="{00000000-0005-0000-0000-00000C000000}"/>
    <cellStyle name="60% - Accent2 2" xfId="3" xr:uid="{00000000-0005-0000-0000-00000D000000}"/>
    <cellStyle name="60% - Accent3 2" xfId="4" xr:uid="{00000000-0005-0000-0000-00000E000000}"/>
    <cellStyle name="60% - Accent4 2" xfId="5" xr:uid="{00000000-0005-0000-0000-00000F000000}"/>
    <cellStyle name="60% - Accent5 2" xfId="6" xr:uid="{00000000-0005-0000-0000-000010000000}"/>
    <cellStyle name="60% - Accent6 2" xfId="7" xr:uid="{00000000-0005-0000-0000-000011000000}"/>
    <cellStyle name="Accent1" xfId="45" builtinId="29" customBuiltin="1"/>
    <cellStyle name="Accent2" xfId="48" builtinId="33" customBuiltin="1"/>
    <cellStyle name="Accent3" xfId="51" builtinId="37" customBuiltin="1"/>
    <cellStyle name="Accent4" xfId="54" builtinId="41" customBuiltin="1"/>
    <cellStyle name="Accent5" xfId="57" builtinId="45" customBuiltin="1"/>
    <cellStyle name="Accent6" xfId="60" builtinId="49" customBuiltin="1"/>
    <cellStyle name="Bad" xfId="35" builtinId="27" customBuiltin="1"/>
    <cellStyle name="Calculation" xfId="38" builtinId="22" customBuiltin="1"/>
    <cellStyle name="Check Cell" xfId="40" builtinId="23" customBuiltin="1"/>
    <cellStyle name="Comma" xfId="18" builtinId="3"/>
    <cellStyle name="Comma 2" xfId="1" xr:uid="{00000000-0005-0000-0000-00001C000000}"/>
    <cellStyle name="Comma 2 2" xfId="8" xr:uid="{00000000-0005-0000-0000-00001D000000}"/>
    <cellStyle name="Comma 2 2 2" xfId="25" xr:uid="{00000000-0005-0000-0000-00001E000000}"/>
    <cellStyle name="Comma 2 2 3" xfId="20" xr:uid="{00000000-0005-0000-0000-00001F000000}"/>
    <cellStyle name="Comma 2 3" xfId="24" xr:uid="{00000000-0005-0000-0000-000020000000}"/>
    <cellStyle name="Comma 2 4" xfId="19" xr:uid="{00000000-0005-0000-0000-000021000000}"/>
    <cellStyle name="Comma 3" xfId="9" xr:uid="{00000000-0005-0000-0000-000022000000}"/>
    <cellStyle name="Comma 3 2" xfId="26" xr:uid="{00000000-0005-0000-0000-000023000000}"/>
    <cellStyle name="Comma 3 3" xfId="21" xr:uid="{00000000-0005-0000-0000-000024000000}"/>
    <cellStyle name="Comma 4" xfId="28" xr:uid="{00000000-0005-0000-0000-000025000000}"/>
    <cellStyle name="Comma 4 3" xfId="10" xr:uid="{00000000-0005-0000-0000-000026000000}"/>
    <cellStyle name="Comma 4 3 2" xfId="27" xr:uid="{00000000-0005-0000-0000-000027000000}"/>
    <cellStyle name="Comma 4 3 3" xfId="22" xr:uid="{00000000-0005-0000-0000-000028000000}"/>
    <cellStyle name="Comma 5" xfId="23" xr:uid="{00000000-0005-0000-0000-000029000000}"/>
    <cellStyle name="Explanatory Text" xfId="43" builtinId="53" customBuiltin="1"/>
    <cellStyle name="Followed Hyperlink" xfId="17" builtinId="9" hidden="1"/>
    <cellStyle name="Good" xfId="34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3" xfId="11" xr:uid="{00000000-0005-0000-0000-000032000000}"/>
    <cellStyle name="Input" xfId="36" builtinId="20" customBuiltin="1"/>
    <cellStyle name="Linked Cell" xfId="39" builtinId="24" customBuiltin="1"/>
    <cellStyle name="Neutral 2" xfId="12" xr:uid="{00000000-0005-0000-0000-000035000000}"/>
    <cellStyle name="Normal" xfId="0" builtinId="0"/>
    <cellStyle name="Normal 11" xfId="13" xr:uid="{00000000-0005-0000-0000-000037000000}"/>
    <cellStyle name="Normal 2" xfId="14" xr:uid="{00000000-0005-0000-0000-000038000000}"/>
    <cellStyle name="Normal 2 3" xfId="15" xr:uid="{00000000-0005-0000-0000-000039000000}"/>
    <cellStyle name="Normal 4 3" xfId="16" xr:uid="{00000000-0005-0000-0000-00003A000000}"/>
    <cellStyle name="Note" xfId="42" builtinId="10" customBuiltin="1"/>
    <cellStyle name="Output" xfId="37" builtinId="21" customBuiltin="1"/>
    <cellStyle name="Title" xfId="29" builtinId="15" customBuiltin="1"/>
    <cellStyle name="Total" xfId="44" builtinId="25" customBuiltin="1"/>
    <cellStyle name="Warning Text" xfId="41" builtinId="11" customBuiltin="1"/>
  </cellStyles>
  <dxfs count="0"/>
  <tableStyles count="0" defaultTableStyle="TableStyleMedium9" defaultPivotStyle="PivotStyleMedium7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aneta_cardiff_ac_uk/Documents/04%20-%20Projects/03%20-%20PhD/02%20-%20Writing/02%20-%20Graphs%20and%20table/Tables%20fo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sation section"/>
      <sheetName val="Waste heat data"/>
      <sheetName val="coincidence factor"/>
      <sheetName val="Estimation of heat demand"/>
      <sheetName val="Parameters"/>
      <sheetName val="Energy Exergy"/>
      <sheetName val="Litterature review"/>
      <sheetName val="Input 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0.88</v>
          </cell>
        </row>
      </sheetData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 Canet" id="{180F677F-290E-46C7-A175-9F51A1040FF7}" userId="S::CanetA@cardiff.ac.uk::ce40e56d-7a7c-4b87-97fa-e9d1733dce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01-12T12:32:53.44" personId="{180F677F-290E-46C7-A175-9F51A1040FF7}" id="{AF8E16E6-1772-48C9-B6C8-8ED2AAF161CC}">
    <text>(used as a key to get the wholesale price of the fuel for each technology)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M37"/>
  <sheetViews>
    <sheetView zoomScale="80" zoomScaleNormal="80" workbookViewId="0">
      <pane xSplit="3" topLeftCell="D1" activePane="topRight" state="frozen"/>
      <selection activeCell="A7" sqref="A7"/>
      <selection pane="topRight" activeCell="G48" sqref="G48"/>
    </sheetView>
  </sheetViews>
  <sheetFormatPr defaultRowHeight="15" x14ac:dyDescent="0.25"/>
  <cols>
    <col min="1" max="1" width="31.5703125" style="8" customWidth="1"/>
    <col min="2" max="2" width="20.5703125" customWidth="1"/>
    <col min="3" max="3" width="44.28515625" customWidth="1"/>
    <col min="4" max="4" width="23.85546875" customWidth="1"/>
    <col min="5" max="14" width="23.85546875" style="8" customWidth="1"/>
    <col min="15" max="15" width="23.85546875" customWidth="1"/>
    <col min="16" max="16" width="52" bestFit="1" customWidth="1"/>
    <col min="17" max="17" width="54.7109375" bestFit="1" customWidth="1"/>
    <col min="18" max="18" width="58.28515625" bestFit="1" customWidth="1"/>
    <col min="19" max="19" width="51.85546875" bestFit="1" customWidth="1"/>
    <col min="20" max="20" width="14.28515625" bestFit="1" customWidth="1"/>
    <col min="21" max="21" width="19.28515625" bestFit="1" customWidth="1"/>
    <col min="22" max="22" width="19.140625" customWidth="1"/>
    <col min="23" max="23" width="14.42578125" bestFit="1" customWidth="1"/>
    <col min="24" max="24" width="36.28515625" bestFit="1" customWidth="1"/>
    <col min="25" max="25" width="97.85546875" bestFit="1" customWidth="1"/>
    <col min="26" max="26" width="11" bestFit="1" customWidth="1"/>
    <col min="27" max="27" width="11.28515625" bestFit="1" customWidth="1"/>
    <col min="28" max="28" width="10" bestFit="1" customWidth="1"/>
    <col min="29" max="30" width="10.28515625" bestFit="1" customWidth="1"/>
    <col min="31" max="44" width="10" bestFit="1" customWidth="1"/>
    <col min="45" max="45" width="18.85546875" customWidth="1"/>
    <col min="46" max="55" width="10" bestFit="1" customWidth="1"/>
  </cols>
  <sheetData>
    <row r="1" spans="1:65" s="15" customFormat="1" x14ac:dyDescent="0.25">
      <c r="A1" s="13" t="s">
        <v>42</v>
      </c>
      <c r="B1" s="13" t="s">
        <v>70</v>
      </c>
      <c r="C1" s="13" t="s">
        <v>49</v>
      </c>
      <c r="D1" s="13" t="s">
        <v>50</v>
      </c>
      <c r="E1" s="14">
        <v>2010</v>
      </c>
      <c r="F1" s="14">
        <v>2011</v>
      </c>
      <c r="G1" s="14">
        <v>2012</v>
      </c>
      <c r="H1" s="14">
        <v>2013</v>
      </c>
      <c r="I1" s="14">
        <v>2014</v>
      </c>
      <c r="J1" s="14">
        <v>2015</v>
      </c>
      <c r="K1" s="14">
        <v>2016</v>
      </c>
      <c r="L1" s="14">
        <v>2017</v>
      </c>
      <c r="M1" s="14">
        <v>2018</v>
      </c>
      <c r="N1" s="14">
        <v>2019</v>
      </c>
      <c r="O1" s="14">
        <v>2020</v>
      </c>
      <c r="P1" s="14">
        <v>2021</v>
      </c>
      <c r="Q1" s="14">
        <v>2022</v>
      </c>
      <c r="R1" s="14">
        <v>2023</v>
      </c>
      <c r="S1" s="14">
        <v>2024</v>
      </c>
      <c r="T1" s="14">
        <v>2025</v>
      </c>
      <c r="U1" s="14">
        <v>2026</v>
      </c>
      <c r="V1" s="14">
        <v>2027</v>
      </c>
      <c r="W1" s="14">
        <v>2028</v>
      </c>
      <c r="X1" s="14">
        <v>2029</v>
      </c>
      <c r="Y1" s="14">
        <v>2030</v>
      </c>
      <c r="Z1" s="14">
        <v>2031</v>
      </c>
      <c r="AA1" s="14">
        <v>2032</v>
      </c>
      <c r="AB1" s="14">
        <v>2033</v>
      </c>
      <c r="AC1" s="14">
        <v>2034</v>
      </c>
      <c r="AD1" s="14">
        <v>2035</v>
      </c>
      <c r="AE1" s="14">
        <v>2036</v>
      </c>
      <c r="AF1" s="14">
        <v>2037</v>
      </c>
      <c r="AG1" s="14">
        <v>2038</v>
      </c>
      <c r="AH1" s="14">
        <v>2039</v>
      </c>
      <c r="AI1" s="14">
        <v>2040</v>
      </c>
      <c r="AJ1" s="14">
        <v>2041</v>
      </c>
      <c r="AK1" s="14">
        <v>2042</v>
      </c>
      <c r="AL1" s="14">
        <v>2043</v>
      </c>
      <c r="AM1" s="14">
        <v>2044</v>
      </c>
      <c r="AN1" s="14">
        <v>2045</v>
      </c>
      <c r="AO1" s="14">
        <v>2046</v>
      </c>
      <c r="AP1" s="14">
        <v>2047</v>
      </c>
      <c r="AQ1" s="14">
        <v>2048</v>
      </c>
      <c r="AR1" s="14">
        <v>2049</v>
      </c>
      <c r="AS1" s="14">
        <v>2050</v>
      </c>
      <c r="AT1" s="21">
        <v>2051</v>
      </c>
      <c r="AU1" s="21">
        <v>2052</v>
      </c>
      <c r="AV1" s="21">
        <v>2053</v>
      </c>
      <c r="AW1" s="21">
        <v>2054</v>
      </c>
      <c r="AX1" s="21">
        <v>2055</v>
      </c>
      <c r="AY1" s="21">
        <v>2056</v>
      </c>
      <c r="AZ1" s="21">
        <v>2057</v>
      </c>
      <c r="BA1" s="21">
        <v>2058</v>
      </c>
      <c r="BB1" s="21">
        <v>2059</v>
      </c>
      <c r="BC1" s="21">
        <v>2060</v>
      </c>
      <c r="BD1" s="21">
        <v>2061</v>
      </c>
      <c r="BE1" s="21">
        <v>2062</v>
      </c>
      <c r="BF1" s="21">
        <v>2063</v>
      </c>
      <c r="BG1" s="21">
        <v>2064</v>
      </c>
      <c r="BH1" s="21">
        <v>2065</v>
      </c>
      <c r="BI1" s="21">
        <v>2066</v>
      </c>
      <c r="BJ1" s="21">
        <v>2067</v>
      </c>
      <c r="BK1" s="21">
        <v>2068</v>
      </c>
      <c r="BL1" s="21">
        <v>2069</v>
      </c>
      <c r="BM1" s="21">
        <v>2070</v>
      </c>
    </row>
    <row r="2" spans="1:65" s="10" customFormat="1" x14ac:dyDescent="0.25">
      <c r="A2" s="8" t="s">
        <v>52</v>
      </c>
      <c r="B2" s="9" t="s">
        <v>71</v>
      </c>
      <c r="C2" s="9" t="s">
        <v>44</v>
      </c>
      <c r="D2" s="9" t="s">
        <v>45</v>
      </c>
      <c r="E2" s="16">
        <v>497812.59248087305</v>
      </c>
      <c r="F2" s="16">
        <v>497812.59248087305</v>
      </c>
      <c r="G2" s="16">
        <v>497812.59248087305</v>
      </c>
      <c r="H2" s="16">
        <v>497812.59248087305</v>
      </c>
      <c r="I2" s="16">
        <v>497812.59248087305</v>
      </c>
      <c r="J2" s="16">
        <v>497812.59248087305</v>
      </c>
      <c r="K2" s="16">
        <v>497812.59248087305</v>
      </c>
      <c r="L2" s="16">
        <v>497812.59248087305</v>
      </c>
      <c r="M2" s="16">
        <v>497812.59248087305</v>
      </c>
      <c r="N2" s="16">
        <v>497812.59248087305</v>
      </c>
      <c r="O2" s="16">
        <v>497812.59248087305</v>
      </c>
      <c r="P2" s="16">
        <v>494865.12091303011</v>
      </c>
      <c r="Q2" s="16">
        <v>484154.50870762538</v>
      </c>
      <c r="R2" s="16">
        <v>488968.70769015868</v>
      </c>
      <c r="S2" s="16">
        <v>493806.07478761696</v>
      </c>
      <c r="T2" s="16">
        <v>498666.69500000001</v>
      </c>
      <c r="U2" s="16">
        <v>501499.99999999994</v>
      </c>
      <c r="V2" s="16">
        <v>501499.99999999994</v>
      </c>
      <c r="W2" s="16">
        <v>501499.99999999994</v>
      </c>
      <c r="X2" s="16">
        <v>501499.99999999994</v>
      </c>
      <c r="Y2" s="16">
        <v>501499.99999999994</v>
      </c>
      <c r="Z2" s="16">
        <v>501499.99999999994</v>
      </c>
      <c r="AA2" s="16">
        <v>501499.99999999994</v>
      </c>
      <c r="AB2" s="16">
        <v>501499.99999999994</v>
      </c>
      <c r="AC2" s="16">
        <v>501499.99999999994</v>
      </c>
      <c r="AD2" s="16">
        <v>501499.99999999994</v>
      </c>
      <c r="AE2" s="16">
        <v>501499.99999999994</v>
      </c>
      <c r="AF2" s="16">
        <v>501499.99999999994</v>
      </c>
      <c r="AG2" s="16">
        <v>501499.99999999994</v>
      </c>
      <c r="AH2" s="16">
        <v>501499.99999999983</v>
      </c>
      <c r="AI2" s="16">
        <v>501499.99999999983</v>
      </c>
      <c r="AJ2" s="16">
        <v>501499.99999999983</v>
      </c>
      <c r="AK2" s="16">
        <v>501499.99999999983</v>
      </c>
      <c r="AL2" s="16">
        <v>501499.99999999983</v>
      </c>
      <c r="AM2" s="16">
        <v>501499.99999999983</v>
      </c>
      <c r="AN2" s="16">
        <v>501499.99999999983</v>
      </c>
      <c r="AO2" s="16">
        <v>501499.99999999983</v>
      </c>
      <c r="AP2" s="16">
        <v>501499.99999999994</v>
      </c>
      <c r="AQ2" s="16">
        <v>501499.99999999994</v>
      </c>
      <c r="AR2" s="16">
        <v>501499.99999999994</v>
      </c>
      <c r="AS2" s="16">
        <v>501499.99999999994</v>
      </c>
      <c r="AT2" s="22">
        <v>501500</v>
      </c>
      <c r="AU2" s="22">
        <v>501500</v>
      </c>
      <c r="AV2" s="22">
        <v>501500</v>
      </c>
      <c r="AW2" s="22">
        <v>501500</v>
      </c>
      <c r="AX2" s="22">
        <v>501500</v>
      </c>
      <c r="AY2" s="22">
        <v>501500</v>
      </c>
      <c r="AZ2" s="22">
        <v>501500</v>
      </c>
      <c r="BA2" s="22">
        <v>501500</v>
      </c>
      <c r="BB2" s="22">
        <v>501500</v>
      </c>
      <c r="BC2" s="22">
        <v>501500</v>
      </c>
      <c r="BD2" s="22">
        <v>501500</v>
      </c>
      <c r="BE2" s="22">
        <v>501500</v>
      </c>
      <c r="BF2" s="22">
        <v>501500</v>
      </c>
      <c r="BG2" s="22">
        <v>501500</v>
      </c>
      <c r="BH2" s="22">
        <v>501500</v>
      </c>
      <c r="BI2" s="22">
        <v>501500</v>
      </c>
      <c r="BJ2" s="22">
        <v>501500</v>
      </c>
      <c r="BK2" s="22">
        <v>501500</v>
      </c>
      <c r="BL2" s="22">
        <v>501500</v>
      </c>
      <c r="BM2" s="22">
        <v>501500</v>
      </c>
    </row>
    <row r="3" spans="1:65" s="10" customFormat="1" x14ac:dyDescent="0.25">
      <c r="A3" s="8" t="s">
        <v>52</v>
      </c>
      <c r="B3" s="9" t="s">
        <v>71</v>
      </c>
      <c r="C3" s="9" t="s">
        <v>46</v>
      </c>
      <c r="D3" s="9" t="s">
        <v>45</v>
      </c>
      <c r="E3" s="11">
        <v>21397.207922423491</v>
      </c>
      <c r="F3" s="11">
        <v>21397.207922423491</v>
      </c>
      <c r="G3" s="11">
        <v>21397.207922423491</v>
      </c>
      <c r="H3" s="11">
        <v>21397.207922423491</v>
      </c>
      <c r="I3" s="11">
        <v>21397.207922423491</v>
      </c>
      <c r="J3" s="11">
        <v>21397.207922423491</v>
      </c>
      <c r="K3" s="11">
        <v>21397.207922423491</v>
      </c>
      <c r="L3" s="11">
        <v>21397.207922423491</v>
      </c>
      <c r="M3" s="11">
        <v>21397.207922423491</v>
      </c>
      <c r="N3" s="11">
        <v>21397.207922423491</v>
      </c>
      <c r="O3" s="11">
        <v>21397.207922423491</v>
      </c>
      <c r="P3" s="11">
        <v>21008.751877874791</v>
      </c>
      <c r="Q3" s="11">
        <v>21081.709267499707</v>
      </c>
      <c r="R3" s="11">
        <v>22560.004513428703</v>
      </c>
      <c r="S3" s="11">
        <v>22644.537009234264</v>
      </c>
      <c r="T3" s="11">
        <v>22542</v>
      </c>
      <c r="U3" s="11">
        <v>22541.999999999996</v>
      </c>
      <c r="V3" s="11">
        <v>22541.999999999996</v>
      </c>
      <c r="W3" s="11">
        <v>22541.999999999996</v>
      </c>
      <c r="X3" s="11">
        <v>22542</v>
      </c>
      <c r="Y3" s="11">
        <v>22542</v>
      </c>
      <c r="Z3" s="11">
        <v>22542</v>
      </c>
      <c r="AA3" s="11">
        <v>22542</v>
      </c>
      <c r="AB3" s="11">
        <v>22541.999999999996</v>
      </c>
      <c r="AC3" s="11">
        <v>22541.999999999996</v>
      </c>
      <c r="AD3" s="11">
        <v>22541.999999999996</v>
      </c>
      <c r="AE3" s="11">
        <v>22542</v>
      </c>
      <c r="AF3" s="11">
        <v>22541.999999999996</v>
      </c>
      <c r="AG3" s="11">
        <v>22541.999999999996</v>
      </c>
      <c r="AH3" s="11">
        <v>22541.999999999996</v>
      </c>
      <c r="AI3" s="11">
        <v>22541.999999999996</v>
      </c>
      <c r="AJ3" s="11">
        <v>22541.999999999996</v>
      </c>
      <c r="AK3" s="11">
        <v>22541.999999999996</v>
      </c>
      <c r="AL3" s="11">
        <v>22541.999999999996</v>
      </c>
      <c r="AM3" s="11">
        <v>22541.999999999996</v>
      </c>
      <c r="AN3" s="11">
        <v>22541.999999999996</v>
      </c>
      <c r="AO3" s="11">
        <v>22541.999999999996</v>
      </c>
      <c r="AP3" s="11">
        <v>22541.999999999996</v>
      </c>
      <c r="AQ3" s="11">
        <v>22541.999999999996</v>
      </c>
      <c r="AR3" s="11">
        <v>22541.999999999996</v>
      </c>
      <c r="AS3" s="11">
        <v>22542</v>
      </c>
      <c r="AT3" s="23">
        <v>22542</v>
      </c>
      <c r="AU3" s="23">
        <v>22542</v>
      </c>
      <c r="AV3" s="23">
        <v>22542</v>
      </c>
      <c r="AW3" s="23">
        <v>22542</v>
      </c>
      <c r="AX3" s="23">
        <v>22542</v>
      </c>
      <c r="AY3" s="23">
        <v>22542</v>
      </c>
      <c r="AZ3" s="23">
        <v>22542</v>
      </c>
      <c r="BA3" s="23">
        <v>22542</v>
      </c>
      <c r="BB3" s="23">
        <v>22542</v>
      </c>
      <c r="BC3" s="23">
        <v>22542</v>
      </c>
      <c r="BD3" s="23">
        <v>22542</v>
      </c>
      <c r="BE3" s="23">
        <v>22542</v>
      </c>
      <c r="BF3" s="23">
        <v>22542</v>
      </c>
      <c r="BG3" s="23">
        <v>22542</v>
      </c>
      <c r="BH3" s="23">
        <v>22542</v>
      </c>
      <c r="BI3" s="23">
        <v>22542</v>
      </c>
      <c r="BJ3" s="23">
        <v>22542</v>
      </c>
      <c r="BK3" s="23">
        <v>22542</v>
      </c>
      <c r="BL3" s="23">
        <v>22542</v>
      </c>
      <c r="BM3" s="23">
        <v>22542</v>
      </c>
    </row>
    <row r="4" spans="1:65" s="10" customFormat="1" x14ac:dyDescent="0.25">
      <c r="A4" s="8" t="s">
        <v>52</v>
      </c>
      <c r="B4" s="9" t="s">
        <v>71</v>
      </c>
      <c r="C4" s="9" t="s">
        <v>47</v>
      </c>
      <c r="D4" s="9" t="s">
        <v>48</v>
      </c>
      <c r="E4" s="12">
        <v>2.1397207922423491</v>
      </c>
      <c r="F4" s="12">
        <v>2.1397207922423491</v>
      </c>
      <c r="G4" s="12">
        <v>2.1397207922423491</v>
      </c>
      <c r="H4" s="12">
        <v>2.1397207922423491</v>
      </c>
      <c r="I4" s="12">
        <v>2.1397207922423491</v>
      </c>
      <c r="J4" s="12">
        <v>2.1397207922423491</v>
      </c>
      <c r="K4" s="12">
        <v>2.1397207922423491</v>
      </c>
      <c r="L4" s="12">
        <v>2.1397207922423491</v>
      </c>
      <c r="M4" s="12">
        <v>2.1397207922423491</v>
      </c>
      <c r="N4" s="12">
        <v>2.1397207922423491</v>
      </c>
      <c r="O4" s="12">
        <v>2.1397207922423491</v>
      </c>
      <c r="P4" s="12">
        <v>2.114685378011226</v>
      </c>
      <c r="Q4" s="12">
        <v>2.0569568978643682</v>
      </c>
      <c r="R4" s="12">
        <v>2.0654712652429121</v>
      </c>
      <c r="S4" s="12">
        <v>2.0739856326214561</v>
      </c>
      <c r="T4" s="12">
        <v>2.0825</v>
      </c>
      <c r="U4" s="12">
        <v>2.0825</v>
      </c>
      <c r="V4" s="12">
        <v>2.0825</v>
      </c>
      <c r="W4" s="12">
        <v>2.0825</v>
      </c>
      <c r="X4" s="12">
        <v>2.0825</v>
      </c>
      <c r="Y4" s="12">
        <v>2.0825</v>
      </c>
      <c r="Z4" s="12">
        <v>2.0825</v>
      </c>
      <c r="AA4" s="12">
        <v>2.0825</v>
      </c>
      <c r="AB4" s="12">
        <v>2.0825</v>
      </c>
      <c r="AC4" s="12">
        <v>2.0825</v>
      </c>
      <c r="AD4" s="12">
        <v>2.0825</v>
      </c>
      <c r="AE4" s="12">
        <v>2.0825</v>
      </c>
      <c r="AF4" s="12">
        <v>2.0825</v>
      </c>
      <c r="AG4" s="12">
        <v>2.0825</v>
      </c>
      <c r="AH4" s="12">
        <v>2.0824999999999996</v>
      </c>
      <c r="AI4" s="12">
        <v>2.0824999999999996</v>
      </c>
      <c r="AJ4" s="12">
        <v>2.0824999999999996</v>
      </c>
      <c r="AK4" s="12">
        <v>2.0824999999999996</v>
      </c>
      <c r="AL4" s="12">
        <v>2.0824999999999996</v>
      </c>
      <c r="AM4" s="12">
        <v>2.0824999999999996</v>
      </c>
      <c r="AN4" s="12">
        <v>2.0824999999999996</v>
      </c>
      <c r="AO4" s="12">
        <v>2.0824999999999996</v>
      </c>
      <c r="AP4" s="12">
        <v>2.0825</v>
      </c>
      <c r="AQ4" s="12">
        <v>2.0825</v>
      </c>
      <c r="AR4" s="12">
        <v>2.0825</v>
      </c>
      <c r="AS4" s="12">
        <v>2.0825</v>
      </c>
      <c r="AT4" s="24">
        <v>2.0825</v>
      </c>
      <c r="AU4" s="24">
        <v>2.0825</v>
      </c>
      <c r="AV4" s="24">
        <v>2.0825</v>
      </c>
      <c r="AW4" s="24">
        <v>2.0825</v>
      </c>
      <c r="AX4" s="24">
        <v>2.0825</v>
      </c>
      <c r="AY4" s="24">
        <v>2.0825</v>
      </c>
      <c r="AZ4" s="24">
        <v>2.0825</v>
      </c>
      <c r="BA4" s="24">
        <v>2.0825</v>
      </c>
      <c r="BB4" s="24">
        <v>2.0825</v>
      </c>
      <c r="BC4" s="24">
        <v>2.0825</v>
      </c>
      <c r="BD4" s="24">
        <v>2.0825</v>
      </c>
      <c r="BE4" s="24">
        <v>2.0825</v>
      </c>
      <c r="BF4" s="24">
        <v>2.0825</v>
      </c>
      <c r="BG4" s="24">
        <v>2.0825</v>
      </c>
      <c r="BH4" s="24">
        <v>2.0825</v>
      </c>
      <c r="BI4" s="24">
        <v>2.0825</v>
      </c>
      <c r="BJ4" s="24">
        <v>2.0825</v>
      </c>
      <c r="BK4" s="24">
        <v>2.0825</v>
      </c>
      <c r="BL4" s="24">
        <v>2.0825</v>
      </c>
      <c r="BM4" s="24">
        <v>2.0825</v>
      </c>
    </row>
    <row r="5" spans="1:65" s="10" customFormat="1" x14ac:dyDescent="0.25">
      <c r="A5" s="8" t="s">
        <v>53</v>
      </c>
      <c r="B5" s="9" t="s">
        <v>71</v>
      </c>
      <c r="C5" s="9" t="s">
        <v>44</v>
      </c>
      <c r="D5" s="9" t="s">
        <v>45</v>
      </c>
      <c r="E5" s="16">
        <v>419210.60419441934</v>
      </c>
      <c r="F5" s="16">
        <v>419210.60419441934</v>
      </c>
      <c r="G5" s="16">
        <v>419210.60419441934</v>
      </c>
      <c r="H5" s="16">
        <v>419210.60419441934</v>
      </c>
      <c r="I5" s="16">
        <v>419210.60419441934</v>
      </c>
      <c r="J5" s="16">
        <v>419210.60419441934</v>
      </c>
      <c r="K5" s="16">
        <v>419210.60419441934</v>
      </c>
      <c r="L5" s="16">
        <v>419210.60419441934</v>
      </c>
      <c r="M5" s="16">
        <v>419210.60419441934</v>
      </c>
      <c r="N5" s="16">
        <v>419210.60419441934</v>
      </c>
      <c r="O5" s="16">
        <v>419210.60419441934</v>
      </c>
      <c r="P5" s="16">
        <v>417182.80090445437</v>
      </c>
      <c r="Q5" s="16">
        <v>408592.8267452608</v>
      </c>
      <c r="R5" s="16">
        <v>413094.25304858241</v>
      </c>
      <c r="S5" s="16">
        <v>417618.84746682883</v>
      </c>
      <c r="T5" s="16">
        <v>422166.69500000001</v>
      </c>
      <c r="U5" s="16">
        <v>424999.99999999994</v>
      </c>
      <c r="V5" s="16">
        <v>424999.99999999994</v>
      </c>
      <c r="W5" s="16">
        <v>424999.99999999994</v>
      </c>
      <c r="X5" s="16">
        <v>425000</v>
      </c>
      <c r="Y5" s="16">
        <v>425000</v>
      </c>
      <c r="Z5" s="16">
        <v>425000</v>
      </c>
      <c r="AA5" s="16">
        <v>425000</v>
      </c>
      <c r="AB5" s="16">
        <v>424999.99999999994</v>
      </c>
      <c r="AC5" s="16">
        <v>424999.99999999994</v>
      </c>
      <c r="AD5" s="16">
        <v>424999.99999999994</v>
      </c>
      <c r="AE5" s="16">
        <v>425000</v>
      </c>
      <c r="AF5" s="16">
        <v>424999.99999999994</v>
      </c>
      <c r="AG5" s="16">
        <v>424999.99999999994</v>
      </c>
      <c r="AH5" s="16">
        <v>424999.99999999988</v>
      </c>
      <c r="AI5" s="16">
        <v>424999.99999999988</v>
      </c>
      <c r="AJ5" s="16">
        <v>424999.99999999988</v>
      </c>
      <c r="AK5" s="16">
        <v>424999.99999999988</v>
      </c>
      <c r="AL5" s="16">
        <v>424999.99999999988</v>
      </c>
      <c r="AM5" s="16">
        <v>424999.99999999988</v>
      </c>
      <c r="AN5" s="16">
        <v>424999.99999999988</v>
      </c>
      <c r="AO5" s="16">
        <v>424999.99999999988</v>
      </c>
      <c r="AP5" s="16">
        <v>424999.99999999994</v>
      </c>
      <c r="AQ5" s="16">
        <v>424999.99999999994</v>
      </c>
      <c r="AR5" s="16">
        <v>424999.99999999994</v>
      </c>
      <c r="AS5" s="16">
        <v>425000</v>
      </c>
      <c r="AT5" s="22">
        <v>425000</v>
      </c>
      <c r="AU5" s="22">
        <v>425000</v>
      </c>
      <c r="AV5" s="22">
        <v>425000</v>
      </c>
      <c r="AW5" s="22">
        <v>425000</v>
      </c>
      <c r="AX5" s="22">
        <v>425000</v>
      </c>
      <c r="AY5" s="22">
        <v>425000</v>
      </c>
      <c r="AZ5" s="22">
        <v>425000</v>
      </c>
      <c r="BA5" s="22">
        <v>425000</v>
      </c>
      <c r="BB5" s="22">
        <v>425000</v>
      </c>
      <c r="BC5" s="22">
        <v>425000</v>
      </c>
      <c r="BD5" s="22">
        <v>425000</v>
      </c>
      <c r="BE5" s="22">
        <v>425000</v>
      </c>
      <c r="BF5" s="22">
        <v>425000</v>
      </c>
      <c r="BG5" s="22">
        <v>425000</v>
      </c>
      <c r="BH5" s="22">
        <v>425000</v>
      </c>
      <c r="BI5" s="22">
        <v>425000</v>
      </c>
      <c r="BJ5" s="22">
        <v>425000</v>
      </c>
      <c r="BK5" s="22">
        <v>425000</v>
      </c>
      <c r="BL5" s="22">
        <v>425000</v>
      </c>
      <c r="BM5" s="22">
        <v>425000</v>
      </c>
    </row>
    <row r="6" spans="1:65" s="10" customFormat="1" x14ac:dyDescent="0.25">
      <c r="A6" s="8" t="s">
        <v>53</v>
      </c>
      <c r="B6" s="9" t="s">
        <v>71</v>
      </c>
      <c r="C6" s="9" t="s">
        <v>46</v>
      </c>
      <c r="D6" s="9" t="s">
        <v>45</v>
      </c>
      <c r="E6" s="11">
        <v>15152.716630777451</v>
      </c>
      <c r="F6" s="11">
        <v>15152.716630777451</v>
      </c>
      <c r="G6" s="11">
        <v>15152.716630777451</v>
      </c>
      <c r="H6" s="11">
        <v>15152.716630777451</v>
      </c>
      <c r="I6" s="11">
        <v>15152.716630777451</v>
      </c>
      <c r="J6" s="11">
        <v>15152.716630777451</v>
      </c>
      <c r="K6" s="11">
        <v>15152.716630777451</v>
      </c>
      <c r="L6" s="11">
        <v>15152.716630777451</v>
      </c>
      <c r="M6" s="11">
        <v>15152.716630777451</v>
      </c>
      <c r="N6" s="11">
        <v>15152.716630777451</v>
      </c>
      <c r="O6" s="11">
        <v>15152.716630777451</v>
      </c>
      <c r="P6" s="11">
        <v>15044.47597499415</v>
      </c>
      <c r="Q6" s="11">
        <v>14994.795998309228</v>
      </c>
      <c r="R6" s="11">
        <v>15410.944787200178</v>
      </c>
      <c r="S6" s="11">
        <v>15482.937641080176</v>
      </c>
      <c r="T6" s="11">
        <v>15648.5</v>
      </c>
      <c r="U6" s="11">
        <v>15648.5</v>
      </c>
      <c r="V6" s="11">
        <v>15648.5</v>
      </c>
      <c r="W6" s="11">
        <v>15648.5</v>
      </c>
      <c r="X6" s="11">
        <v>15648.5</v>
      </c>
      <c r="Y6" s="11">
        <v>15648.5</v>
      </c>
      <c r="Z6" s="11">
        <v>15648.5</v>
      </c>
      <c r="AA6" s="11">
        <v>15648.5</v>
      </c>
      <c r="AB6" s="11">
        <v>15648.5</v>
      </c>
      <c r="AC6" s="11">
        <v>15648.5</v>
      </c>
      <c r="AD6" s="11">
        <v>15648.5</v>
      </c>
      <c r="AE6" s="11">
        <v>15648.5</v>
      </c>
      <c r="AF6" s="11">
        <v>15648.5</v>
      </c>
      <c r="AG6" s="11">
        <v>15648.5</v>
      </c>
      <c r="AH6" s="11">
        <v>15648.499999999996</v>
      </c>
      <c r="AI6" s="11">
        <v>15648.499999999996</v>
      </c>
      <c r="AJ6" s="11">
        <v>15648.499999999996</v>
      </c>
      <c r="AK6" s="11">
        <v>15648.499999999996</v>
      </c>
      <c r="AL6" s="11">
        <v>15648.499999999996</v>
      </c>
      <c r="AM6" s="11">
        <v>15648.499999999996</v>
      </c>
      <c r="AN6" s="11">
        <v>15648.499999999996</v>
      </c>
      <c r="AO6" s="11">
        <v>15648.499999999996</v>
      </c>
      <c r="AP6" s="11">
        <v>15648.5</v>
      </c>
      <c r="AQ6" s="11">
        <v>15648.5</v>
      </c>
      <c r="AR6" s="11">
        <v>15648.5</v>
      </c>
      <c r="AS6" s="11">
        <v>15648.5</v>
      </c>
      <c r="AT6" s="23">
        <v>15648.5</v>
      </c>
      <c r="AU6" s="23">
        <v>15648.5</v>
      </c>
      <c r="AV6" s="23">
        <v>15648.5</v>
      </c>
      <c r="AW6" s="23">
        <v>15648.5</v>
      </c>
      <c r="AX6" s="23">
        <v>15648.5</v>
      </c>
      <c r="AY6" s="23">
        <v>15648.5</v>
      </c>
      <c r="AZ6" s="23">
        <v>15648.5</v>
      </c>
      <c r="BA6" s="23">
        <v>15648.5</v>
      </c>
      <c r="BB6" s="23">
        <v>15648.5</v>
      </c>
      <c r="BC6" s="23">
        <v>15648.5</v>
      </c>
      <c r="BD6" s="23">
        <v>15648.5</v>
      </c>
      <c r="BE6" s="23">
        <v>15648.5</v>
      </c>
      <c r="BF6" s="23">
        <v>15648.5</v>
      </c>
      <c r="BG6" s="23">
        <v>15648.5</v>
      </c>
      <c r="BH6" s="23">
        <v>15648.5</v>
      </c>
      <c r="BI6" s="23">
        <v>15648.5</v>
      </c>
      <c r="BJ6" s="23">
        <v>15648.5</v>
      </c>
      <c r="BK6" s="23">
        <v>15648.5</v>
      </c>
      <c r="BL6" s="23">
        <v>15648.5</v>
      </c>
      <c r="BM6" s="23">
        <v>15648.5</v>
      </c>
    </row>
    <row r="7" spans="1:65" s="10" customFormat="1" x14ac:dyDescent="0.25">
      <c r="A7" s="8" t="s">
        <v>53</v>
      </c>
      <c r="B7" s="9" t="s">
        <v>71</v>
      </c>
      <c r="C7" s="9" t="s">
        <v>47</v>
      </c>
      <c r="D7" s="9" t="s">
        <v>48</v>
      </c>
      <c r="E7" s="12">
        <v>2.1397207922423491</v>
      </c>
      <c r="F7" s="12">
        <v>2.1397207922423491</v>
      </c>
      <c r="G7" s="12">
        <v>2.1397207922423491</v>
      </c>
      <c r="H7" s="12">
        <v>2.1397207922423491</v>
      </c>
      <c r="I7" s="12">
        <v>2.1397207922423491</v>
      </c>
      <c r="J7" s="12">
        <v>2.1397207922423491</v>
      </c>
      <c r="K7" s="12">
        <v>2.1397207922423491</v>
      </c>
      <c r="L7" s="12">
        <v>2.1397207922423491</v>
      </c>
      <c r="M7" s="12">
        <v>2.1397207922423491</v>
      </c>
      <c r="N7" s="12">
        <v>2.1397207922423491</v>
      </c>
      <c r="O7" s="12">
        <v>2.1397207922423491</v>
      </c>
      <c r="P7" s="12">
        <v>2.114685378011226</v>
      </c>
      <c r="Q7" s="12">
        <v>2.0569568978643682</v>
      </c>
      <c r="R7" s="12">
        <v>2.0654712652429121</v>
      </c>
      <c r="S7" s="12">
        <v>2.0739856326214561</v>
      </c>
      <c r="T7" s="12">
        <v>2.0825</v>
      </c>
      <c r="U7" s="12">
        <v>2.0825</v>
      </c>
      <c r="V7" s="12">
        <v>2.0825</v>
      </c>
      <c r="W7" s="12">
        <v>2.0825</v>
      </c>
      <c r="X7" s="12">
        <v>2.0825</v>
      </c>
      <c r="Y7" s="12">
        <v>2.0825</v>
      </c>
      <c r="Z7" s="12">
        <v>2.0825</v>
      </c>
      <c r="AA7" s="12">
        <v>2.0825</v>
      </c>
      <c r="AB7" s="12">
        <v>2.0825</v>
      </c>
      <c r="AC7" s="12">
        <v>2.0825</v>
      </c>
      <c r="AD7" s="12">
        <v>2.0825</v>
      </c>
      <c r="AE7" s="12">
        <v>2.0825</v>
      </c>
      <c r="AF7" s="12">
        <v>2.0825</v>
      </c>
      <c r="AG7" s="12">
        <v>2.0825</v>
      </c>
      <c r="AH7" s="12">
        <v>2.0824999999999996</v>
      </c>
      <c r="AI7" s="12">
        <v>2.0824999999999996</v>
      </c>
      <c r="AJ7" s="12">
        <v>2.0824999999999996</v>
      </c>
      <c r="AK7" s="12">
        <v>2.0824999999999996</v>
      </c>
      <c r="AL7" s="12">
        <v>2.0824999999999996</v>
      </c>
      <c r="AM7" s="12">
        <v>2.0824999999999996</v>
      </c>
      <c r="AN7" s="12">
        <v>2.0824999999999996</v>
      </c>
      <c r="AO7" s="12">
        <v>2.0824999999999996</v>
      </c>
      <c r="AP7" s="12">
        <v>2.0825</v>
      </c>
      <c r="AQ7" s="12">
        <v>2.0825</v>
      </c>
      <c r="AR7" s="12">
        <v>2.0825</v>
      </c>
      <c r="AS7" s="12">
        <v>2.0825</v>
      </c>
      <c r="AT7" s="24">
        <v>2.0825</v>
      </c>
      <c r="AU7" s="24">
        <v>2.0825</v>
      </c>
      <c r="AV7" s="24">
        <v>2.0825</v>
      </c>
      <c r="AW7" s="24">
        <v>2.0825</v>
      </c>
      <c r="AX7" s="24">
        <v>2.0825</v>
      </c>
      <c r="AY7" s="24">
        <v>2.0825</v>
      </c>
      <c r="AZ7" s="24">
        <v>2.0825</v>
      </c>
      <c r="BA7" s="24">
        <v>2.0825</v>
      </c>
      <c r="BB7" s="24">
        <v>2.0825</v>
      </c>
      <c r="BC7" s="24">
        <v>2.0825</v>
      </c>
      <c r="BD7" s="24">
        <v>2.0825</v>
      </c>
      <c r="BE7" s="24">
        <v>2.0825</v>
      </c>
      <c r="BF7" s="24">
        <v>2.0825</v>
      </c>
      <c r="BG7" s="24">
        <v>2.0825</v>
      </c>
      <c r="BH7" s="24">
        <v>2.0825</v>
      </c>
      <c r="BI7" s="24">
        <v>2.0825</v>
      </c>
      <c r="BJ7" s="24">
        <v>2.0825</v>
      </c>
      <c r="BK7" s="24">
        <v>2.0825</v>
      </c>
      <c r="BL7" s="24">
        <v>2.0825</v>
      </c>
      <c r="BM7" s="24">
        <v>2.0825</v>
      </c>
    </row>
    <row r="8" spans="1:65" s="10" customFormat="1" x14ac:dyDescent="0.25">
      <c r="A8" s="8" t="s">
        <v>59</v>
      </c>
      <c r="B8" s="9" t="s">
        <v>71</v>
      </c>
      <c r="C8" s="9" t="s">
        <v>44</v>
      </c>
      <c r="D8" s="9" t="s">
        <v>45</v>
      </c>
      <c r="E8" s="16">
        <v>1624441.0912533752</v>
      </c>
      <c r="F8" s="16">
        <v>1624441.0912533752</v>
      </c>
      <c r="G8" s="16">
        <v>1624441.0912533752</v>
      </c>
      <c r="H8" s="16">
        <v>1624441.0912533752</v>
      </c>
      <c r="I8" s="16">
        <v>1624441.0912533752</v>
      </c>
      <c r="J8" s="16">
        <v>1624441.0912533752</v>
      </c>
      <c r="K8" s="16">
        <v>1624441.0912533752</v>
      </c>
      <c r="L8" s="16">
        <v>1624441.0912533752</v>
      </c>
      <c r="M8" s="16">
        <v>1624441.0912533752</v>
      </c>
      <c r="N8" s="16">
        <v>1624441.0912533752</v>
      </c>
      <c r="O8" s="16">
        <v>1624441.0912533752</v>
      </c>
      <c r="P8" s="16">
        <v>1605434.6135105635</v>
      </c>
      <c r="Q8" s="16">
        <v>1561608.0938888672</v>
      </c>
      <c r="R8" s="16">
        <v>1568072.0625925781</v>
      </c>
      <c r="S8" s="16">
        <v>1574536.0312962891</v>
      </c>
      <c r="T8" s="16">
        <v>1581000</v>
      </c>
      <c r="U8" s="16">
        <v>1580999.9999999998</v>
      </c>
      <c r="V8" s="16">
        <v>1580999.9999999998</v>
      </c>
      <c r="W8" s="16">
        <v>1580999.9999999998</v>
      </c>
      <c r="X8" s="16">
        <v>1581000</v>
      </c>
      <c r="Y8" s="16">
        <v>1581000</v>
      </c>
      <c r="Z8" s="16">
        <v>1581000</v>
      </c>
      <c r="AA8" s="16">
        <v>1581000</v>
      </c>
      <c r="AB8" s="16">
        <v>1580999.9999999998</v>
      </c>
      <c r="AC8" s="16">
        <v>1580999.9999999998</v>
      </c>
      <c r="AD8" s="16">
        <v>1580999.9999999998</v>
      </c>
      <c r="AE8" s="16">
        <v>1581000</v>
      </c>
      <c r="AF8" s="16">
        <v>1580999.9999999998</v>
      </c>
      <c r="AG8" s="16">
        <v>1580999.9999999998</v>
      </c>
      <c r="AH8" s="16">
        <v>1580999.9999999995</v>
      </c>
      <c r="AI8" s="16">
        <v>1580999.9999999995</v>
      </c>
      <c r="AJ8" s="16">
        <v>1580999.9999999995</v>
      </c>
      <c r="AK8" s="16">
        <v>1580999.9999999995</v>
      </c>
      <c r="AL8" s="16">
        <v>1580999.9999999995</v>
      </c>
      <c r="AM8" s="16">
        <v>1580999.9999999995</v>
      </c>
      <c r="AN8" s="16">
        <v>1580999.9999999995</v>
      </c>
      <c r="AO8" s="16">
        <v>1580999.9999999995</v>
      </c>
      <c r="AP8" s="16">
        <v>1580999.9999999998</v>
      </c>
      <c r="AQ8" s="16">
        <v>1580999.9999999998</v>
      </c>
      <c r="AR8" s="16">
        <v>1580999.9999999998</v>
      </c>
      <c r="AS8" s="16">
        <v>1581000</v>
      </c>
      <c r="AT8" s="22">
        <v>1581000</v>
      </c>
      <c r="AU8" s="22">
        <v>1581000</v>
      </c>
      <c r="AV8" s="22">
        <v>1581000</v>
      </c>
      <c r="AW8" s="22">
        <v>1581000</v>
      </c>
      <c r="AX8" s="22">
        <v>1581000</v>
      </c>
      <c r="AY8" s="22">
        <v>1581000</v>
      </c>
      <c r="AZ8" s="22">
        <v>1581000</v>
      </c>
      <c r="BA8" s="22">
        <v>1581000</v>
      </c>
      <c r="BB8" s="22">
        <v>1581000</v>
      </c>
      <c r="BC8" s="22">
        <v>1581000</v>
      </c>
      <c r="BD8" s="22">
        <v>1581000</v>
      </c>
      <c r="BE8" s="22">
        <v>1581000</v>
      </c>
      <c r="BF8" s="22">
        <v>1581000</v>
      </c>
      <c r="BG8" s="22">
        <v>1581000</v>
      </c>
      <c r="BH8" s="22">
        <v>1581000</v>
      </c>
      <c r="BI8" s="22">
        <v>1581000</v>
      </c>
      <c r="BJ8" s="22">
        <v>1581000</v>
      </c>
      <c r="BK8" s="22">
        <v>1581000</v>
      </c>
      <c r="BL8" s="22">
        <v>1581000</v>
      </c>
      <c r="BM8" s="22">
        <v>1581000</v>
      </c>
    </row>
    <row r="9" spans="1:65" s="10" customFormat="1" x14ac:dyDescent="0.25">
      <c r="A9" s="8" t="s">
        <v>59</v>
      </c>
      <c r="B9" s="9" t="s">
        <v>71</v>
      </c>
      <c r="C9" s="9" t="s">
        <v>46</v>
      </c>
      <c r="D9" s="9" t="s">
        <v>45</v>
      </c>
      <c r="E9" s="11">
        <v>55545.405055760566</v>
      </c>
      <c r="F9" s="11">
        <v>55545.405055760566</v>
      </c>
      <c r="G9" s="11">
        <v>55545.405055760566</v>
      </c>
      <c r="H9" s="11">
        <v>55545.405055760566</v>
      </c>
      <c r="I9" s="11">
        <v>55545.405055760566</v>
      </c>
      <c r="J9" s="11">
        <v>55545.405055760566</v>
      </c>
      <c r="K9" s="11">
        <v>55545.405055760566</v>
      </c>
      <c r="L9" s="11">
        <v>55545.405055760566</v>
      </c>
      <c r="M9" s="11">
        <v>55545.405055760566</v>
      </c>
      <c r="N9" s="11">
        <v>55545.405055760566</v>
      </c>
      <c r="O9" s="11">
        <v>55545.405055760566</v>
      </c>
      <c r="P9" s="11">
        <v>54895.506139393452</v>
      </c>
      <c r="Q9" s="11">
        <v>53396.921920070941</v>
      </c>
      <c r="R9" s="11">
        <v>53617.947946713961</v>
      </c>
      <c r="S9" s="11">
        <v>53838.973973356973</v>
      </c>
      <c r="T9" s="11">
        <v>54060.000000000007</v>
      </c>
      <c r="U9" s="11">
        <v>54060</v>
      </c>
      <c r="V9" s="11">
        <v>54060</v>
      </c>
      <c r="W9" s="11">
        <v>54060</v>
      </c>
      <c r="X9" s="11">
        <v>54060.000000000007</v>
      </c>
      <c r="Y9" s="11">
        <v>54060.000000000007</v>
      </c>
      <c r="Z9" s="11">
        <v>54060.000000000007</v>
      </c>
      <c r="AA9" s="11">
        <v>54060.000000000007</v>
      </c>
      <c r="AB9" s="11">
        <v>54060</v>
      </c>
      <c r="AC9" s="11">
        <v>54060</v>
      </c>
      <c r="AD9" s="11">
        <v>54060</v>
      </c>
      <c r="AE9" s="11">
        <v>54060.000000000007</v>
      </c>
      <c r="AF9" s="11">
        <v>54060</v>
      </c>
      <c r="AG9" s="11">
        <v>54060</v>
      </c>
      <c r="AH9" s="11">
        <v>54059.999999999993</v>
      </c>
      <c r="AI9" s="11">
        <v>54059.999999999993</v>
      </c>
      <c r="AJ9" s="11">
        <v>54059.999999999993</v>
      </c>
      <c r="AK9" s="11">
        <v>54059.999999999993</v>
      </c>
      <c r="AL9" s="11">
        <v>54059.999999999993</v>
      </c>
      <c r="AM9" s="11">
        <v>54059.999999999993</v>
      </c>
      <c r="AN9" s="11">
        <v>54059.999999999993</v>
      </c>
      <c r="AO9" s="11">
        <v>54059.999999999993</v>
      </c>
      <c r="AP9" s="11">
        <v>54060</v>
      </c>
      <c r="AQ9" s="11">
        <v>54060</v>
      </c>
      <c r="AR9" s="11">
        <v>54060</v>
      </c>
      <c r="AS9" s="11">
        <v>54060.000000000007</v>
      </c>
      <c r="AT9" s="23">
        <v>54060</v>
      </c>
      <c r="AU9" s="23">
        <v>54060</v>
      </c>
      <c r="AV9" s="23">
        <v>54060</v>
      </c>
      <c r="AW9" s="23">
        <v>54060</v>
      </c>
      <c r="AX9" s="23">
        <v>54060</v>
      </c>
      <c r="AY9" s="23">
        <v>54060</v>
      </c>
      <c r="AZ9" s="23">
        <v>54060</v>
      </c>
      <c r="BA9" s="23">
        <v>54060</v>
      </c>
      <c r="BB9" s="23">
        <v>54060</v>
      </c>
      <c r="BC9" s="23">
        <v>54060</v>
      </c>
      <c r="BD9" s="23">
        <v>54060</v>
      </c>
      <c r="BE9" s="23">
        <v>54060</v>
      </c>
      <c r="BF9" s="23">
        <v>54060</v>
      </c>
      <c r="BG9" s="23">
        <v>54060</v>
      </c>
      <c r="BH9" s="23">
        <v>54060</v>
      </c>
      <c r="BI9" s="23">
        <v>54060</v>
      </c>
      <c r="BJ9" s="23">
        <v>54060</v>
      </c>
      <c r="BK9" s="23">
        <v>54060</v>
      </c>
      <c r="BL9" s="23">
        <v>54060</v>
      </c>
      <c r="BM9" s="23">
        <v>54060</v>
      </c>
    </row>
    <row r="10" spans="1:65" s="10" customFormat="1" x14ac:dyDescent="0.25">
      <c r="A10" s="8" t="s">
        <v>59</v>
      </c>
      <c r="B10" s="9" t="s">
        <v>71</v>
      </c>
      <c r="C10" s="9" t="s">
        <v>47</v>
      </c>
      <c r="D10" s="9" t="s">
        <v>48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</row>
    <row r="11" spans="1:65" s="10" customFormat="1" x14ac:dyDescent="0.25">
      <c r="A11" s="8" t="s">
        <v>56</v>
      </c>
      <c r="B11" s="9" t="s">
        <v>71</v>
      </c>
      <c r="C11" s="9" t="s">
        <v>44</v>
      </c>
      <c r="D11" s="9" t="s">
        <v>45</v>
      </c>
      <c r="E11" s="16">
        <v>1794745.399207358</v>
      </c>
      <c r="F11" s="16">
        <v>1794745.399207358</v>
      </c>
      <c r="G11" s="16">
        <v>1794745.399207358</v>
      </c>
      <c r="H11" s="16">
        <v>1794745.399207358</v>
      </c>
      <c r="I11" s="16">
        <v>1794745.399207358</v>
      </c>
      <c r="J11" s="16">
        <v>1794745.399207358</v>
      </c>
      <c r="K11" s="16">
        <v>1794745.399207358</v>
      </c>
      <c r="L11" s="16">
        <v>1794745.399207358</v>
      </c>
      <c r="M11" s="16">
        <v>1794745.399207358</v>
      </c>
      <c r="N11" s="16">
        <v>1794745.399207358</v>
      </c>
      <c r="O11" s="16">
        <v>1794745.399207358</v>
      </c>
      <c r="P11" s="16">
        <v>1707284.7664106961</v>
      </c>
      <c r="Q11" s="16">
        <v>1597709.7863819969</v>
      </c>
      <c r="R11" s="16">
        <v>1544466.6767040875</v>
      </c>
      <c r="S11" s="16">
        <v>1494962.7049834658</v>
      </c>
      <c r="T11" s="16">
        <v>1447550</v>
      </c>
      <c r="U11" s="16">
        <v>1395699.9999999998</v>
      </c>
      <c r="V11" s="16">
        <v>1344699.9999999998</v>
      </c>
      <c r="W11" s="16">
        <v>1296249.9999999998</v>
      </c>
      <c r="X11" s="16">
        <v>1266500</v>
      </c>
      <c r="Y11" s="16">
        <v>1236750</v>
      </c>
      <c r="Z11" s="16">
        <v>1207849.9999999998</v>
      </c>
      <c r="AA11" s="16">
        <v>1180649.9999999998</v>
      </c>
      <c r="AB11" s="16">
        <v>1153449.9999999998</v>
      </c>
      <c r="AC11" s="16">
        <v>1135600</v>
      </c>
      <c r="AD11" s="16">
        <v>1118599.9999999998</v>
      </c>
      <c r="AE11" s="16">
        <v>1102450.0000000002</v>
      </c>
      <c r="AF11" s="16">
        <v>1085449.9999999998</v>
      </c>
      <c r="AG11" s="16">
        <v>1069299.9999999998</v>
      </c>
      <c r="AH11" s="16">
        <v>1053149.9999999995</v>
      </c>
      <c r="AI11" s="16">
        <v>1036999.9999999997</v>
      </c>
      <c r="AJ11" s="16">
        <v>1027649.9999999998</v>
      </c>
      <c r="AK11" s="16">
        <v>1018299.9999999998</v>
      </c>
      <c r="AL11" s="16">
        <v>1008949.9999999998</v>
      </c>
      <c r="AM11" s="16">
        <v>1000449.9999999997</v>
      </c>
      <c r="AN11" s="16">
        <v>991099.99999999965</v>
      </c>
      <c r="AO11" s="16">
        <v>982599.99999999965</v>
      </c>
      <c r="AP11" s="16">
        <v>973249.99999999988</v>
      </c>
      <c r="AQ11" s="16">
        <v>964749.99999999988</v>
      </c>
      <c r="AR11" s="16">
        <v>956249.99999999988</v>
      </c>
      <c r="AS11" s="16">
        <v>946900</v>
      </c>
      <c r="AT11" s="22">
        <v>938116.66666666698</v>
      </c>
      <c r="AU11" s="22">
        <v>929191.66666666698</v>
      </c>
      <c r="AV11" s="22">
        <v>920266.66666666698</v>
      </c>
      <c r="AW11" s="22">
        <v>911341.66666666698</v>
      </c>
      <c r="AX11" s="22">
        <v>902416.66666666698</v>
      </c>
      <c r="AY11" s="22">
        <v>893491.66666666698</v>
      </c>
      <c r="AZ11" s="22">
        <v>884566.66666666698</v>
      </c>
      <c r="BA11" s="22">
        <v>875641.66666666698</v>
      </c>
      <c r="BB11" s="22">
        <v>866716.66666666698</v>
      </c>
      <c r="BC11" s="22">
        <v>857791.66666666802</v>
      </c>
      <c r="BD11" s="22">
        <v>848866.66666666802</v>
      </c>
      <c r="BE11" s="22">
        <v>839941.66666666802</v>
      </c>
      <c r="BF11" s="22">
        <v>831016.66666666802</v>
      </c>
      <c r="BG11" s="22">
        <v>822091.66666666802</v>
      </c>
      <c r="BH11" s="22">
        <v>813166.66666666802</v>
      </c>
      <c r="BI11" s="22">
        <v>804241.66666666802</v>
      </c>
      <c r="BJ11" s="22">
        <v>795316.66666666802</v>
      </c>
      <c r="BK11" s="22">
        <v>786391.66666666802</v>
      </c>
      <c r="BL11" s="22">
        <v>777466.66666666802</v>
      </c>
      <c r="BM11" s="22">
        <v>768541.66666666802</v>
      </c>
    </row>
    <row r="12" spans="1:65" s="10" customFormat="1" x14ac:dyDescent="0.25">
      <c r="A12" s="8" t="s">
        <v>56</v>
      </c>
      <c r="B12" s="9" t="s">
        <v>71</v>
      </c>
      <c r="C12" s="9" t="s">
        <v>46</v>
      </c>
      <c r="D12" s="9" t="s">
        <v>45</v>
      </c>
      <c r="E12" s="11">
        <v>113536.20530265525</v>
      </c>
      <c r="F12" s="11">
        <v>113536.20530265525</v>
      </c>
      <c r="G12" s="11">
        <v>113536.20530265525</v>
      </c>
      <c r="H12" s="11">
        <v>113536.20530265525</v>
      </c>
      <c r="I12" s="11">
        <v>113536.20530265525</v>
      </c>
      <c r="J12" s="11">
        <v>113536.20530265525</v>
      </c>
      <c r="K12" s="11">
        <v>113536.20530265525</v>
      </c>
      <c r="L12" s="11">
        <v>113536.20530265525</v>
      </c>
      <c r="M12" s="11">
        <v>113536.20530265525</v>
      </c>
      <c r="N12" s="11">
        <v>113536.20530265525</v>
      </c>
      <c r="O12" s="11">
        <v>113536.20530265525</v>
      </c>
      <c r="P12" s="11">
        <v>109175.16410849671</v>
      </c>
      <c r="Q12" s="11">
        <v>104228.18890782198</v>
      </c>
      <c r="R12" s="11">
        <v>102684.94610402617</v>
      </c>
      <c r="S12" s="11">
        <v>101125.42313475219</v>
      </c>
      <c r="T12" s="11">
        <v>99549.534999999989</v>
      </c>
      <c r="U12" s="11">
        <v>97558.579999999973</v>
      </c>
      <c r="V12" s="11">
        <v>96563.059999999983</v>
      </c>
      <c r="W12" s="11">
        <v>94572.104999999996</v>
      </c>
      <c r="X12" s="11">
        <v>93576.585000000006</v>
      </c>
      <c r="Y12" s="11">
        <v>92581.064999999988</v>
      </c>
      <c r="Z12" s="11">
        <v>91585.544999999984</v>
      </c>
      <c r="AA12" s="11">
        <v>90590.11</v>
      </c>
      <c r="AB12" s="11">
        <v>89594.589999999982</v>
      </c>
      <c r="AC12" s="11">
        <v>88599.069999999992</v>
      </c>
      <c r="AD12" s="11">
        <v>87603.634999999995</v>
      </c>
      <c r="AE12" s="11">
        <v>87603.634999999995</v>
      </c>
      <c r="AF12" s="11">
        <v>86608.115000000005</v>
      </c>
      <c r="AG12" s="11">
        <v>86608.115000000005</v>
      </c>
      <c r="AH12" s="11">
        <v>85612.594999999972</v>
      </c>
      <c r="AI12" s="11">
        <v>85612.594999999972</v>
      </c>
      <c r="AJ12" s="11">
        <v>85612.594999999972</v>
      </c>
      <c r="AK12" s="11">
        <v>85612.594999999972</v>
      </c>
      <c r="AL12" s="11">
        <v>85612.594999999972</v>
      </c>
      <c r="AM12" s="11">
        <v>85612.594999999972</v>
      </c>
      <c r="AN12" s="11">
        <v>85612.594999999972</v>
      </c>
      <c r="AO12" s="11">
        <v>85612.594999999972</v>
      </c>
      <c r="AP12" s="11">
        <v>85612.594999999987</v>
      </c>
      <c r="AQ12" s="11">
        <v>85612.594999999987</v>
      </c>
      <c r="AR12" s="11">
        <v>85612.594999999987</v>
      </c>
      <c r="AS12" s="11">
        <v>85612.595000000001</v>
      </c>
      <c r="AT12" s="23">
        <v>85612.595000000001</v>
      </c>
      <c r="AU12" s="23">
        <v>85612.595000000001</v>
      </c>
      <c r="AV12" s="23">
        <v>85612.595000000001</v>
      </c>
      <c r="AW12" s="23">
        <v>85612.595000000001</v>
      </c>
      <c r="AX12" s="23">
        <v>85612.595000000001</v>
      </c>
      <c r="AY12" s="23">
        <v>85612.595000000001</v>
      </c>
      <c r="AZ12" s="23">
        <v>85612.595000000001</v>
      </c>
      <c r="BA12" s="23">
        <v>85612.595000000001</v>
      </c>
      <c r="BB12" s="23">
        <v>85612.595000000001</v>
      </c>
      <c r="BC12" s="23">
        <v>85612.595000000001</v>
      </c>
      <c r="BD12" s="23">
        <v>85612.595000000001</v>
      </c>
      <c r="BE12" s="23">
        <v>85612.595000000001</v>
      </c>
      <c r="BF12" s="23">
        <v>85612.595000000001</v>
      </c>
      <c r="BG12" s="23">
        <v>85612.595000000001</v>
      </c>
      <c r="BH12" s="23">
        <v>85612.595000000001</v>
      </c>
      <c r="BI12" s="23">
        <v>85612.595000000001</v>
      </c>
      <c r="BJ12" s="23">
        <v>85612.595000000001</v>
      </c>
      <c r="BK12" s="23">
        <v>85612.595000000001</v>
      </c>
      <c r="BL12" s="23">
        <v>85612.595000000001</v>
      </c>
      <c r="BM12" s="23">
        <v>85612.595000000001</v>
      </c>
    </row>
    <row r="13" spans="1:65" s="10" customFormat="1" x14ac:dyDescent="0.25">
      <c r="A13" s="8" t="s">
        <v>56</v>
      </c>
      <c r="B13" s="9" t="s">
        <v>71</v>
      </c>
      <c r="C13" s="9" t="s">
        <v>47</v>
      </c>
      <c r="D13" s="9" t="s">
        <v>48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</row>
    <row r="14" spans="1:65" s="10" customFormat="1" x14ac:dyDescent="0.25">
      <c r="A14" s="8" t="s">
        <v>57</v>
      </c>
      <c r="B14" s="9" t="s">
        <v>71</v>
      </c>
      <c r="C14" s="9" t="s">
        <v>44</v>
      </c>
      <c r="D14" s="9" t="s">
        <v>45</v>
      </c>
      <c r="E14" s="16">
        <v>1004358.7392157965</v>
      </c>
      <c r="F14" s="16">
        <v>1004358.7392157965</v>
      </c>
      <c r="G14" s="16">
        <v>1004358.7392157965</v>
      </c>
      <c r="H14" s="16">
        <v>1004358.7392157965</v>
      </c>
      <c r="I14" s="16">
        <v>1004358.7392157965</v>
      </c>
      <c r="J14" s="16">
        <v>1004358.7392157965</v>
      </c>
      <c r="K14" s="16">
        <v>1004358.7392157965</v>
      </c>
      <c r="L14" s="16">
        <v>1004358.7392157965</v>
      </c>
      <c r="M14" s="16">
        <v>1004358.7392157965</v>
      </c>
      <c r="N14" s="16">
        <v>1004358.7392157965</v>
      </c>
      <c r="O14" s="16">
        <v>1004358.7392157965</v>
      </c>
      <c r="P14" s="16">
        <v>967576.45255125896</v>
      </c>
      <c r="Q14" s="16">
        <v>917654.64872071613</v>
      </c>
      <c r="R14" s="16">
        <v>898690.76275467116</v>
      </c>
      <c r="S14" s="16">
        <v>879539.21318109904</v>
      </c>
      <c r="T14" s="16">
        <v>861900</v>
      </c>
      <c r="U14" s="16">
        <v>850849.99999999988</v>
      </c>
      <c r="V14" s="16">
        <v>839799.99999999988</v>
      </c>
      <c r="W14" s="16">
        <v>829599.99999999988</v>
      </c>
      <c r="X14" s="16">
        <v>819400</v>
      </c>
      <c r="Y14" s="16">
        <v>809199.99999999988</v>
      </c>
      <c r="Z14" s="16">
        <v>804950</v>
      </c>
      <c r="AA14" s="16">
        <v>799850.00000000012</v>
      </c>
      <c r="AB14" s="16">
        <v>795599.99999999988</v>
      </c>
      <c r="AC14" s="16">
        <v>791349.99999999988</v>
      </c>
      <c r="AD14" s="16">
        <v>787099.99999999988</v>
      </c>
      <c r="AE14" s="16">
        <v>782850</v>
      </c>
      <c r="AF14" s="16">
        <v>778600</v>
      </c>
      <c r="AG14" s="16">
        <v>774349.99999999988</v>
      </c>
      <c r="AH14" s="16">
        <v>770099.99999999977</v>
      </c>
      <c r="AI14" s="16">
        <v>765849.99999999977</v>
      </c>
      <c r="AJ14" s="16">
        <v>765849.99999999977</v>
      </c>
      <c r="AK14" s="16">
        <v>765849.99999999977</v>
      </c>
      <c r="AL14" s="16">
        <v>765849.99999999977</v>
      </c>
      <c r="AM14" s="16">
        <v>765849.99999999977</v>
      </c>
      <c r="AN14" s="16">
        <v>765849.99999999977</v>
      </c>
      <c r="AO14" s="16">
        <v>765849.99999999977</v>
      </c>
      <c r="AP14" s="16">
        <v>765849.99999999988</v>
      </c>
      <c r="AQ14" s="16">
        <v>765849.99999999988</v>
      </c>
      <c r="AR14" s="16">
        <v>765849.99999999988</v>
      </c>
      <c r="AS14" s="16">
        <v>765850</v>
      </c>
      <c r="AT14" s="22">
        <v>765850</v>
      </c>
      <c r="AU14" s="22">
        <v>765850</v>
      </c>
      <c r="AV14" s="22">
        <v>765850</v>
      </c>
      <c r="AW14" s="22">
        <v>765850</v>
      </c>
      <c r="AX14" s="22">
        <v>765850</v>
      </c>
      <c r="AY14" s="22">
        <v>765850</v>
      </c>
      <c r="AZ14" s="22">
        <v>765850</v>
      </c>
      <c r="BA14" s="22">
        <v>765850</v>
      </c>
      <c r="BB14" s="22">
        <v>765850</v>
      </c>
      <c r="BC14" s="22">
        <v>765850</v>
      </c>
      <c r="BD14" s="22">
        <v>765850</v>
      </c>
      <c r="BE14" s="22">
        <v>765850</v>
      </c>
      <c r="BF14" s="22">
        <v>765850</v>
      </c>
      <c r="BG14" s="22">
        <v>765850</v>
      </c>
      <c r="BH14" s="22">
        <v>765850</v>
      </c>
      <c r="BI14" s="22">
        <v>765850</v>
      </c>
      <c r="BJ14" s="22">
        <v>765850</v>
      </c>
      <c r="BK14" s="22">
        <v>765850</v>
      </c>
      <c r="BL14" s="22">
        <v>765850</v>
      </c>
      <c r="BM14" s="22">
        <v>765850</v>
      </c>
    </row>
    <row r="15" spans="1:65" s="10" customFormat="1" x14ac:dyDescent="0.25">
      <c r="A15" s="8" t="s">
        <v>57</v>
      </c>
      <c r="B15" s="9" t="s">
        <v>71</v>
      </c>
      <c r="C15" s="9" t="s">
        <v>46</v>
      </c>
      <c r="D15" s="9" t="s">
        <v>45</v>
      </c>
      <c r="E15" s="11">
        <v>35807.572441606659</v>
      </c>
      <c r="F15" s="11">
        <v>35807.572441606659</v>
      </c>
      <c r="G15" s="11">
        <v>35807.572441606659</v>
      </c>
      <c r="H15" s="11">
        <v>35807.572441606659</v>
      </c>
      <c r="I15" s="11">
        <v>35807.572441606659</v>
      </c>
      <c r="J15" s="11">
        <v>35807.572441606659</v>
      </c>
      <c r="K15" s="11">
        <v>35807.572441606659</v>
      </c>
      <c r="L15" s="11">
        <v>35807.572441606659</v>
      </c>
      <c r="M15" s="11">
        <v>35807.572441606659</v>
      </c>
      <c r="N15" s="11">
        <v>35807.572441606659</v>
      </c>
      <c r="O15" s="11">
        <v>35807.572441606659</v>
      </c>
      <c r="P15" s="11">
        <v>35388.61244835113</v>
      </c>
      <c r="Q15" s="11">
        <v>33582.96976105091</v>
      </c>
      <c r="R15" s="11">
        <v>33721.979840700602</v>
      </c>
      <c r="S15" s="11">
        <v>33860.989920350294</v>
      </c>
      <c r="T15" s="11">
        <v>33150</v>
      </c>
      <c r="U15" s="11">
        <v>33149.999999999993</v>
      </c>
      <c r="V15" s="11">
        <v>33149.999999999993</v>
      </c>
      <c r="W15" s="11">
        <v>32299.999999999996</v>
      </c>
      <c r="X15" s="11">
        <v>32299.999999999996</v>
      </c>
      <c r="Y15" s="11">
        <v>32299.999999999996</v>
      </c>
      <c r="Z15" s="11">
        <v>32299.999999999996</v>
      </c>
      <c r="AA15" s="11">
        <v>31450</v>
      </c>
      <c r="AB15" s="11">
        <v>31450</v>
      </c>
      <c r="AC15" s="11">
        <v>31450</v>
      </c>
      <c r="AD15" s="11">
        <v>31450</v>
      </c>
      <c r="AE15" s="11">
        <v>31450</v>
      </c>
      <c r="AF15" s="11">
        <v>31450</v>
      </c>
      <c r="AG15" s="11">
        <v>31450</v>
      </c>
      <c r="AH15" s="11">
        <v>31449.999999999993</v>
      </c>
      <c r="AI15" s="11">
        <v>31449.999999999993</v>
      </c>
      <c r="AJ15" s="11">
        <v>31412.37899999999</v>
      </c>
      <c r="AK15" s="11">
        <v>31374.80899999999</v>
      </c>
      <c r="AL15" s="11">
        <v>31337.27299999999</v>
      </c>
      <c r="AM15" s="11">
        <v>31299.78799999999</v>
      </c>
      <c r="AN15" s="11">
        <v>31262.353999999992</v>
      </c>
      <c r="AO15" s="11">
        <v>31224.953999999987</v>
      </c>
      <c r="AP15" s="11">
        <v>31187.604999999992</v>
      </c>
      <c r="AQ15" s="11">
        <v>31150.298499999997</v>
      </c>
      <c r="AR15" s="11">
        <v>31113.042999999998</v>
      </c>
      <c r="AS15" s="11">
        <v>31075.821499999998</v>
      </c>
      <c r="AT15" s="23">
        <v>31038.577333333302</v>
      </c>
      <c r="AU15" s="23">
        <v>31001.338833333299</v>
      </c>
      <c r="AV15" s="23">
        <v>30964.100333333299</v>
      </c>
      <c r="AW15" s="23">
        <v>30926.8618333333</v>
      </c>
      <c r="AX15" s="23">
        <v>30889.6233333333</v>
      </c>
      <c r="AY15" s="23">
        <v>30852.384833333301</v>
      </c>
      <c r="AZ15" s="23">
        <v>30815.146333333301</v>
      </c>
      <c r="BA15" s="23">
        <v>30777.907833333298</v>
      </c>
      <c r="BB15" s="23">
        <v>30740.669333333299</v>
      </c>
      <c r="BC15" s="23">
        <v>30703.430833333299</v>
      </c>
      <c r="BD15" s="23">
        <v>30666.1923333333</v>
      </c>
      <c r="BE15" s="23">
        <v>30628.9538333333</v>
      </c>
      <c r="BF15" s="23">
        <v>30591.715333333301</v>
      </c>
      <c r="BG15" s="23">
        <v>30554.476833333301</v>
      </c>
      <c r="BH15" s="23">
        <v>30517.238333333298</v>
      </c>
      <c r="BI15" s="23">
        <v>30479.999833333299</v>
      </c>
      <c r="BJ15" s="23">
        <v>30442.761333333299</v>
      </c>
      <c r="BK15" s="23">
        <v>30405.5228333333</v>
      </c>
      <c r="BL15" s="23">
        <v>30368.2843333333</v>
      </c>
      <c r="BM15" s="23">
        <v>30331.045833333301</v>
      </c>
    </row>
    <row r="16" spans="1:65" s="10" customFormat="1" x14ac:dyDescent="0.25">
      <c r="A16" s="8" t="s">
        <v>57</v>
      </c>
      <c r="B16" s="9" t="s">
        <v>71</v>
      </c>
      <c r="C16" s="9" t="s">
        <v>47</v>
      </c>
      <c r="D16" s="9" t="s">
        <v>48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</row>
    <row r="17" spans="1:65" s="10" customFormat="1" x14ac:dyDescent="0.25">
      <c r="A17" s="8" t="s">
        <v>43</v>
      </c>
      <c r="B17" s="9" t="s">
        <v>71</v>
      </c>
      <c r="C17" s="9" t="s">
        <v>44</v>
      </c>
      <c r="D17" s="9" t="s">
        <v>45</v>
      </c>
      <c r="E17" s="16">
        <v>524013.25524302421</v>
      </c>
      <c r="F17" s="16">
        <v>524013.25524302421</v>
      </c>
      <c r="G17" s="16">
        <v>524013.25524302421</v>
      </c>
      <c r="H17" s="16">
        <v>524013.25524302421</v>
      </c>
      <c r="I17" s="16">
        <v>524013.25524302421</v>
      </c>
      <c r="J17" s="16">
        <v>524013.25524302421</v>
      </c>
      <c r="K17" s="16">
        <v>524013.25524302421</v>
      </c>
      <c r="L17" s="16">
        <v>524013.25524302421</v>
      </c>
      <c r="M17" s="16">
        <v>524013.25524302421</v>
      </c>
      <c r="N17" s="16">
        <v>524013.25524302421</v>
      </c>
      <c r="O17" s="16">
        <v>524013.25524302421</v>
      </c>
      <c r="P17" s="16">
        <v>496415.91896146792</v>
      </c>
      <c r="Q17" s="16">
        <v>464167.01655236509</v>
      </c>
      <c r="R17" s="16">
        <v>447693.00436514121</v>
      </c>
      <c r="S17" s="16">
        <v>436637.46502291714</v>
      </c>
      <c r="T17" s="16">
        <v>428187.5</v>
      </c>
      <c r="U17" s="16">
        <v>418199.99999999988</v>
      </c>
      <c r="V17" s="16">
        <v>408475.99999999994</v>
      </c>
      <c r="W17" s="16">
        <v>398930.49999999994</v>
      </c>
      <c r="X17" s="16">
        <v>389640</v>
      </c>
      <c r="Y17" s="16">
        <v>382678.5</v>
      </c>
      <c r="Z17" s="16">
        <v>375802</v>
      </c>
      <c r="AA17" s="16">
        <v>369095.5</v>
      </c>
      <c r="AB17" s="16">
        <v>362473.99999999988</v>
      </c>
      <c r="AC17" s="16">
        <v>355937.49999999994</v>
      </c>
      <c r="AD17" s="16">
        <v>351449.49999999994</v>
      </c>
      <c r="AE17" s="16">
        <v>347037.99999999994</v>
      </c>
      <c r="AF17" s="16">
        <v>342711.49999999994</v>
      </c>
      <c r="AG17" s="16">
        <v>338393.49999999994</v>
      </c>
      <c r="AH17" s="16">
        <v>334151.99999999994</v>
      </c>
      <c r="AI17" s="16">
        <v>331686.99999999994</v>
      </c>
      <c r="AJ17" s="16">
        <v>329221.99999999988</v>
      </c>
      <c r="AK17" s="16">
        <v>326833.49999999988</v>
      </c>
      <c r="AL17" s="16">
        <v>324453.49999999988</v>
      </c>
      <c r="AM17" s="16">
        <v>322064.99999999988</v>
      </c>
      <c r="AN17" s="16">
        <v>321435.99999999994</v>
      </c>
      <c r="AO17" s="16">
        <v>320721.99999999988</v>
      </c>
      <c r="AP17" s="16">
        <v>320092.99999999994</v>
      </c>
      <c r="AQ17" s="16">
        <v>319463.99999999994</v>
      </c>
      <c r="AR17" s="16">
        <v>318749.99999999994</v>
      </c>
      <c r="AS17" s="16">
        <v>318750</v>
      </c>
      <c r="AT17" s="22">
        <v>318274</v>
      </c>
      <c r="AU17" s="22">
        <v>317917</v>
      </c>
      <c r="AV17" s="22">
        <v>317560</v>
      </c>
      <c r="AW17" s="22">
        <v>317203</v>
      </c>
      <c r="AX17" s="22">
        <v>316846</v>
      </c>
      <c r="AY17" s="22">
        <v>316489</v>
      </c>
      <c r="AZ17" s="22">
        <v>316132</v>
      </c>
      <c r="BA17" s="22">
        <v>315775</v>
      </c>
      <c r="BB17" s="22">
        <v>315418</v>
      </c>
      <c r="BC17" s="22">
        <v>315061</v>
      </c>
      <c r="BD17" s="22">
        <v>314704</v>
      </c>
      <c r="BE17" s="22">
        <v>314347</v>
      </c>
      <c r="BF17" s="22">
        <v>313990</v>
      </c>
      <c r="BG17" s="22">
        <v>313633</v>
      </c>
      <c r="BH17" s="22">
        <v>313276</v>
      </c>
      <c r="BI17" s="22">
        <v>312919</v>
      </c>
      <c r="BJ17" s="22">
        <v>312562</v>
      </c>
      <c r="BK17" s="22">
        <v>312205</v>
      </c>
      <c r="BL17" s="22">
        <v>311848</v>
      </c>
      <c r="BM17" s="22">
        <v>311491.00000000099</v>
      </c>
    </row>
    <row r="18" spans="1:65" s="10" customFormat="1" x14ac:dyDescent="0.25">
      <c r="A18" s="8" t="s">
        <v>43</v>
      </c>
      <c r="B18" s="9" t="s">
        <v>71</v>
      </c>
      <c r="C18" s="9" t="s">
        <v>46</v>
      </c>
      <c r="D18" s="9" t="s">
        <v>45</v>
      </c>
      <c r="E18" s="11">
        <v>10986.811251595409</v>
      </c>
      <c r="F18" s="11">
        <v>10986.811251595409</v>
      </c>
      <c r="G18" s="11">
        <v>10986.811251595409</v>
      </c>
      <c r="H18" s="11">
        <v>10986.811251595409</v>
      </c>
      <c r="I18" s="11">
        <v>10986.811251595409</v>
      </c>
      <c r="J18" s="11">
        <v>10986.811251595409</v>
      </c>
      <c r="K18" s="11">
        <v>10986.811251595409</v>
      </c>
      <c r="L18" s="11">
        <v>10986.811251595409</v>
      </c>
      <c r="M18" s="11">
        <v>10986.811251595409</v>
      </c>
      <c r="N18" s="11">
        <v>10986.811251595409</v>
      </c>
      <c r="O18" s="11">
        <v>10986.811251595409</v>
      </c>
      <c r="P18" s="11">
        <v>10547.532783386605</v>
      </c>
      <c r="Q18" s="11">
        <v>9957.3505341515938</v>
      </c>
      <c r="R18" s="11">
        <v>9711.9301941217727</v>
      </c>
      <c r="S18" s="11">
        <v>9455.6814352578222</v>
      </c>
      <c r="T18" s="11">
        <v>9214</v>
      </c>
      <c r="U18" s="11">
        <v>9077.9999999999982</v>
      </c>
      <c r="V18" s="11">
        <v>8941.9999999999982</v>
      </c>
      <c r="W18" s="11">
        <v>8805.9999999999982</v>
      </c>
      <c r="X18" s="11">
        <v>8670</v>
      </c>
      <c r="Y18" s="11">
        <v>8533.9999999999982</v>
      </c>
      <c r="Z18" s="11">
        <v>8406.4999999999982</v>
      </c>
      <c r="AA18" s="11">
        <v>8270.5</v>
      </c>
      <c r="AB18" s="11">
        <v>8142.9999999999991</v>
      </c>
      <c r="AC18" s="11">
        <v>8015.4999999999982</v>
      </c>
      <c r="AD18" s="11">
        <v>7887.9999999999973</v>
      </c>
      <c r="AE18" s="11">
        <v>7828.5</v>
      </c>
      <c r="AF18" s="11">
        <v>7760.4999999999991</v>
      </c>
      <c r="AG18" s="11">
        <v>7700.9999999999991</v>
      </c>
      <c r="AH18" s="11">
        <v>7641.4999999999982</v>
      </c>
      <c r="AI18" s="11">
        <v>7573.4999999999982</v>
      </c>
      <c r="AJ18" s="11">
        <v>7530.9999999999973</v>
      </c>
      <c r="AK18" s="11">
        <v>7479.9999999999991</v>
      </c>
      <c r="AL18" s="11">
        <v>7437.4999999999982</v>
      </c>
      <c r="AM18" s="11">
        <v>7394.9999999999973</v>
      </c>
      <c r="AN18" s="11">
        <v>7343.9999999999982</v>
      </c>
      <c r="AO18" s="11">
        <v>7301.4999999999982</v>
      </c>
      <c r="AP18" s="11">
        <v>7258.9999999999991</v>
      </c>
      <c r="AQ18" s="11">
        <v>7207.9999999999991</v>
      </c>
      <c r="AR18" s="11">
        <v>7165.4999999999991</v>
      </c>
      <c r="AS18" s="11">
        <v>7123</v>
      </c>
      <c r="AT18" s="23">
        <v>7080.5</v>
      </c>
      <c r="AU18" s="23">
        <v>7038</v>
      </c>
      <c r="AV18" s="23">
        <v>6995.5</v>
      </c>
      <c r="AW18" s="23">
        <v>6953</v>
      </c>
      <c r="AX18" s="23">
        <v>6910.5</v>
      </c>
      <c r="AY18" s="23">
        <v>6868</v>
      </c>
      <c r="AZ18" s="23">
        <v>6825.5</v>
      </c>
      <c r="BA18" s="23">
        <v>6783</v>
      </c>
      <c r="BB18" s="23">
        <v>6740.5</v>
      </c>
      <c r="BC18" s="23">
        <v>6698</v>
      </c>
      <c r="BD18" s="23">
        <v>6655.5</v>
      </c>
      <c r="BE18" s="23">
        <v>6613</v>
      </c>
      <c r="BF18" s="23">
        <v>6570.5</v>
      </c>
      <c r="BG18" s="23">
        <v>6528</v>
      </c>
      <c r="BH18" s="23">
        <v>6485.5</v>
      </c>
      <c r="BI18" s="23">
        <v>6443</v>
      </c>
      <c r="BJ18" s="23">
        <v>6400.5</v>
      </c>
      <c r="BK18" s="23">
        <v>6358</v>
      </c>
      <c r="BL18" s="23">
        <v>6315.5</v>
      </c>
      <c r="BM18" s="23">
        <v>6273</v>
      </c>
    </row>
    <row r="19" spans="1:65" s="10" customFormat="1" x14ac:dyDescent="0.25">
      <c r="A19" s="8" t="s">
        <v>43</v>
      </c>
      <c r="B19" s="9" t="s">
        <v>71</v>
      </c>
      <c r="C19" s="9" t="s">
        <v>47</v>
      </c>
      <c r="D19" s="9" t="s">
        <v>48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</row>
    <row r="20" spans="1:65" s="10" customFormat="1" x14ac:dyDescent="0.25">
      <c r="A20" s="8" t="s">
        <v>54</v>
      </c>
      <c r="B20" s="9" t="s">
        <v>71</v>
      </c>
      <c r="C20" s="9" t="s">
        <v>44</v>
      </c>
      <c r="D20" s="9" t="s">
        <v>45</v>
      </c>
      <c r="E20" s="16">
        <v>1353700.9093778126</v>
      </c>
      <c r="F20" s="16">
        <v>1353700.9093778126</v>
      </c>
      <c r="G20" s="16">
        <v>1353700.9093778126</v>
      </c>
      <c r="H20" s="16">
        <v>1353700.9093778126</v>
      </c>
      <c r="I20" s="16">
        <v>1353700.9093778126</v>
      </c>
      <c r="J20" s="16">
        <v>1353700.9093778126</v>
      </c>
      <c r="K20" s="16">
        <v>1353700.9093778126</v>
      </c>
      <c r="L20" s="16">
        <v>1353700.9093778126</v>
      </c>
      <c r="M20" s="16">
        <v>1353700.9093778126</v>
      </c>
      <c r="N20" s="16">
        <v>1353700.9093778126</v>
      </c>
      <c r="O20" s="16">
        <v>1353700.9093778126</v>
      </c>
      <c r="P20" s="16">
        <v>1337862.1779254696</v>
      </c>
      <c r="Q20" s="16">
        <v>1301340.0782407227</v>
      </c>
      <c r="R20" s="16">
        <v>1306726.7188271484</v>
      </c>
      <c r="S20" s="16">
        <v>1312113.3594135742</v>
      </c>
      <c r="T20" s="16">
        <v>1317500</v>
      </c>
      <c r="U20" s="16">
        <v>1317499.9999999998</v>
      </c>
      <c r="V20" s="16">
        <v>1317499.9999999998</v>
      </c>
      <c r="W20" s="16">
        <v>1317499.9999999998</v>
      </c>
      <c r="X20" s="16">
        <v>1317500</v>
      </c>
      <c r="Y20" s="16">
        <v>1317500</v>
      </c>
      <c r="Z20" s="16">
        <v>1317500</v>
      </c>
      <c r="AA20" s="16">
        <v>1317500</v>
      </c>
      <c r="AB20" s="16">
        <v>1317499.9999999998</v>
      </c>
      <c r="AC20" s="16">
        <v>1317499.9999999998</v>
      </c>
      <c r="AD20" s="16">
        <v>1317499.9999999998</v>
      </c>
      <c r="AE20" s="16">
        <v>1317500</v>
      </c>
      <c r="AF20" s="16">
        <v>1317499.9999999998</v>
      </c>
      <c r="AG20" s="16">
        <v>1317499.9999999998</v>
      </c>
      <c r="AH20" s="16">
        <v>1317499.9999999995</v>
      </c>
      <c r="AI20" s="16">
        <v>1317499.9999999995</v>
      </c>
      <c r="AJ20" s="16">
        <v>1317499.9999999995</v>
      </c>
      <c r="AK20" s="16">
        <v>1317499.9999999995</v>
      </c>
      <c r="AL20" s="16">
        <v>1317499.9999999995</v>
      </c>
      <c r="AM20" s="16">
        <v>1317499.9999999995</v>
      </c>
      <c r="AN20" s="16">
        <v>1317499.9999999995</v>
      </c>
      <c r="AO20" s="16">
        <v>1317499.9999999995</v>
      </c>
      <c r="AP20" s="16">
        <v>1317499.9999999998</v>
      </c>
      <c r="AQ20" s="16">
        <v>1317499.9999999998</v>
      </c>
      <c r="AR20" s="16">
        <v>1317499.9999999998</v>
      </c>
      <c r="AS20" s="16">
        <v>1317500</v>
      </c>
      <c r="AT20" s="22">
        <v>1317500</v>
      </c>
      <c r="AU20" s="22">
        <v>1317500</v>
      </c>
      <c r="AV20" s="22">
        <v>1317500</v>
      </c>
      <c r="AW20" s="22">
        <v>1317500</v>
      </c>
      <c r="AX20" s="22">
        <v>1317500</v>
      </c>
      <c r="AY20" s="22">
        <v>1317500</v>
      </c>
      <c r="AZ20" s="22">
        <v>1317500</v>
      </c>
      <c r="BA20" s="22">
        <v>1317500</v>
      </c>
      <c r="BB20" s="22">
        <v>1317500</v>
      </c>
      <c r="BC20" s="22">
        <v>1317500</v>
      </c>
      <c r="BD20" s="22">
        <v>1317500</v>
      </c>
      <c r="BE20" s="22">
        <v>1317500</v>
      </c>
      <c r="BF20" s="22">
        <v>1317500</v>
      </c>
      <c r="BG20" s="22">
        <v>1317500</v>
      </c>
      <c r="BH20" s="22">
        <v>1317500</v>
      </c>
      <c r="BI20" s="22">
        <v>1317500</v>
      </c>
      <c r="BJ20" s="22">
        <v>1317500</v>
      </c>
      <c r="BK20" s="22">
        <v>1317500</v>
      </c>
      <c r="BL20" s="22">
        <v>1317500</v>
      </c>
      <c r="BM20" s="22">
        <v>1317500</v>
      </c>
    </row>
    <row r="21" spans="1:65" x14ac:dyDescent="0.25">
      <c r="A21" s="8" t="s">
        <v>54</v>
      </c>
      <c r="B21" s="9" t="s">
        <v>71</v>
      </c>
      <c r="C21" s="9" t="s">
        <v>46</v>
      </c>
      <c r="D21" s="9" t="s">
        <v>45</v>
      </c>
      <c r="E21" s="11">
        <v>42794.415844846983</v>
      </c>
      <c r="F21" s="11">
        <v>42794.415844846983</v>
      </c>
      <c r="G21" s="11">
        <v>42794.415844846983</v>
      </c>
      <c r="H21" s="11">
        <v>42794.415844846983</v>
      </c>
      <c r="I21" s="11">
        <v>42794.415844846983</v>
      </c>
      <c r="J21" s="11">
        <v>42794.415844846983</v>
      </c>
      <c r="K21" s="11">
        <v>42794.415844846983</v>
      </c>
      <c r="L21" s="11">
        <v>42794.415844846983</v>
      </c>
      <c r="M21" s="11">
        <v>42794.415844846983</v>
      </c>
      <c r="N21" s="11">
        <v>42794.415844846983</v>
      </c>
      <c r="O21" s="11">
        <v>42794.415844846983</v>
      </c>
      <c r="P21" s="11">
        <v>42293.707560224517</v>
      </c>
      <c r="Q21" s="11">
        <v>41139.137957287363</v>
      </c>
      <c r="R21" s="11">
        <v>41309.42530485824</v>
      </c>
      <c r="S21" s="11">
        <v>41479.712652429116</v>
      </c>
      <c r="T21" s="11">
        <v>41650</v>
      </c>
      <c r="U21" s="11">
        <v>41649.999999999993</v>
      </c>
      <c r="V21" s="11">
        <v>41649.999999999993</v>
      </c>
      <c r="W21" s="11">
        <v>41649.999999999993</v>
      </c>
      <c r="X21" s="11">
        <v>41650</v>
      </c>
      <c r="Y21" s="11">
        <v>41650</v>
      </c>
      <c r="Z21" s="11">
        <v>41650</v>
      </c>
      <c r="AA21" s="11">
        <v>41650</v>
      </c>
      <c r="AB21" s="11">
        <v>41649.999999999993</v>
      </c>
      <c r="AC21" s="11">
        <v>41649.999999999993</v>
      </c>
      <c r="AD21" s="11">
        <v>41649.999999999993</v>
      </c>
      <c r="AE21" s="11">
        <v>41650</v>
      </c>
      <c r="AF21" s="11">
        <v>41649.999999999993</v>
      </c>
      <c r="AG21" s="11">
        <v>41649.999999999993</v>
      </c>
      <c r="AH21" s="11">
        <v>41649.999999999993</v>
      </c>
      <c r="AI21" s="11">
        <v>41649.999999999993</v>
      </c>
      <c r="AJ21" s="11">
        <v>41649.999999999993</v>
      </c>
      <c r="AK21" s="11">
        <v>41649.999999999993</v>
      </c>
      <c r="AL21" s="11">
        <v>41649.999999999993</v>
      </c>
      <c r="AM21" s="11">
        <v>41649.999999999993</v>
      </c>
      <c r="AN21" s="11">
        <v>41649.999999999993</v>
      </c>
      <c r="AO21" s="11">
        <v>41649.999999999993</v>
      </c>
      <c r="AP21" s="11">
        <v>41649.999999999993</v>
      </c>
      <c r="AQ21" s="11">
        <v>41649.999999999993</v>
      </c>
      <c r="AR21" s="11">
        <v>41649.999999999993</v>
      </c>
      <c r="AS21" s="11">
        <v>41650</v>
      </c>
      <c r="AT21" s="23">
        <v>41650</v>
      </c>
      <c r="AU21" s="23">
        <v>41650</v>
      </c>
      <c r="AV21" s="23">
        <v>41650</v>
      </c>
      <c r="AW21" s="23">
        <v>41650</v>
      </c>
      <c r="AX21" s="23">
        <v>41650</v>
      </c>
      <c r="AY21" s="23">
        <v>41650</v>
      </c>
      <c r="AZ21" s="23">
        <v>41650</v>
      </c>
      <c r="BA21" s="23">
        <v>41650</v>
      </c>
      <c r="BB21" s="23">
        <v>41650</v>
      </c>
      <c r="BC21" s="23">
        <v>41650</v>
      </c>
      <c r="BD21" s="23">
        <v>41650</v>
      </c>
      <c r="BE21" s="23">
        <v>41650</v>
      </c>
      <c r="BF21" s="23">
        <v>41650</v>
      </c>
      <c r="BG21" s="23">
        <v>41650</v>
      </c>
      <c r="BH21" s="23">
        <v>41650</v>
      </c>
      <c r="BI21" s="23">
        <v>41650</v>
      </c>
      <c r="BJ21" s="23">
        <v>41650</v>
      </c>
      <c r="BK21" s="23">
        <v>41650</v>
      </c>
      <c r="BL21" s="23">
        <v>41650</v>
      </c>
      <c r="BM21" s="23">
        <v>41650</v>
      </c>
    </row>
    <row r="22" spans="1:65" x14ac:dyDescent="0.25">
      <c r="A22" s="8" t="s">
        <v>54</v>
      </c>
      <c r="B22" s="9" t="s">
        <v>71</v>
      </c>
      <c r="C22" s="9" t="s">
        <v>47</v>
      </c>
      <c r="D22" s="9" t="s">
        <v>48</v>
      </c>
      <c r="E22" s="12">
        <v>1.0916942817563005</v>
      </c>
      <c r="F22" s="12">
        <v>1.0916942817563005</v>
      </c>
      <c r="G22" s="12">
        <v>1.0916942817563005</v>
      </c>
      <c r="H22" s="12">
        <v>1.0916942817563005</v>
      </c>
      <c r="I22" s="12">
        <v>1.0916942817563005</v>
      </c>
      <c r="J22" s="12">
        <v>1.0916942817563005</v>
      </c>
      <c r="K22" s="12">
        <v>1.0916942817563005</v>
      </c>
      <c r="L22" s="12">
        <v>1.0916942817563005</v>
      </c>
      <c r="M22" s="12">
        <v>1.0916942817563005</v>
      </c>
      <c r="N22" s="12">
        <v>1.0916942817563005</v>
      </c>
      <c r="O22" s="12">
        <v>1.0916942817563005</v>
      </c>
      <c r="P22" s="12">
        <v>1.0789211112302173</v>
      </c>
      <c r="Q22" s="12">
        <v>1.0494678050328408</v>
      </c>
      <c r="R22" s="12">
        <v>1.0538118700218939</v>
      </c>
      <c r="S22" s="12">
        <v>1.0581559350109468</v>
      </c>
      <c r="T22" s="12">
        <v>1.0625</v>
      </c>
      <c r="U22" s="12">
        <v>1.0624999999999998</v>
      </c>
      <c r="V22" s="12">
        <v>1.0624999999999998</v>
      </c>
      <c r="W22" s="12">
        <v>1.0624999999999998</v>
      </c>
      <c r="X22" s="12">
        <v>1.0625</v>
      </c>
      <c r="Y22" s="12">
        <v>1.0625</v>
      </c>
      <c r="Z22" s="12">
        <v>1.0625</v>
      </c>
      <c r="AA22" s="12">
        <v>1.0625</v>
      </c>
      <c r="AB22" s="12">
        <v>1.0624999999999998</v>
      </c>
      <c r="AC22" s="12">
        <v>1.0624999999999998</v>
      </c>
      <c r="AD22" s="12">
        <v>1.0624999999999998</v>
      </c>
      <c r="AE22" s="12">
        <v>1.0625</v>
      </c>
      <c r="AF22" s="12">
        <v>1.0624999999999998</v>
      </c>
      <c r="AG22" s="12">
        <v>1.0624999999999998</v>
      </c>
      <c r="AH22" s="12">
        <v>1.0624999999999998</v>
      </c>
      <c r="AI22" s="12">
        <v>1.0624999999999998</v>
      </c>
      <c r="AJ22" s="12">
        <v>1.0624999999999998</v>
      </c>
      <c r="AK22" s="12">
        <v>1.0624999999999998</v>
      </c>
      <c r="AL22" s="12">
        <v>1.0624999999999998</v>
      </c>
      <c r="AM22" s="12">
        <v>1.0624999999999998</v>
      </c>
      <c r="AN22" s="12">
        <v>1.0624999999999998</v>
      </c>
      <c r="AO22" s="12">
        <v>1.0624999999999998</v>
      </c>
      <c r="AP22" s="12">
        <v>1.0624999999999998</v>
      </c>
      <c r="AQ22" s="12">
        <v>1.0624999999999998</v>
      </c>
      <c r="AR22" s="12">
        <v>1.0624999999999998</v>
      </c>
      <c r="AS22" s="12">
        <v>1.0625</v>
      </c>
      <c r="AT22" s="24">
        <v>1.0625</v>
      </c>
      <c r="AU22" s="24">
        <v>1.0625</v>
      </c>
      <c r="AV22" s="24">
        <v>1.0625</v>
      </c>
      <c r="AW22" s="24">
        <v>1.0625</v>
      </c>
      <c r="AX22" s="24">
        <v>1.0625</v>
      </c>
      <c r="AY22" s="24">
        <v>1.0625</v>
      </c>
      <c r="AZ22" s="24">
        <v>1.0625</v>
      </c>
      <c r="BA22" s="24">
        <v>1.0625</v>
      </c>
      <c r="BB22" s="24">
        <v>1.0625</v>
      </c>
      <c r="BC22" s="24">
        <v>1.0625</v>
      </c>
      <c r="BD22" s="24">
        <v>1.0625</v>
      </c>
      <c r="BE22" s="24">
        <v>1.0625</v>
      </c>
      <c r="BF22" s="24">
        <v>1.0625</v>
      </c>
      <c r="BG22" s="24">
        <v>1.0625</v>
      </c>
      <c r="BH22" s="24">
        <v>1.0625</v>
      </c>
      <c r="BI22" s="24">
        <v>1.0625</v>
      </c>
      <c r="BJ22" s="24">
        <v>1.0625</v>
      </c>
      <c r="BK22" s="24">
        <v>1.0625</v>
      </c>
      <c r="BL22" s="24">
        <v>1.0625</v>
      </c>
      <c r="BM22" s="24">
        <v>1.0625</v>
      </c>
    </row>
    <row r="23" spans="1:65" x14ac:dyDescent="0.25">
      <c r="A23" s="8" t="s">
        <v>61</v>
      </c>
      <c r="B23" s="9" t="s">
        <v>71</v>
      </c>
      <c r="C23" s="9" t="s">
        <v>44</v>
      </c>
      <c r="D23" s="9" t="s">
        <v>45</v>
      </c>
      <c r="E23" s="16">
        <v>539112.5</v>
      </c>
      <c r="F23" s="16">
        <v>539112.5</v>
      </c>
      <c r="G23" s="16">
        <v>539112.5</v>
      </c>
      <c r="H23" s="16">
        <v>539112.5</v>
      </c>
      <c r="I23" s="16">
        <v>539112.5</v>
      </c>
      <c r="J23" s="16">
        <v>539112.5</v>
      </c>
      <c r="K23" s="16">
        <v>539112.5</v>
      </c>
      <c r="L23" s="16">
        <v>539112.5</v>
      </c>
      <c r="M23" s="16">
        <v>539112.5</v>
      </c>
      <c r="N23" s="16">
        <v>539112.5</v>
      </c>
      <c r="O23" s="16">
        <v>539112.5</v>
      </c>
      <c r="P23" s="16">
        <v>539112.5</v>
      </c>
      <c r="Q23" s="16">
        <v>539112.5</v>
      </c>
      <c r="R23" s="16">
        <v>539112.5</v>
      </c>
      <c r="S23" s="16">
        <v>539112.5</v>
      </c>
      <c r="T23" s="16">
        <v>539112.5</v>
      </c>
      <c r="U23" s="16">
        <v>539112.5</v>
      </c>
      <c r="V23" s="16">
        <v>539112.5</v>
      </c>
      <c r="W23" s="16">
        <v>539112.5</v>
      </c>
      <c r="X23" s="16">
        <v>539112.5</v>
      </c>
      <c r="Y23" s="16">
        <v>539112.5</v>
      </c>
      <c r="Z23" s="16">
        <v>539112.5</v>
      </c>
      <c r="AA23" s="16">
        <v>539112.5</v>
      </c>
      <c r="AB23" s="16">
        <v>539112.5</v>
      </c>
      <c r="AC23" s="16">
        <v>539112.5</v>
      </c>
      <c r="AD23" s="16">
        <v>539112.5</v>
      </c>
      <c r="AE23" s="16">
        <v>539112.5</v>
      </c>
      <c r="AF23" s="16">
        <v>539112.5</v>
      </c>
      <c r="AG23" s="16">
        <v>539112.5</v>
      </c>
      <c r="AH23" s="16">
        <v>539112.49999999988</v>
      </c>
      <c r="AI23" s="16">
        <v>539112.49999999988</v>
      </c>
      <c r="AJ23" s="16">
        <v>539112.49999999988</v>
      </c>
      <c r="AK23" s="16">
        <v>539112.49999999988</v>
      </c>
      <c r="AL23" s="16">
        <v>539112.49999999988</v>
      </c>
      <c r="AM23" s="16">
        <v>539112.49999999988</v>
      </c>
      <c r="AN23" s="16">
        <v>539112.49999999988</v>
      </c>
      <c r="AO23" s="16">
        <v>539112.49999999988</v>
      </c>
      <c r="AP23" s="16">
        <v>539112.5</v>
      </c>
      <c r="AQ23" s="16">
        <v>539112.5</v>
      </c>
      <c r="AR23" s="16">
        <v>539112.5</v>
      </c>
      <c r="AS23" s="16">
        <v>539112.5</v>
      </c>
      <c r="AT23" s="22">
        <v>539112.5</v>
      </c>
      <c r="AU23" s="22">
        <v>539112.5</v>
      </c>
      <c r="AV23" s="22">
        <v>539112.5</v>
      </c>
      <c r="AW23" s="22">
        <v>539112.5</v>
      </c>
      <c r="AX23" s="22">
        <v>539112.5</v>
      </c>
      <c r="AY23" s="22">
        <v>539112.5</v>
      </c>
      <c r="AZ23" s="22">
        <v>539112.5</v>
      </c>
      <c r="BA23" s="22">
        <v>539112.5</v>
      </c>
      <c r="BB23" s="22">
        <v>539112.5</v>
      </c>
      <c r="BC23" s="22">
        <v>539112.5</v>
      </c>
      <c r="BD23" s="22">
        <v>539112.5</v>
      </c>
      <c r="BE23" s="22">
        <v>539112.5</v>
      </c>
      <c r="BF23" s="22">
        <v>539112.5</v>
      </c>
      <c r="BG23" s="22">
        <v>539112.5</v>
      </c>
      <c r="BH23" s="22">
        <v>539112.5</v>
      </c>
      <c r="BI23" s="22">
        <v>539112.5</v>
      </c>
      <c r="BJ23" s="22">
        <v>539112.5</v>
      </c>
      <c r="BK23" s="22">
        <v>539112.5</v>
      </c>
      <c r="BL23" s="22">
        <v>539112.5</v>
      </c>
      <c r="BM23" s="22">
        <v>539112.5</v>
      </c>
    </row>
    <row r="24" spans="1:65" x14ac:dyDescent="0.25">
      <c r="A24" s="8" t="s">
        <v>61</v>
      </c>
      <c r="B24" s="9" t="s">
        <v>71</v>
      </c>
      <c r="C24" s="9" t="s">
        <v>46</v>
      </c>
      <c r="D24" s="9" t="s">
        <v>45</v>
      </c>
      <c r="E24" s="11">
        <v>23405.925400855082</v>
      </c>
      <c r="F24" s="11">
        <v>23405.925400855082</v>
      </c>
      <c r="G24" s="11">
        <v>23405.925400855082</v>
      </c>
      <c r="H24" s="11">
        <v>23405.925400855082</v>
      </c>
      <c r="I24" s="11">
        <v>23405.925400855082</v>
      </c>
      <c r="J24" s="11">
        <v>23405.925400855082</v>
      </c>
      <c r="K24" s="11">
        <v>23405.925400855082</v>
      </c>
      <c r="L24" s="11">
        <v>23405.925400855082</v>
      </c>
      <c r="M24" s="11">
        <v>23405.925400855082</v>
      </c>
      <c r="N24" s="11">
        <v>23405.925400855082</v>
      </c>
      <c r="O24" s="11">
        <v>23405.925400855082</v>
      </c>
      <c r="P24" s="11">
        <v>23132.068624775857</v>
      </c>
      <c r="Q24" s="11">
        <v>22500.58973990411</v>
      </c>
      <c r="R24" s="11">
        <v>22678.031442871154</v>
      </c>
      <c r="S24" s="11">
        <v>22856.168196236453</v>
      </c>
      <c r="T24" s="11">
        <v>22949.999999999996</v>
      </c>
      <c r="U24" s="11">
        <v>22949.999999999996</v>
      </c>
      <c r="V24" s="11">
        <v>22949.999999999996</v>
      </c>
      <c r="W24" s="11">
        <v>22949.999999999996</v>
      </c>
      <c r="X24" s="11">
        <v>22949.999999999996</v>
      </c>
      <c r="Y24" s="11">
        <v>22949.999999999996</v>
      </c>
      <c r="Z24" s="11">
        <v>22949.999999999996</v>
      </c>
      <c r="AA24" s="11">
        <v>22949.999999999996</v>
      </c>
      <c r="AB24" s="11">
        <v>22949.999999999996</v>
      </c>
      <c r="AC24" s="11">
        <v>22949.999999999996</v>
      </c>
      <c r="AD24" s="11">
        <v>22949.999999999996</v>
      </c>
      <c r="AE24" s="11">
        <v>22949.999999999996</v>
      </c>
      <c r="AF24" s="11">
        <v>22949.999999999996</v>
      </c>
      <c r="AG24" s="11">
        <v>22949.999999999996</v>
      </c>
      <c r="AH24" s="11">
        <v>22949.999999999993</v>
      </c>
      <c r="AI24" s="11">
        <v>22949.999999999993</v>
      </c>
      <c r="AJ24" s="11">
        <v>22949.999999999993</v>
      </c>
      <c r="AK24" s="11">
        <v>22949.999999999993</v>
      </c>
      <c r="AL24" s="11">
        <v>22949.999999999993</v>
      </c>
      <c r="AM24" s="11">
        <v>22949.999999999993</v>
      </c>
      <c r="AN24" s="11">
        <v>22949.999999999993</v>
      </c>
      <c r="AO24" s="11">
        <v>22949.999999999993</v>
      </c>
      <c r="AP24" s="11">
        <v>22949.999999999996</v>
      </c>
      <c r="AQ24" s="11">
        <v>22949.999999999996</v>
      </c>
      <c r="AR24" s="11">
        <v>22949.999999999996</v>
      </c>
      <c r="AS24" s="11">
        <v>22949.999999999996</v>
      </c>
      <c r="AT24" s="23">
        <v>22950</v>
      </c>
      <c r="AU24" s="23">
        <v>22950</v>
      </c>
      <c r="AV24" s="23">
        <v>22950</v>
      </c>
      <c r="AW24" s="23">
        <v>22950</v>
      </c>
      <c r="AX24" s="23">
        <v>22950</v>
      </c>
      <c r="AY24" s="23">
        <v>22950</v>
      </c>
      <c r="AZ24" s="23">
        <v>22950</v>
      </c>
      <c r="BA24" s="23">
        <v>22950</v>
      </c>
      <c r="BB24" s="23">
        <v>22950</v>
      </c>
      <c r="BC24" s="23">
        <v>22950</v>
      </c>
      <c r="BD24" s="23">
        <v>22950</v>
      </c>
      <c r="BE24" s="23">
        <v>22950</v>
      </c>
      <c r="BF24" s="23">
        <v>22950</v>
      </c>
      <c r="BG24" s="23">
        <v>22950</v>
      </c>
      <c r="BH24" s="23">
        <v>22950</v>
      </c>
      <c r="BI24" s="23">
        <v>22950</v>
      </c>
      <c r="BJ24" s="23">
        <v>22950</v>
      </c>
      <c r="BK24" s="23">
        <v>22950</v>
      </c>
      <c r="BL24" s="23">
        <v>22950</v>
      </c>
      <c r="BM24" s="23">
        <v>22950</v>
      </c>
    </row>
    <row r="25" spans="1:65" x14ac:dyDescent="0.25">
      <c r="A25" s="8" t="s">
        <v>61</v>
      </c>
      <c r="B25" s="9" t="s">
        <v>71</v>
      </c>
      <c r="C25" s="9" t="s">
        <v>47</v>
      </c>
      <c r="D25" s="9" t="s">
        <v>48</v>
      </c>
      <c r="E25" s="12">
        <v>2.1397207922423491</v>
      </c>
      <c r="F25" s="12">
        <v>2.1397207922423491</v>
      </c>
      <c r="G25" s="12">
        <v>2.1397207922423491</v>
      </c>
      <c r="H25" s="12">
        <v>2.1397207922423491</v>
      </c>
      <c r="I25" s="12">
        <v>2.1397207922423491</v>
      </c>
      <c r="J25" s="12">
        <v>2.1397207922423491</v>
      </c>
      <c r="K25" s="12">
        <v>2.1397207922423491</v>
      </c>
      <c r="L25" s="12">
        <v>2.1397207922423491</v>
      </c>
      <c r="M25" s="12">
        <v>2.1397207922423491</v>
      </c>
      <c r="N25" s="12">
        <v>2.1397207922423491</v>
      </c>
      <c r="O25" s="12">
        <v>2.1397207922423491</v>
      </c>
      <c r="P25" s="12">
        <v>2.114685378011226</v>
      </c>
      <c r="Q25" s="12">
        <v>2.0569568978643682</v>
      </c>
      <c r="R25" s="12">
        <v>2.0654712652429121</v>
      </c>
      <c r="S25" s="12">
        <v>2.0739856326214561</v>
      </c>
      <c r="T25" s="12">
        <v>2.0825</v>
      </c>
      <c r="U25" s="12">
        <v>2.0825</v>
      </c>
      <c r="V25" s="12">
        <v>2.0825</v>
      </c>
      <c r="W25" s="12">
        <v>2.0825</v>
      </c>
      <c r="X25" s="12">
        <v>2.0825</v>
      </c>
      <c r="Y25" s="12">
        <v>2.0825</v>
      </c>
      <c r="Z25" s="12">
        <v>2.0825</v>
      </c>
      <c r="AA25" s="12">
        <v>2.0825</v>
      </c>
      <c r="AB25" s="12">
        <v>2.0825</v>
      </c>
      <c r="AC25" s="12">
        <v>2.0825</v>
      </c>
      <c r="AD25" s="12">
        <v>2.0825</v>
      </c>
      <c r="AE25" s="12">
        <v>2.0825</v>
      </c>
      <c r="AF25" s="12">
        <v>2.0825</v>
      </c>
      <c r="AG25" s="12">
        <v>2.0825</v>
      </c>
      <c r="AH25" s="12">
        <v>2.0824999999999996</v>
      </c>
      <c r="AI25" s="12">
        <v>2.0824999999999996</v>
      </c>
      <c r="AJ25" s="12">
        <v>2.0824999999999996</v>
      </c>
      <c r="AK25" s="12">
        <v>2.0824999999999996</v>
      </c>
      <c r="AL25" s="12">
        <v>2.0824999999999996</v>
      </c>
      <c r="AM25" s="12">
        <v>2.0824999999999996</v>
      </c>
      <c r="AN25" s="12">
        <v>2.0824999999999996</v>
      </c>
      <c r="AO25" s="12">
        <v>2.0824999999999996</v>
      </c>
      <c r="AP25" s="12">
        <v>2.0825</v>
      </c>
      <c r="AQ25" s="12">
        <v>2.0825</v>
      </c>
      <c r="AR25" s="12">
        <v>2.0825</v>
      </c>
      <c r="AS25" s="12">
        <v>2.0825</v>
      </c>
      <c r="AT25" s="24">
        <v>2.0825</v>
      </c>
      <c r="AU25" s="24">
        <v>2.0825</v>
      </c>
      <c r="AV25" s="24">
        <v>2.0825</v>
      </c>
      <c r="AW25" s="24">
        <v>2.0825</v>
      </c>
      <c r="AX25" s="24">
        <v>2.0825</v>
      </c>
      <c r="AY25" s="24">
        <v>2.0825</v>
      </c>
      <c r="AZ25" s="24">
        <v>2.0825</v>
      </c>
      <c r="BA25" s="24">
        <v>2.0825</v>
      </c>
      <c r="BB25" s="24">
        <v>2.0825</v>
      </c>
      <c r="BC25" s="24">
        <v>2.0825</v>
      </c>
      <c r="BD25" s="24">
        <v>2.0825</v>
      </c>
      <c r="BE25" s="24">
        <v>2.0825</v>
      </c>
      <c r="BF25" s="24">
        <v>2.0825</v>
      </c>
      <c r="BG25" s="24">
        <v>2.0825</v>
      </c>
      <c r="BH25" s="24">
        <v>2.0825</v>
      </c>
      <c r="BI25" s="24">
        <v>2.0825</v>
      </c>
      <c r="BJ25" s="24">
        <v>2.0825</v>
      </c>
      <c r="BK25" s="24">
        <v>2.0825</v>
      </c>
      <c r="BL25" s="24">
        <v>2.0825</v>
      </c>
      <c r="BM25" s="24">
        <v>2.0825</v>
      </c>
    </row>
    <row r="26" spans="1:65" x14ac:dyDescent="0.25">
      <c r="A26" s="8" t="s">
        <v>60</v>
      </c>
      <c r="B26" s="9" t="s">
        <v>71</v>
      </c>
      <c r="C26" s="9" t="s">
        <v>44</v>
      </c>
      <c r="D26" s="9" t="s">
        <v>45</v>
      </c>
      <c r="E26" s="16">
        <v>3396599.9999999995</v>
      </c>
      <c r="F26" s="16">
        <v>3396599.9999999995</v>
      </c>
      <c r="G26" s="16">
        <v>3396599.9999999995</v>
      </c>
      <c r="H26" s="16">
        <v>3396599.9999999995</v>
      </c>
      <c r="I26" s="16">
        <v>3396599.9999999995</v>
      </c>
      <c r="J26" s="16">
        <v>3396599.9999999995</v>
      </c>
      <c r="K26" s="16">
        <v>3396599.9999999995</v>
      </c>
      <c r="L26" s="16">
        <v>3396599.9999999995</v>
      </c>
      <c r="M26" s="16">
        <v>3396599.9999999995</v>
      </c>
      <c r="N26" s="16">
        <v>3396599.9999999995</v>
      </c>
      <c r="O26" s="16">
        <v>3396599.9999999995</v>
      </c>
      <c r="P26" s="16">
        <v>3396599.9999999995</v>
      </c>
      <c r="Q26" s="16">
        <v>3396599.9999999995</v>
      </c>
      <c r="R26" s="16">
        <v>3396599.9999999995</v>
      </c>
      <c r="S26" s="16">
        <v>3396599.9999999995</v>
      </c>
      <c r="T26" s="16">
        <v>3396599.9999999995</v>
      </c>
      <c r="U26" s="16">
        <v>3396599.9999999995</v>
      </c>
      <c r="V26" s="16">
        <v>3396599.9999999995</v>
      </c>
      <c r="W26" s="16">
        <v>3396599.9999999995</v>
      </c>
      <c r="X26" s="16">
        <v>3396600</v>
      </c>
      <c r="Y26" s="16">
        <v>3396600</v>
      </c>
      <c r="Z26" s="16">
        <v>3374500</v>
      </c>
      <c r="AA26" s="16">
        <v>3353250</v>
      </c>
      <c r="AB26" s="16">
        <v>3331999.9999999995</v>
      </c>
      <c r="AC26" s="16">
        <v>3311599.9999999995</v>
      </c>
      <c r="AD26" s="16">
        <v>3292049.9999999991</v>
      </c>
      <c r="AE26" s="16">
        <v>3272500</v>
      </c>
      <c r="AF26" s="16">
        <v>3253799.9999999991</v>
      </c>
      <c r="AG26" s="16">
        <v>3235099.9999999995</v>
      </c>
      <c r="AH26" s="16">
        <v>3217249.9999999991</v>
      </c>
      <c r="AI26" s="16">
        <v>3199399.9999999995</v>
      </c>
      <c r="AJ26" s="16">
        <v>3182399.9999999991</v>
      </c>
      <c r="AK26" s="16">
        <v>3166249.9999999991</v>
      </c>
      <c r="AL26" s="16">
        <v>3149249.9999999991</v>
      </c>
      <c r="AM26" s="16">
        <v>3133949.9999999991</v>
      </c>
      <c r="AN26" s="16">
        <v>3117799.9999999995</v>
      </c>
      <c r="AO26" s="16">
        <v>3102499.9999999991</v>
      </c>
      <c r="AP26" s="16">
        <v>3088049.9999999995</v>
      </c>
      <c r="AQ26" s="16">
        <v>3073599.9999999995</v>
      </c>
      <c r="AR26" s="16">
        <v>3059150</v>
      </c>
      <c r="AS26" s="16">
        <v>3044699.9999999995</v>
      </c>
      <c r="AT26" s="22">
        <v>3030250</v>
      </c>
      <c r="AU26" s="22">
        <v>3015800</v>
      </c>
      <c r="AV26" s="22">
        <v>3001350</v>
      </c>
      <c r="AW26" s="22">
        <v>2986900</v>
      </c>
      <c r="AX26" s="22">
        <v>2972450</v>
      </c>
      <c r="AY26" s="22">
        <v>2958000</v>
      </c>
      <c r="AZ26" s="22">
        <v>2943550</v>
      </c>
      <c r="BA26" s="22">
        <v>2929100</v>
      </c>
      <c r="BB26" s="22">
        <v>2914650</v>
      </c>
      <c r="BC26" s="22">
        <v>2900200.0000000098</v>
      </c>
      <c r="BD26" s="22">
        <v>2885750.0000000098</v>
      </c>
      <c r="BE26" s="22">
        <v>2871300.0000000098</v>
      </c>
      <c r="BF26" s="22">
        <v>2856850.0000000098</v>
      </c>
      <c r="BG26" s="22">
        <v>2842400.0000000098</v>
      </c>
      <c r="BH26" s="22">
        <v>2827950.0000000098</v>
      </c>
      <c r="BI26" s="22">
        <v>2813500.0000000098</v>
      </c>
      <c r="BJ26" s="22">
        <v>2799050.0000000098</v>
      </c>
      <c r="BK26" s="22">
        <v>2784600.0000000098</v>
      </c>
      <c r="BL26" s="22">
        <v>2770150.0000000098</v>
      </c>
      <c r="BM26" s="22">
        <v>2755700.0000000098</v>
      </c>
    </row>
    <row r="27" spans="1:65" x14ac:dyDescent="0.25">
      <c r="A27" s="8" t="s">
        <v>60</v>
      </c>
      <c r="B27" s="9" t="s">
        <v>71</v>
      </c>
      <c r="C27" s="9" t="s">
        <v>46</v>
      </c>
      <c r="D27" s="9" t="s">
        <v>45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300900</v>
      </c>
      <c r="W27" s="11">
        <v>300900</v>
      </c>
      <c r="X27" s="11">
        <v>300900</v>
      </c>
      <c r="Y27" s="11">
        <v>300900</v>
      </c>
      <c r="Z27" s="11">
        <v>298349.99999999994</v>
      </c>
      <c r="AA27" s="11">
        <v>296649.99999999994</v>
      </c>
      <c r="AB27" s="11">
        <v>294949.99999999994</v>
      </c>
      <c r="AC27" s="11">
        <v>292400</v>
      </c>
      <c r="AD27" s="11">
        <v>290699.99999999994</v>
      </c>
      <c r="AE27" s="11">
        <v>289000</v>
      </c>
      <c r="AF27" s="11">
        <v>287299.99999999994</v>
      </c>
      <c r="AG27" s="11">
        <v>285599.99999999994</v>
      </c>
      <c r="AH27" s="11">
        <v>283899.99999999994</v>
      </c>
      <c r="AI27" s="11">
        <v>282199.99999999994</v>
      </c>
      <c r="AJ27" s="11">
        <v>280499.99999999994</v>
      </c>
      <c r="AK27" s="11">
        <v>278799.99999999988</v>
      </c>
      <c r="AL27" s="11">
        <v>277099.99999999988</v>
      </c>
      <c r="AM27" s="11">
        <v>276249.99999999994</v>
      </c>
      <c r="AN27" s="11">
        <v>274549.99999999988</v>
      </c>
      <c r="AO27" s="11">
        <v>272849.99999999994</v>
      </c>
      <c r="AP27" s="11">
        <v>271999.99999999994</v>
      </c>
      <c r="AQ27" s="11">
        <v>270299.99999999994</v>
      </c>
      <c r="AR27" s="11">
        <v>269449.99999999988</v>
      </c>
      <c r="AS27" s="11">
        <v>267750</v>
      </c>
      <c r="AT27" s="23">
        <v>266616.66666666698</v>
      </c>
      <c r="AU27" s="23">
        <v>265341.66666666698</v>
      </c>
      <c r="AV27" s="23">
        <v>264066.66666666698</v>
      </c>
      <c r="AW27" s="23">
        <v>262791.66666666698</v>
      </c>
      <c r="AX27" s="23">
        <v>261516.66666666701</v>
      </c>
      <c r="AY27" s="23">
        <v>260241.66666666701</v>
      </c>
      <c r="AZ27" s="23">
        <v>258966.66666666701</v>
      </c>
      <c r="BA27" s="23">
        <v>257691.66666666701</v>
      </c>
      <c r="BB27" s="23">
        <v>256416.66666666701</v>
      </c>
      <c r="BC27" s="23">
        <v>255141.66666666701</v>
      </c>
      <c r="BD27" s="23">
        <v>253866.66666666701</v>
      </c>
      <c r="BE27" s="23">
        <v>252591.66666666701</v>
      </c>
      <c r="BF27" s="23">
        <v>251316.66666666701</v>
      </c>
      <c r="BG27" s="23">
        <v>250041.66666666701</v>
      </c>
      <c r="BH27" s="23">
        <v>248766.66666666701</v>
      </c>
      <c r="BI27" s="23">
        <v>247491.66666666701</v>
      </c>
      <c r="BJ27" s="23">
        <v>246216.66666666701</v>
      </c>
      <c r="BK27" s="23">
        <v>244941.66666666701</v>
      </c>
      <c r="BL27" s="23">
        <v>243666.66666666701</v>
      </c>
      <c r="BM27" s="23">
        <v>242391.66666666701</v>
      </c>
    </row>
    <row r="28" spans="1:65" x14ac:dyDescent="0.25">
      <c r="A28" s="8" t="s">
        <v>60</v>
      </c>
      <c r="B28" s="9" t="s">
        <v>71</v>
      </c>
      <c r="C28" s="9" t="s">
        <v>47</v>
      </c>
      <c r="D28" s="9" t="s">
        <v>48</v>
      </c>
      <c r="E28" s="12">
        <v>4.6287837546467143</v>
      </c>
      <c r="F28" s="12">
        <v>4.6287837546467143</v>
      </c>
      <c r="G28" s="12">
        <v>4.6287837546467143</v>
      </c>
      <c r="H28" s="12">
        <v>4.6287837546467143</v>
      </c>
      <c r="I28" s="12">
        <v>4.6287837546467143</v>
      </c>
      <c r="J28" s="12">
        <v>4.6287837546467143</v>
      </c>
      <c r="K28" s="12">
        <v>4.6287837546467143</v>
      </c>
      <c r="L28" s="12">
        <v>4.6287837546467143</v>
      </c>
      <c r="M28" s="12">
        <v>4.6287837546467143</v>
      </c>
      <c r="N28" s="12">
        <v>4.6287837546467143</v>
      </c>
      <c r="O28" s="12">
        <v>4.6287837546467143</v>
      </c>
      <c r="P28" s="12">
        <v>4.5746255116161212</v>
      </c>
      <c r="Q28" s="12">
        <v>4.4497434933392448</v>
      </c>
      <c r="R28" s="12">
        <v>4.4681623288928298</v>
      </c>
      <c r="S28" s="12">
        <v>4.4865811644464149</v>
      </c>
      <c r="T28" s="12">
        <v>4.5049999999999999</v>
      </c>
      <c r="U28" s="12">
        <v>4.504999999999999</v>
      </c>
      <c r="V28" s="12">
        <v>4.504999999999999</v>
      </c>
      <c r="W28" s="12">
        <v>4.504999999999999</v>
      </c>
      <c r="X28" s="12">
        <v>4.5049999999999999</v>
      </c>
      <c r="Y28" s="12">
        <v>4.5049999999999999</v>
      </c>
      <c r="Z28" s="12">
        <v>4.5049999999999999</v>
      </c>
      <c r="AA28" s="12">
        <v>4.5049999999999999</v>
      </c>
      <c r="AB28" s="12">
        <v>4.504999999999999</v>
      </c>
      <c r="AC28" s="12">
        <v>4.504999999999999</v>
      </c>
      <c r="AD28" s="12">
        <v>4.504999999999999</v>
      </c>
      <c r="AE28" s="12">
        <v>4.5049999999999999</v>
      </c>
      <c r="AF28" s="12">
        <v>4.504999999999999</v>
      </c>
      <c r="AG28" s="12">
        <v>4.504999999999999</v>
      </c>
      <c r="AH28" s="12">
        <v>4.5049999999999981</v>
      </c>
      <c r="AI28" s="12">
        <v>4.5049999999999981</v>
      </c>
      <c r="AJ28" s="12">
        <v>4.5049999999999981</v>
      </c>
      <c r="AK28" s="12">
        <v>4.5049999999999981</v>
      </c>
      <c r="AL28" s="12">
        <v>4.5049999999999981</v>
      </c>
      <c r="AM28" s="12">
        <v>4.5049999999999981</v>
      </c>
      <c r="AN28" s="12">
        <v>4.5049999999999981</v>
      </c>
      <c r="AO28" s="12">
        <v>4.5049999999999981</v>
      </c>
      <c r="AP28" s="12">
        <v>4.504999999999999</v>
      </c>
      <c r="AQ28" s="12">
        <v>4.504999999999999</v>
      </c>
      <c r="AR28" s="12">
        <v>4.504999999999999</v>
      </c>
      <c r="AS28" s="12">
        <v>4.5049999999999999</v>
      </c>
      <c r="AT28" s="24">
        <v>4.5049999999999999</v>
      </c>
      <c r="AU28" s="24">
        <v>4.5049999999999999</v>
      </c>
      <c r="AV28" s="24">
        <v>4.5049999999999999</v>
      </c>
      <c r="AW28" s="24">
        <v>4.5049999999999999</v>
      </c>
      <c r="AX28" s="24">
        <v>4.5049999999999999</v>
      </c>
      <c r="AY28" s="24">
        <v>4.5049999999999999</v>
      </c>
      <c r="AZ28" s="24">
        <v>4.5049999999999999</v>
      </c>
      <c r="BA28" s="24">
        <v>4.5049999999999999</v>
      </c>
      <c r="BB28" s="24">
        <v>4.5049999999999999</v>
      </c>
      <c r="BC28" s="24">
        <v>4.5049999999999999</v>
      </c>
      <c r="BD28" s="24">
        <v>4.5049999999999999</v>
      </c>
      <c r="BE28" s="24">
        <v>4.5049999999999999</v>
      </c>
      <c r="BF28" s="24">
        <v>4.5049999999999999</v>
      </c>
      <c r="BG28" s="24">
        <v>4.5049999999999999</v>
      </c>
      <c r="BH28" s="24">
        <v>4.5049999999999999</v>
      </c>
      <c r="BI28" s="24">
        <v>4.5049999999999999</v>
      </c>
      <c r="BJ28" s="24">
        <v>4.5049999999999999</v>
      </c>
      <c r="BK28" s="24">
        <v>4.5049999999999999</v>
      </c>
      <c r="BL28" s="24">
        <v>4.5049999999999999</v>
      </c>
      <c r="BM28" s="24">
        <v>4.5049999999999999</v>
      </c>
    </row>
    <row r="29" spans="1:65" x14ac:dyDescent="0.25">
      <c r="A29" s="8" t="s">
        <v>58</v>
      </c>
      <c r="B29" s="9" t="s">
        <v>71</v>
      </c>
      <c r="C29" s="9" t="s">
        <v>44</v>
      </c>
      <c r="D29" s="9" t="s">
        <v>45</v>
      </c>
      <c r="E29" s="16">
        <v>1150038.0055053218</v>
      </c>
      <c r="F29" s="16">
        <v>1150038.0055053218</v>
      </c>
      <c r="G29" s="16">
        <v>1150038.0055053218</v>
      </c>
      <c r="H29" s="16">
        <v>1150038.0055053218</v>
      </c>
      <c r="I29" s="16">
        <v>1150038.0055053218</v>
      </c>
      <c r="J29" s="16">
        <v>1150038.0055053218</v>
      </c>
      <c r="K29" s="16">
        <v>1150038.0055053218</v>
      </c>
      <c r="L29" s="16">
        <v>1150038.0055053218</v>
      </c>
      <c r="M29" s="16">
        <v>1150038.0055053218</v>
      </c>
      <c r="N29" s="16">
        <v>1150038.0055053218</v>
      </c>
      <c r="O29" s="16">
        <v>1150038.0055053218</v>
      </c>
      <c r="P29" s="16">
        <v>1147662.5566241317</v>
      </c>
      <c r="Q29" s="16">
        <v>1122030.2017989275</v>
      </c>
      <c r="R29" s="16">
        <v>1132395.722070663</v>
      </c>
      <c r="S29" s="16">
        <v>1142808.4098118227</v>
      </c>
      <c r="T29" s="16">
        <v>1147499.9999999998</v>
      </c>
      <c r="U29" s="16">
        <v>1147499.9999999998</v>
      </c>
      <c r="V29" s="16">
        <v>1147499.9999999995</v>
      </c>
      <c r="W29" s="16">
        <v>1147499.9999999998</v>
      </c>
      <c r="X29" s="16">
        <v>1147499.9999999998</v>
      </c>
      <c r="Y29" s="16">
        <v>1147500.0000000002</v>
      </c>
      <c r="Z29" s="16">
        <v>1147499.9999999998</v>
      </c>
      <c r="AA29" s="16">
        <v>1147500</v>
      </c>
      <c r="AB29" s="16">
        <v>1147500</v>
      </c>
      <c r="AC29" s="16">
        <v>1147500</v>
      </c>
      <c r="AD29" s="16">
        <v>1147500.0000000002</v>
      </c>
      <c r="AE29" s="16">
        <v>1147500</v>
      </c>
      <c r="AF29" s="16">
        <v>1147500</v>
      </c>
      <c r="AG29" s="16">
        <v>1147500</v>
      </c>
      <c r="AH29" s="16">
        <v>1147499.9999999998</v>
      </c>
      <c r="AI29" s="16">
        <v>1147499.9999999998</v>
      </c>
      <c r="AJ29" s="16">
        <v>1147499.9999999998</v>
      </c>
      <c r="AK29" s="16">
        <v>1147499.9999999998</v>
      </c>
      <c r="AL29" s="16">
        <v>1147499.9999999998</v>
      </c>
      <c r="AM29" s="16">
        <v>1147499.9999999998</v>
      </c>
      <c r="AN29" s="16">
        <v>1147499.9999999998</v>
      </c>
      <c r="AO29" s="16">
        <v>1147499.9999999998</v>
      </c>
      <c r="AP29" s="16">
        <v>1147500</v>
      </c>
      <c r="AQ29" s="16">
        <v>1147500</v>
      </c>
      <c r="AR29" s="16">
        <v>1147500</v>
      </c>
      <c r="AS29" s="16">
        <v>1147500.0000000002</v>
      </c>
      <c r="AT29" s="22">
        <v>1147500</v>
      </c>
      <c r="AU29" s="22">
        <v>1147500</v>
      </c>
      <c r="AV29" s="22">
        <v>1147500</v>
      </c>
      <c r="AW29" s="22">
        <v>1147500</v>
      </c>
      <c r="AX29" s="22">
        <v>1147500</v>
      </c>
      <c r="AY29" s="22">
        <v>1147500</v>
      </c>
      <c r="AZ29" s="22">
        <v>1147500</v>
      </c>
      <c r="BA29" s="22">
        <v>1147500</v>
      </c>
      <c r="BB29" s="22">
        <v>1147500</v>
      </c>
      <c r="BC29" s="22">
        <v>1147500</v>
      </c>
      <c r="BD29" s="22">
        <v>1147500</v>
      </c>
      <c r="BE29" s="22">
        <v>1147500</v>
      </c>
      <c r="BF29" s="22">
        <v>1147500</v>
      </c>
      <c r="BG29" s="22">
        <v>1147500</v>
      </c>
      <c r="BH29" s="22">
        <v>1147500</v>
      </c>
      <c r="BI29" s="22">
        <v>1147500</v>
      </c>
      <c r="BJ29" s="22">
        <v>1147500</v>
      </c>
      <c r="BK29" s="22">
        <v>1147500</v>
      </c>
      <c r="BL29" s="22">
        <v>1147500</v>
      </c>
      <c r="BM29" s="22">
        <v>1147500</v>
      </c>
    </row>
    <row r="30" spans="1:65" x14ac:dyDescent="0.25">
      <c r="A30" s="8" t="s">
        <v>58</v>
      </c>
      <c r="B30" s="9" t="s">
        <v>71</v>
      </c>
      <c r="C30" s="9" t="s">
        <v>46</v>
      </c>
      <c r="D30" s="9" t="s">
        <v>45</v>
      </c>
      <c r="E30" s="11">
        <v>15333.840073404292</v>
      </c>
      <c r="F30" s="11">
        <v>15333.840073404292</v>
      </c>
      <c r="G30" s="11">
        <v>15333.840073404292</v>
      </c>
      <c r="H30" s="11">
        <v>15333.840073404292</v>
      </c>
      <c r="I30" s="11">
        <v>15333.840073404292</v>
      </c>
      <c r="J30" s="11">
        <v>15333.840073404292</v>
      </c>
      <c r="K30" s="11">
        <v>15333.840073404292</v>
      </c>
      <c r="L30" s="11">
        <v>15333.840073404292</v>
      </c>
      <c r="M30" s="11">
        <v>15333.840073404292</v>
      </c>
      <c r="N30" s="11">
        <v>15333.840073404292</v>
      </c>
      <c r="O30" s="11">
        <v>15333.840073404292</v>
      </c>
      <c r="P30" s="11">
        <v>15302.167421655091</v>
      </c>
      <c r="Q30" s="11">
        <v>14960.402690652369</v>
      </c>
      <c r="R30" s="11">
        <v>15098.609627608841</v>
      </c>
      <c r="S30" s="11">
        <v>15237.445464157636</v>
      </c>
      <c r="T30" s="11">
        <v>15300</v>
      </c>
      <c r="U30" s="11">
        <v>15299.999999999998</v>
      </c>
      <c r="V30" s="11">
        <v>15299.999999999998</v>
      </c>
      <c r="W30" s="11">
        <v>15299.999999999998</v>
      </c>
      <c r="X30" s="11">
        <v>15300</v>
      </c>
      <c r="Y30" s="11">
        <v>15300.000000000004</v>
      </c>
      <c r="Z30" s="11">
        <v>15300</v>
      </c>
      <c r="AA30" s="11">
        <v>15300</v>
      </c>
      <c r="AB30" s="11">
        <v>15300.000000000002</v>
      </c>
      <c r="AC30" s="11">
        <v>15300.000000000002</v>
      </c>
      <c r="AD30" s="11">
        <v>15300.000000000002</v>
      </c>
      <c r="AE30" s="11">
        <v>15300</v>
      </c>
      <c r="AF30" s="11">
        <v>15300.000000000002</v>
      </c>
      <c r="AG30" s="11">
        <v>15300.000000000002</v>
      </c>
      <c r="AH30" s="11">
        <v>15300</v>
      </c>
      <c r="AI30" s="11">
        <v>15300</v>
      </c>
      <c r="AJ30" s="11">
        <v>15300</v>
      </c>
      <c r="AK30" s="11">
        <v>15300</v>
      </c>
      <c r="AL30" s="11">
        <v>15300</v>
      </c>
      <c r="AM30" s="11">
        <v>15300</v>
      </c>
      <c r="AN30" s="11">
        <v>15300</v>
      </c>
      <c r="AO30" s="11">
        <v>15300</v>
      </c>
      <c r="AP30" s="11">
        <v>15300.000000000002</v>
      </c>
      <c r="AQ30" s="11">
        <v>15300.000000000002</v>
      </c>
      <c r="AR30" s="11">
        <v>15300.000000000002</v>
      </c>
      <c r="AS30" s="11">
        <v>15300.000000000004</v>
      </c>
      <c r="AT30" s="23">
        <v>15300</v>
      </c>
      <c r="AU30" s="23">
        <v>15300</v>
      </c>
      <c r="AV30" s="23">
        <v>15300</v>
      </c>
      <c r="AW30" s="23">
        <v>15300</v>
      </c>
      <c r="AX30" s="23">
        <v>15300</v>
      </c>
      <c r="AY30" s="23">
        <v>15300</v>
      </c>
      <c r="AZ30" s="23">
        <v>15300</v>
      </c>
      <c r="BA30" s="23">
        <v>15300</v>
      </c>
      <c r="BB30" s="23">
        <v>15300</v>
      </c>
      <c r="BC30" s="23">
        <v>15300</v>
      </c>
      <c r="BD30" s="23">
        <v>15300</v>
      </c>
      <c r="BE30" s="23">
        <v>15300</v>
      </c>
      <c r="BF30" s="23">
        <v>15300</v>
      </c>
      <c r="BG30" s="23">
        <v>15300</v>
      </c>
      <c r="BH30" s="23">
        <v>15300</v>
      </c>
      <c r="BI30" s="23">
        <v>15300</v>
      </c>
      <c r="BJ30" s="23">
        <v>15300</v>
      </c>
      <c r="BK30" s="23">
        <v>15300</v>
      </c>
      <c r="BL30" s="23">
        <v>15300</v>
      </c>
      <c r="BM30" s="23">
        <v>15300</v>
      </c>
    </row>
    <row r="31" spans="1:65" x14ac:dyDescent="0.25">
      <c r="A31" s="8" t="s">
        <v>58</v>
      </c>
      <c r="B31" s="9" t="s">
        <v>71</v>
      </c>
      <c r="C31" s="9" t="s">
        <v>47</v>
      </c>
      <c r="D31" s="9" t="s">
        <v>48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</row>
    <row r="32" spans="1:65" s="8" customFormat="1" x14ac:dyDescent="0.25">
      <c r="A32" s="8" t="s">
        <v>55</v>
      </c>
      <c r="B32" s="9" t="s">
        <v>71</v>
      </c>
      <c r="C32" s="9" t="s">
        <v>44</v>
      </c>
      <c r="D32" s="9" t="s">
        <v>45</v>
      </c>
      <c r="E32" s="16">
        <v>4803454.8397277221</v>
      </c>
      <c r="F32" s="16">
        <v>4803454.8397277221</v>
      </c>
      <c r="G32" s="16">
        <v>4803454.8397277221</v>
      </c>
      <c r="H32" s="16">
        <v>4803454.8397277221</v>
      </c>
      <c r="I32" s="16">
        <v>4803454.8397277221</v>
      </c>
      <c r="J32" s="16">
        <v>4803454.8397277221</v>
      </c>
      <c r="K32" s="16">
        <v>4803454.8397277221</v>
      </c>
      <c r="L32" s="16">
        <v>4803454.8397277221</v>
      </c>
      <c r="M32" s="16">
        <v>4803454.8397277221</v>
      </c>
      <c r="N32" s="16">
        <v>4803454.8397277221</v>
      </c>
      <c r="O32" s="16">
        <v>4803454.8397277221</v>
      </c>
      <c r="P32" s="16">
        <v>4747252.8894129563</v>
      </c>
      <c r="Q32" s="16">
        <v>4617658.3421444986</v>
      </c>
      <c r="R32" s="16">
        <v>4636772.2280963333</v>
      </c>
      <c r="S32" s="16">
        <v>4655886.1140481671</v>
      </c>
      <c r="T32" s="16">
        <v>4675000</v>
      </c>
      <c r="U32" s="16">
        <v>4628249.9999999991</v>
      </c>
      <c r="V32" s="16">
        <v>4581967.4999999991</v>
      </c>
      <c r="W32" s="16">
        <v>4536148.2499999991</v>
      </c>
      <c r="X32" s="16">
        <v>4490786.3</v>
      </c>
      <c r="Y32" s="16">
        <v>4445878.25</v>
      </c>
      <c r="Z32" s="16">
        <v>4401419.8499999987</v>
      </c>
      <c r="AA32" s="16">
        <v>4357405.1500000004</v>
      </c>
      <c r="AB32" s="16">
        <v>4313831.5999999987</v>
      </c>
      <c r="AC32" s="16">
        <v>4270693.2499999991</v>
      </c>
      <c r="AD32" s="16">
        <v>4227986.7</v>
      </c>
      <c r="AE32" s="16">
        <v>4185705.9999999986</v>
      </c>
      <c r="AF32" s="16">
        <v>4143849.4499999993</v>
      </c>
      <c r="AG32" s="16">
        <v>4102411.0999999996</v>
      </c>
      <c r="AH32" s="16">
        <v>4061386.6999999988</v>
      </c>
      <c r="AI32" s="16">
        <v>4020772.8499999992</v>
      </c>
      <c r="AJ32" s="16">
        <v>4020772.8499999992</v>
      </c>
      <c r="AK32" s="16">
        <v>4020772.8499999992</v>
      </c>
      <c r="AL32" s="16">
        <v>4020772.8499999992</v>
      </c>
      <c r="AM32" s="16">
        <v>4020772.8499999992</v>
      </c>
      <c r="AN32" s="16">
        <v>4020772.8499999992</v>
      </c>
      <c r="AO32" s="16">
        <v>4020772.8499999992</v>
      </c>
      <c r="AP32" s="16">
        <v>4020772.8499999992</v>
      </c>
      <c r="AQ32" s="16">
        <v>4020772.8499999992</v>
      </c>
      <c r="AR32" s="16">
        <v>4020772.8499999992</v>
      </c>
      <c r="AS32" s="16">
        <v>4020772.85</v>
      </c>
      <c r="AT32" s="22">
        <v>4020772.85</v>
      </c>
      <c r="AU32" s="22">
        <v>4020772.85</v>
      </c>
      <c r="AV32" s="22">
        <v>4020772.85</v>
      </c>
      <c r="AW32" s="22">
        <v>4020772.85</v>
      </c>
      <c r="AX32" s="22">
        <v>4020772.85</v>
      </c>
      <c r="AY32" s="22">
        <v>4020772.85</v>
      </c>
      <c r="AZ32" s="22">
        <v>4020772.85</v>
      </c>
      <c r="BA32" s="22">
        <v>4020772.85</v>
      </c>
      <c r="BB32" s="22">
        <v>4020772.85</v>
      </c>
      <c r="BC32" s="22">
        <v>4020772.85</v>
      </c>
      <c r="BD32" s="22">
        <v>4020772.85</v>
      </c>
      <c r="BE32" s="22">
        <v>4020772.85</v>
      </c>
      <c r="BF32" s="22">
        <v>4020772.85</v>
      </c>
      <c r="BG32" s="22">
        <v>4020772.85</v>
      </c>
      <c r="BH32" s="22">
        <v>4020772.85</v>
      </c>
      <c r="BI32" s="22">
        <v>4020772.85</v>
      </c>
      <c r="BJ32" s="22">
        <v>4020772.85</v>
      </c>
      <c r="BK32" s="22">
        <v>4020772.85</v>
      </c>
      <c r="BL32" s="22">
        <v>4020772.85</v>
      </c>
      <c r="BM32" s="22">
        <v>4020772.85</v>
      </c>
    </row>
    <row r="33" spans="1:65" s="8" customFormat="1" x14ac:dyDescent="0.25">
      <c r="A33" s="8" t="s">
        <v>55</v>
      </c>
      <c r="B33" s="9" t="s">
        <v>71</v>
      </c>
      <c r="C33" s="9" t="s">
        <v>46</v>
      </c>
      <c r="D33" s="9" t="s">
        <v>45</v>
      </c>
      <c r="E33" s="11">
        <v>82968.765413478832</v>
      </c>
      <c r="F33" s="11">
        <v>82968.765413478832</v>
      </c>
      <c r="G33" s="11">
        <v>82968.765413478832</v>
      </c>
      <c r="H33" s="11">
        <v>82968.765413478832</v>
      </c>
      <c r="I33" s="11">
        <v>82968.765413478832</v>
      </c>
      <c r="J33" s="11">
        <v>82968.765413478832</v>
      </c>
      <c r="K33" s="11">
        <v>82968.765413478832</v>
      </c>
      <c r="L33" s="11">
        <v>82968.765413478832</v>
      </c>
      <c r="M33" s="11">
        <v>82968.765413478832</v>
      </c>
      <c r="N33" s="11">
        <v>82968.765413478832</v>
      </c>
      <c r="O33" s="11">
        <v>82968.765413478832</v>
      </c>
      <c r="P33" s="11">
        <v>81998.004453496513</v>
      </c>
      <c r="Q33" s="11">
        <v>79759.553182495903</v>
      </c>
      <c r="R33" s="11">
        <v>80089.702121663926</v>
      </c>
      <c r="S33" s="11">
        <v>80419.851060831978</v>
      </c>
      <c r="T33" s="11">
        <v>80750</v>
      </c>
      <c r="U33" s="11">
        <v>80749.999999999985</v>
      </c>
      <c r="V33" s="11">
        <v>80749.999999999985</v>
      </c>
      <c r="W33" s="11">
        <v>80749.999999999985</v>
      </c>
      <c r="X33" s="11">
        <v>80750</v>
      </c>
      <c r="Y33" s="11">
        <v>80750</v>
      </c>
      <c r="Z33" s="11">
        <v>80750</v>
      </c>
      <c r="AA33" s="11">
        <v>80750</v>
      </c>
      <c r="AB33" s="11">
        <v>80749.999999999985</v>
      </c>
      <c r="AC33" s="11">
        <v>80749.999999999985</v>
      </c>
      <c r="AD33" s="11">
        <v>80749.999999999985</v>
      </c>
      <c r="AE33" s="11">
        <v>80750</v>
      </c>
      <c r="AF33" s="11">
        <v>80749.999999999985</v>
      </c>
      <c r="AG33" s="11">
        <v>80749.999999999985</v>
      </c>
      <c r="AH33" s="11">
        <v>80749.999999999971</v>
      </c>
      <c r="AI33" s="11">
        <v>80749.999999999971</v>
      </c>
      <c r="AJ33" s="11">
        <v>80749.999999999971</v>
      </c>
      <c r="AK33" s="11">
        <v>80749.999999999971</v>
      </c>
      <c r="AL33" s="11">
        <v>80749.999999999971</v>
      </c>
      <c r="AM33" s="11">
        <v>80749.999999999971</v>
      </c>
      <c r="AN33" s="11">
        <v>80749.999999999971</v>
      </c>
      <c r="AO33" s="11">
        <v>80749.999999999971</v>
      </c>
      <c r="AP33" s="11">
        <v>80749.999999999985</v>
      </c>
      <c r="AQ33" s="11">
        <v>80749.999999999985</v>
      </c>
      <c r="AR33" s="11">
        <v>80749.999999999985</v>
      </c>
      <c r="AS33" s="11">
        <v>80750</v>
      </c>
      <c r="AT33" s="23">
        <v>80750</v>
      </c>
      <c r="AU33" s="23">
        <v>80750</v>
      </c>
      <c r="AV33" s="23">
        <v>80750</v>
      </c>
      <c r="AW33" s="23">
        <v>80750</v>
      </c>
      <c r="AX33" s="23">
        <v>80750</v>
      </c>
      <c r="AY33" s="23">
        <v>80750</v>
      </c>
      <c r="AZ33" s="23">
        <v>80750</v>
      </c>
      <c r="BA33" s="23">
        <v>80750</v>
      </c>
      <c r="BB33" s="23">
        <v>80750</v>
      </c>
      <c r="BC33" s="23">
        <v>80750</v>
      </c>
      <c r="BD33" s="23">
        <v>80750</v>
      </c>
      <c r="BE33" s="23">
        <v>80750</v>
      </c>
      <c r="BF33" s="23">
        <v>80750</v>
      </c>
      <c r="BG33" s="23">
        <v>80750</v>
      </c>
      <c r="BH33" s="23">
        <v>80750</v>
      </c>
      <c r="BI33" s="23">
        <v>80750</v>
      </c>
      <c r="BJ33" s="23">
        <v>80750</v>
      </c>
      <c r="BK33" s="23">
        <v>80750</v>
      </c>
      <c r="BL33" s="23">
        <v>80750</v>
      </c>
      <c r="BM33" s="23">
        <v>80750</v>
      </c>
    </row>
    <row r="34" spans="1:65" s="8" customFormat="1" x14ac:dyDescent="0.25">
      <c r="A34" s="8" t="s">
        <v>55</v>
      </c>
      <c r="B34" s="9" t="s">
        <v>71</v>
      </c>
      <c r="C34" s="9" t="s">
        <v>47</v>
      </c>
      <c r="D34" s="9" t="s">
        <v>48</v>
      </c>
      <c r="E34" s="12">
        <v>6.1134879778352831</v>
      </c>
      <c r="F34" s="12">
        <v>6.1134879778352831</v>
      </c>
      <c r="G34" s="12">
        <v>6.1134879778352831</v>
      </c>
      <c r="H34" s="12">
        <v>6.1134879778352831</v>
      </c>
      <c r="I34" s="12">
        <v>6.1134879778352831</v>
      </c>
      <c r="J34" s="12">
        <v>6.1134879778352831</v>
      </c>
      <c r="K34" s="12">
        <v>6.1134879778352831</v>
      </c>
      <c r="L34" s="12">
        <v>6.1134879778352831</v>
      </c>
      <c r="M34" s="12">
        <v>6.1134879778352831</v>
      </c>
      <c r="N34" s="12">
        <v>6.1134879778352831</v>
      </c>
      <c r="O34" s="12">
        <v>6.1134879778352831</v>
      </c>
      <c r="P34" s="12">
        <v>6.0419582228892166</v>
      </c>
      <c r="Q34" s="12">
        <v>5.8770197081839086</v>
      </c>
      <c r="R34" s="12">
        <v>5.9013464721226061</v>
      </c>
      <c r="S34" s="12">
        <v>5.9256732360613027</v>
      </c>
      <c r="T34" s="12">
        <v>5.95</v>
      </c>
      <c r="U34" s="12">
        <v>5.9499999999999993</v>
      </c>
      <c r="V34" s="12">
        <v>5.9499999999999993</v>
      </c>
      <c r="W34" s="12">
        <v>5.9499999999999993</v>
      </c>
      <c r="X34" s="12">
        <v>5.95</v>
      </c>
      <c r="Y34" s="12">
        <v>5.95</v>
      </c>
      <c r="Z34" s="12">
        <v>5.95</v>
      </c>
      <c r="AA34" s="12">
        <v>5.95</v>
      </c>
      <c r="AB34" s="12">
        <v>5.9499999999999993</v>
      </c>
      <c r="AC34" s="12">
        <v>5.9499999999999993</v>
      </c>
      <c r="AD34" s="12">
        <v>5.9499999999999993</v>
      </c>
      <c r="AE34" s="12">
        <v>5.95</v>
      </c>
      <c r="AF34" s="12">
        <v>5.9499999999999993</v>
      </c>
      <c r="AG34" s="12">
        <v>5.9499999999999993</v>
      </c>
      <c r="AH34" s="12">
        <v>5.9499999999999984</v>
      </c>
      <c r="AI34" s="12">
        <v>5.9499999999999984</v>
      </c>
      <c r="AJ34" s="12">
        <v>5.9499999999999984</v>
      </c>
      <c r="AK34" s="12">
        <v>5.9499999999999984</v>
      </c>
      <c r="AL34" s="12">
        <v>5.9499999999999984</v>
      </c>
      <c r="AM34" s="12">
        <v>5.9499999999999984</v>
      </c>
      <c r="AN34" s="12">
        <v>5.9499999999999984</v>
      </c>
      <c r="AO34" s="12">
        <v>5.9499999999999984</v>
      </c>
      <c r="AP34" s="12">
        <v>5.9499999999999993</v>
      </c>
      <c r="AQ34" s="12">
        <v>5.9499999999999993</v>
      </c>
      <c r="AR34" s="12">
        <v>5.9499999999999993</v>
      </c>
      <c r="AS34" s="12">
        <v>5.95</v>
      </c>
      <c r="AT34" s="24">
        <v>5.95</v>
      </c>
      <c r="AU34" s="24">
        <v>5.95</v>
      </c>
      <c r="AV34" s="24">
        <v>5.95</v>
      </c>
      <c r="AW34" s="24">
        <v>5.95</v>
      </c>
      <c r="AX34" s="24">
        <v>5.95</v>
      </c>
      <c r="AY34" s="24">
        <v>5.95</v>
      </c>
      <c r="AZ34" s="24">
        <v>5.95</v>
      </c>
      <c r="BA34" s="24">
        <v>5.95</v>
      </c>
      <c r="BB34" s="24">
        <v>5.95</v>
      </c>
      <c r="BC34" s="24">
        <v>5.95</v>
      </c>
      <c r="BD34" s="24">
        <v>5.95</v>
      </c>
      <c r="BE34" s="24">
        <v>5.95</v>
      </c>
      <c r="BF34" s="24">
        <v>5.95</v>
      </c>
      <c r="BG34" s="24">
        <v>5.95</v>
      </c>
      <c r="BH34" s="24">
        <v>5.95</v>
      </c>
      <c r="BI34" s="24">
        <v>5.95</v>
      </c>
      <c r="BJ34" s="24">
        <v>5.95</v>
      </c>
      <c r="BK34" s="24">
        <v>5.95</v>
      </c>
      <c r="BL34" s="24">
        <v>5.95</v>
      </c>
      <c r="BM34" s="24">
        <v>5.95</v>
      </c>
    </row>
    <row r="35" spans="1:65" s="10" customFormat="1" x14ac:dyDescent="0.25">
      <c r="A35" s="8" t="s">
        <v>69</v>
      </c>
      <c r="B35" s="8" t="s">
        <v>72</v>
      </c>
      <c r="C35" s="9" t="s">
        <v>44</v>
      </c>
      <c r="D35" s="9" t="s">
        <v>45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867000</v>
      </c>
      <c r="Z35" s="16">
        <v>864449.99999999988</v>
      </c>
      <c r="AA35" s="16">
        <v>862750</v>
      </c>
      <c r="AB35" s="16">
        <v>860199.99999999988</v>
      </c>
      <c r="AC35" s="16">
        <v>858499.99999999988</v>
      </c>
      <c r="AD35" s="16">
        <v>856799.99999999988</v>
      </c>
      <c r="AE35" s="16">
        <v>854250</v>
      </c>
      <c r="AF35" s="16">
        <v>852549.99999999977</v>
      </c>
      <c r="AG35" s="16">
        <v>850849.99999999988</v>
      </c>
      <c r="AH35" s="16">
        <v>849149.99999999977</v>
      </c>
      <c r="AI35" s="16">
        <v>846599.99999999977</v>
      </c>
      <c r="AJ35" s="16">
        <v>844899.99999999977</v>
      </c>
      <c r="AK35" s="16">
        <v>843199.99999999977</v>
      </c>
      <c r="AL35" s="16">
        <v>841499.99999999977</v>
      </c>
      <c r="AM35" s="16">
        <v>839799.99999999977</v>
      </c>
      <c r="AN35" s="16">
        <v>838099.99999999988</v>
      </c>
      <c r="AO35" s="16">
        <v>836399.99999999965</v>
      </c>
      <c r="AP35" s="16">
        <v>834699.99999999977</v>
      </c>
      <c r="AQ35" s="16">
        <v>832999.99999999988</v>
      </c>
      <c r="AR35" s="16">
        <v>831299.99999999977</v>
      </c>
      <c r="AS35" s="16">
        <v>829600</v>
      </c>
      <c r="AT35" s="22">
        <v>827900</v>
      </c>
      <c r="AU35" s="22">
        <v>826199.99999999895</v>
      </c>
      <c r="AV35" s="22">
        <v>824499.99999999895</v>
      </c>
      <c r="AW35" s="22">
        <v>822799.99999999895</v>
      </c>
      <c r="AX35" s="22">
        <v>821099.99999999895</v>
      </c>
      <c r="AY35" s="22">
        <v>819399.99999999895</v>
      </c>
      <c r="AZ35" s="22">
        <v>817699.99999999895</v>
      </c>
      <c r="BA35" s="22">
        <v>815999.99999999895</v>
      </c>
      <c r="BB35" s="22">
        <v>814299.99999999895</v>
      </c>
      <c r="BC35" s="22">
        <v>812599.99999999802</v>
      </c>
      <c r="BD35" s="22">
        <v>810899.99999999802</v>
      </c>
      <c r="BE35" s="22">
        <v>809199.99999999802</v>
      </c>
      <c r="BF35" s="22">
        <v>807499.99999999802</v>
      </c>
      <c r="BG35" s="22">
        <v>805799.99999999802</v>
      </c>
      <c r="BH35" s="22">
        <v>804099.99999999802</v>
      </c>
      <c r="BI35" s="22">
        <v>802399.99999999802</v>
      </c>
      <c r="BJ35" s="22">
        <v>800699.99999999802</v>
      </c>
      <c r="BK35" s="22">
        <v>798999.99999999802</v>
      </c>
      <c r="BL35" s="22">
        <v>797299.99999999697</v>
      </c>
      <c r="BM35" s="22">
        <v>795599.99999999697</v>
      </c>
    </row>
    <row r="36" spans="1:65" s="10" customFormat="1" x14ac:dyDescent="0.25">
      <c r="A36" s="8" t="s">
        <v>69</v>
      </c>
      <c r="B36" s="8" t="s">
        <v>72</v>
      </c>
      <c r="C36" s="9" t="s">
        <v>46</v>
      </c>
      <c r="D36" s="9" t="s">
        <v>45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68850</v>
      </c>
      <c r="Z36" s="11">
        <v>68850</v>
      </c>
      <c r="AA36" s="11">
        <v>68850</v>
      </c>
      <c r="AB36" s="11">
        <v>68850</v>
      </c>
      <c r="AC36" s="11">
        <v>68850</v>
      </c>
      <c r="AD36" s="11">
        <v>67999.999999999985</v>
      </c>
      <c r="AE36" s="11">
        <v>68000</v>
      </c>
      <c r="AF36" s="11">
        <v>67999.999999999985</v>
      </c>
      <c r="AG36" s="11">
        <v>67999.999999999985</v>
      </c>
      <c r="AH36" s="11">
        <v>67999.999999999985</v>
      </c>
      <c r="AI36" s="11">
        <v>67999.999999999985</v>
      </c>
      <c r="AJ36" s="11">
        <v>67999.999999999985</v>
      </c>
      <c r="AK36" s="11">
        <v>67999.999999999985</v>
      </c>
      <c r="AL36" s="11">
        <v>67999.999999999985</v>
      </c>
      <c r="AM36" s="11">
        <v>67999.999999999985</v>
      </c>
      <c r="AN36" s="11">
        <v>67999.999999999985</v>
      </c>
      <c r="AO36" s="11">
        <v>67149.999999999971</v>
      </c>
      <c r="AP36" s="11">
        <v>67149.999999999985</v>
      </c>
      <c r="AQ36" s="11">
        <v>67149.999999999985</v>
      </c>
      <c r="AR36" s="11">
        <v>67149.999999999985</v>
      </c>
      <c r="AS36" s="11">
        <v>67149.999999999985</v>
      </c>
      <c r="AT36" s="23">
        <v>67150</v>
      </c>
      <c r="AU36" s="23">
        <v>67150</v>
      </c>
      <c r="AV36" s="23">
        <v>67150</v>
      </c>
      <c r="AW36" s="23">
        <v>67150</v>
      </c>
      <c r="AX36" s="23">
        <v>67150</v>
      </c>
      <c r="AY36" s="23">
        <v>67150</v>
      </c>
      <c r="AZ36" s="23">
        <v>67150</v>
      </c>
      <c r="BA36" s="23">
        <v>67150</v>
      </c>
      <c r="BB36" s="23">
        <v>67150</v>
      </c>
      <c r="BC36" s="23">
        <v>67150</v>
      </c>
      <c r="BD36" s="23">
        <v>67150</v>
      </c>
      <c r="BE36" s="23">
        <v>67150</v>
      </c>
      <c r="BF36" s="23">
        <v>67150</v>
      </c>
      <c r="BG36" s="23">
        <v>67150</v>
      </c>
      <c r="BH36" s="23">
        <v>67150</v>
      </c>
      <c r="BI36" s="23">
        <v>67150</v>
      </c>
      <c r="BJ36" s="23">
        <v>67150</v>
      </c>
      <c r="BK36" s="23">
        <v>67150</v>
      </c>
      <c r="BL36" s="23">
        <v>67150</v>
      </c>
      <c r="BM36" s="23">
        <v>67150</v>
      </c>
    </row>
    <row r="37" spans="1:65" s="10" customFormat="1" x14ac:dyDescent="0.25">
      <c r="A37" s="8" t="s">
        <v>69</v>
      </c>
      <c r="B37" s="8" t="s">
        <v>72</v>
      </c>
      <c r="C37" s="9" t="s">
        <v>47</v>
      </c>
      <c r="D37" s="9" t="s">
        <v>48</v>
      </c>
      <c r="E37" s="12">
        <v>3.3187506165391536</v>
      </c>
      <c r="F37" s="12">
        <v>3.3187506165391536</v>
      </c>
      <c r="G37" s="12">
        <v>3.3187506165391536</v>
      </c>
      <c r="H37" s="12">
        <v>3.3187506165391536</v>
      </c>
      <c r="I37" s="12">
        <v>3.3187506165391536</v>
      </c>
      <c r="J37" s="12">
        <v>3.3187506165391536</v>
      </c>
      <c r="K37" s="12">
        <v>3.3187506165391536</v>
      </c>
      <c r="L37" s="12">
        <v>3.3187506165391536</v>
      </c>
      <c r="M37" s="12">
        <v>3.3187506165391536</v>
      </c>
      <c r="N37" s="12">
        <v>3.3187506165391536</v>
      </c>
      <c r="O37" s="12">
        <v>3.3187506165391536</v>
      </c>
      <c r="P37" s="12">
        <v>3.2799201781398604</v>
      </c>
      <c r="Q37" s="12">
        <v>3.1903821272998361</v>
      </c>
      <c r="R37" s="12">
        <v>3.2035880848665572</v>
      </c>
      <c r="S37" s="12">
        <v>3.2167940424332784</v>
      </c>
      <c r="T37" s="12">
        <v>3.23</v>
      </c>
      <c r="U37" s="12">
        <v>3.2299999999999995</v>
      </c>
      <c r="V37" s="12">
        <v>3.2299999999999995</v>
      </c>
      <c r="W37" s="12">
        <v>3.2299999999999995</v>
      </c>
      <c r="X37" s="12">
        <v>3.23</v>
      </c>
      <c r="Y37" s="12">
        <v>3.23</v>
      </c>
      <c r="Z37" s="12">
        <v>3.23</v>
      </c>
      <c r="AA37" s="12">
        <v>3.23</v>
      </c>
      <c r="AB37" s="12">
        <v>3.2299999999999995</v>
      </c>
      <c r="AC37" s="12">
        <v>3.2299999999999995</v>
      </c>
      <c r="AD37" s="12">
        <v>3.2299999999999995</v>
      </c>
      <c r="AE37" s="12">
        <v>3.23</v>
      </c>
      <c r="AF37" s="12">
        <v>3.2299999999999995</v>
      </c>
      <c r="AG37" s="12">
        <v>3.2299999999999995</v>
      </c>
      <c r="AH37" s="12">
        <v>3.2299999999999991</v>
      </c>
      <c r="AI37" s="12">
        <v>3.2299999999999991</v>
      </c>
      <c r="AJ37" s="12">
        <v>3.2299999999999991</v>
      </c>
      <c r="AK37" s="12">
        <v>3.2299999999999991</v>
      </c>
      <c r="AL37" s="12">
        <v>3.2299999999999991</v>
      </c>
      <c r="AM37" s="12">
        <v>3.2299999999999991</v>
      </c>
      <c r="AN37" s="12">
        <v>3.2299999999999991</v>
      </c>
      <c r="AO37" s="12">
        <v>3.2299999999999991</v>
      </c>
      <c r="AP37" s="12">
        <v>3.2299999999999995</v>
      </c>
      <c r="AQ37" s="12">
        <v>3.2299999999999995</v>
      </c>
      <c r="AR37" s="12">
        <v>3.2299999999999995</v>
      </c>
      <c r="AS37" s="12">
        <v>3.23</v>
      </c>
      <c r="AT37" s="24">
        <v>3.23</v>
      </c>
      <c r="AU37" s="24">
        <v>3.23</v>
      </c>
      <c r="AV37" s="24">
        <v>3.23</v>
      </c>
      <c r="AW37" s="24">
        <v>3.23</v>
      </c>
      <c r="AX37" s="24">
        <v>3.23</v>
      </c>
      <c r="AY37" s="24">
        <v>3.23</v>
      </c>
      <c r="AZ37" s="24">
        <v>3.23</v>
      </c>
      <c r="BA37" s="24">
        <v>3.23</v>
      </c>
      <c r="BB37" s="24">
        <v>3.23</v>
      </c>
      <c r="BC37" s="24">
        <v>3.23</v>
      </c>
      <c r="BD37" s="24">
        <v>3.23</v>
      </c>
      <c r="BE37" s="24">
        <v>3.23</v>
      </c>
      <c r="BF37" s="24">
        <v>3.23</v>
      </c>
      <c r="BG37" s="24">
        <v>3.23</v>
      </c>
      <c r="BH37" s="24">
        <v>3.23</v>
      </c>
      <c r="BI37" s="24">
        <v>3.23</v>
      </c>
      <c r="BJ37" s="24">
        <v>3.23</v>
      </c>
      <c r="BK37" s="24">
        <v>3.23</v>
      </c>
      <c r="BL37" s="24">
        <v>3.23</v>
      </c>
      <c r="BM37" s="24">
        <v>3.23</v>
      </c>
    </row>
  </sheetData>
  <phoneticPr fontId="2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EF98-BE57-4B2E-A22F-A59E6D68BD28}">
  <dimension ref="A1:Y14"/>
  <sheetViews>
    <sheetView tabSelected="1" workbookViewId="0">
      <pane xSplit="1" topLeftCell="K1" activePane="topRight" state="frozen"/>
      <selection pane="topRight" activeCell="M26" sqref="M26"/>
    </sheetView>
  </sheetViews>
  <sheetFormatPr defaultRowHeight="15" x14ac:dyDescent="0.25"/>
  <cols>
    <col min="1" max="1" width="36.5703125" bestFit="1" customWidth="1"/>
    <col min="2" max="4" width="36.5703125" style="8" customWidth="1"/>
    <col min="5" max="5" width="15.5703125" customWidth="1"/>
    <col min="6" max="6" width="36.140625" bestFit="1" customWidth="1"/>
    <col min="7" max="7" width="36.140625" style="8" customWidth="1"/>
    <col min="8" max="8" width="23.85546875" style="8" bestFit="1" customWidth="1"/>
    <col min="9" max="10" width="31.85546875" bestFit="1" customWidth="1"/>
    <col min="16" max="16" width="23.85546875" bestFit="1" customWidth="1"/>
    <col min="17" max="17" width="18.85546875" bestFit="1" customWidth="1"/>
    <col min="18" max="18" width="15" bestFit="1" customWidth="1"/>
    <col min="19" max="19" width="17.7109375" bestFit="1" customWidth="1"/>
    <col min="20" max="20" width="17.42578125" bestFit="1" customWidth="1"/>
    <col min="21" max="21" width="19.7109375" style="8" bestFit="1" customWidth="1"/>
    <col min="22" max="22" width="27.140625" customWidth="1"/>
    <col min="24" max="24" width="24.140625" bestFit="1" customWidth="1"/>
  </cols>
  <sheetData>
    <row r="1" spans="1:25" x14ac:dyDescent="0.25">
      <c r="A1" s="8" t="s">
        <v>51</v>
      </c>
      <c r="B1" s="8" t="s">
        <v>70</v>
      </c>
      <c r="C1" s="8" t="s">
        <v>77</v>
      </c>
      <c r="D1" s="8" t="s">
        <v>98</v>
      </c>
      <c r="E1" s="8" t="s">
        <v>62</v>
      </c>
      <c r="F1" s="8" t="s">
        <v>92</v>
      </c>
      <c r="G1" s="8" t="s">
        <v>91</v>
      </c>
      <c r="H1" s="8" t="s">
        <v>95</v>
      </c>
      <c r="I1" s="8" t="s">
        <v>63</v>
      </c>
      <c r="J1" s="8" t="s">
        <v>64</v>
      </c>
      <c r="K1" s="8" t="s">
        <v>65</v>
      </c>
      <c r="L1" s="8" t="s">
        <v>66</v>
      </c>
      <c r="M1" s="8" t="s">
        <v>67</v>
      </c>
      <c r="N1" s="8" t="s">
        <v>68</v>
      </c>
      <c r="O1" t="s">
        <v>84</v>
      </c>
      <c r="P1" t="s">
        <v>78</v>
      </c>
      <c r="Q1" t="s">
        <v>79</v>
      </c>
      <c r="R1" t="s">
        <v>81</v>
      </c>
      <c r="S1" t="s">
        <v>80</v>
      </c>
      <c r="T1" t="s">
        <v>89</v>
      </c>
      <c r="U1" s="8" t="s">
        <v>93</v>
      </c>
      <c r="V1" t="s">
        <v>82</v>
      </c>
      <c r="W1" t="s">
        <v>83</v>
      </c>
      <c r="X1" t="s">
        <v>94</v>
      </c>
      <c r="Y1" t="s">
        <v>96</v>
      </c>
    </row>
    <row r="2" spans="1:25" x14ac:dyDescent="0.25">
      <c r="A2" s="8" t="s">
        <v>52</v>
      </c>
      <c r="B2" s="8" t="s">
        <v>71</v>
      </c>
      <c r="C2" s="8">
        <v>25</v>
      </c>
      <c r="D2" s="8">
        <v>0</v>
      </c>
      <c r="E2" s="8">
        <v>0</v>
      </c>
      <c r="F2" s="8">
        <v>0</v>
      </c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5</v>
      </c>
      <c r="N2" s="8">
        <v>0</v>
      </c>
      <c r="O2" t="s">
        <v>74</v>
      </c>
      <c r="P2">
        <v>3</v>
      </c>
      <c r="Q2">
        <v>2</v>
      </c>
      <c r="R2">
        <v>0.45300000000000001</v>
      </c>
      <c r="S2">
        <v>0.85</v>
      </c>
      <c r="T2" s="20">
        <f>X2</f>
        <v>2000000</v>
      </c>
      <c r="U2" s="19">
        <v>250000</v>
      </c>
      <c r="V2">
        <v>0.36499999999999999</v>
      </c>
      <c r="X2" s="19">
        <v>2000000</v>
      </c>
      <c r="Y2">
        <v>2010</v>
      </c>
    </row>
    <row r="3" spans="1:25" x14ac:dyDescent="0.25">
      <c r="A3" s="8" t="s">
        <v>53</v>
      </c>
      <c r="B3" s="8" t="s">
        <v>71</v>
      </c>
      <c r="C3" s="8">
        <v>25</v>
      </c>
      <c r="D3" s="8">
        <v>0</v>
      </c>
      <c r="E3" s="8">
        <v>0</v>
      </c>
      <c r="F3" s="8">
        <v>0</v>
      </c>
      <c r="G3" s="8">
        <v>0</v>
      </c>
      <c r="H3" s="8">
        <v>1</v>
      </c>
      <c r="I3" s="8">
        <v>0</v>
      </c>
      <c r="J3" s="8">
        <v>0</v>
      </c>
      <c r="K3" s="8">
        <v>3</v>
      </c>
      <c r="L3" s="8">
        <v>0</v>
      </c>
      <c r="M3" s="8">
        <v>6</v>
      </c>
      <c r="N3" s="8">
        <v>0</v>
      </c>
      <c r="O3" s="8" t="s">
        <v>74</v>
      </c>
      <c r="P3">
        <v>2</v>
      </c>
      <c r="Q3">
        <v>2</v>
      </c>
      <c r="R3">
        <v>0.19</v>
      </c>
      <c r="S3">
        <v>0.92</v>
      </c>
      <c r="T3" s="20">
        <f t="shared" ref="T3:T13" si="0">X3</f>
        <v>1000000</v>
      </c>
      <c r="U3" s="19">
        <v>500000</v>
      </c>
      <c r="V3">
        <v>0.46</v>
      </c>
      <c r="X3" s="19">
        <v>1000000</v>
      </c>
      <c r="Y3" s="8">
        <v>2010</v>
      </c>
    </row>
    <row r="4" spans="1:25" x14ac:dyDescent="0.25">
      <c r="A4" s="8" t="s">
        <v>54</v>
      </c>
      <c r="B4" s="8" t="s">
        <v>71</v>
      </c>
      <c r="C4" s="8">
        <v>25</v>
      </c>
      <c r="D4" s="8">
        <v>0</v>
      </c>
      <c r="E4" s="8">
        <v>0</v>
      </c>
      <c r="F4" s="8">
        <v>0</v>
      </c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7</v>
      </c>
      <c r="N4" s="8">
        <v>0</v>
      </c>
      <c r="O4" t="s">
        <v>54</v>
      </c>
      <c r="P4">
        <v>6</v>
      </c>
      <c r="Q4">
        <v>6</v>
      </c>
      <c r="R4">
        <v>0.17</v>
      </c>
      <c r="S4">
        <v>0.88</v>
      </c>
      <c r="T4" s="20">
        <f t="shared" si="0"/>
        <v>2000000</v>
      </c>
      <c r="U4" s="19">
        <v>100000</v>
      </c>
      <c r="V4">
        <v>0.90700000000000003</v>
      </c>
      <c r="X4" s="19">
        <v>2000000</v>
      </c>
      <c r="Y4" s="8">
        <v>2010</v>
      </c>
    </row>
    <row r="5" spans="1:25" x14ac:dyDescent="0.25">
      <c r="A5" s="8" t="s">
        <v>55</v>
      </c>
      <c r="B5" s="8" t="s">
        <v>71</v>
      </c>
      <c r="C5" s="8">
        <v>60</v>
      </c>
      <c r="D5" s="8">
        <v>0</v>
      </c>
      <c r="E5" s="8">
        <v>0</v>
      </c>
      <c r="F5" s="8">
        <v>0</v>
      </c>
      <c r="G5" s="8">
        <v>1</v>
      </c>
      <c r="H5" s="8">
        <v>1</v>
      </c>
      <c r="I5" s="8">
        <v>0</v>
      </c>
      <c r="J5" s="8">
        <v>0</v>
      </c>
      <c r="K5" s="8">
        <v>2</v>
      </c>
      <c r="L5" s="8">
        <v>1</v>
      </c>
      <c r="M5" s="8">
        <v>2</v>
      </c>
      <c r="N5" s="8">
        <v>1</v>
      </c>
      <c r="O5" t="s">
        <v>73</v>
      </c>
      <c r="P5">
        <v>8</v>
      </c>
      <c r="Q5">
        <v>5</v>
      </c>
      <c r="R5">
        <v>0.77400000000000002</v>
      </c>
      <c r="S5">
        <v>0.81</v>
      </c>
      <c r="T5" s="20">
        <f t="shared" si="0"/>
        <v>1000000</v>
      </c>
      <c r="U5" s="19">
        <v>1000000</v>
      </c>
      <c r="V5">
        <v>0</v>
      </c>
      <c r="X5" s="19">
        <v>1000000</v>
      </c>
      <c r="Y5" s="8">
        <v>2010</v>
      </c>
    </row>
    <row r="6" spans="1:25" x14ac:dyDescent="0.25">
      <c r="A6" s="8" t="s">
        <v>56</v>
      </c>
      <c r="B6" s="8" t="s">
        <v>71</v>
      </c>
      <c r="C6" s="8">
        <v>22</v>
      </c>
      <c r="D6" s="8">
        <v>0</v>
      </c>
      <c r="E6" s="8">
        <v>1</v>
      </c>
      <c r="F6" s="8">
        <v>1</v>
      </c>
      <c r="G6" s="8">
        <v>1</v>
      </c>
      <c r="H6" s="8">
        <v>0</v>
      </c>
      <c r="I6" s="8">
        <v>8700</v>
      </c>
      <c r="J6" s="8">
        <v>1341.2</v>
      </c>
      <c r="K6" s="8">
        <v>5</v>
      </c>
      <c r="L6" s="8">
        <v>1</v>
      </c>
      <c r="M6" s="8">
        <v>0</v>
      </c>
      <c r="N6" s="8">
        <v>1</v>
      </c>
      <c r="O6" t="s">
        <v>75</v>
      </c>
      <c r="P6">
        <v>5</v>
      </c>
      <c r="Q6">
        <v>3</v>
      </c>
      <c r="R6">
        <v>0.48</v>
      </c>
      <c r="S6">
        <v>0.24</v>
      </c>
      <c r="T6" s="20">
        <f t="shared" si="0"/>
        <v>1000000</v>
      </c>
      <c r="U6" s="19">
        <v>50000</v>
      </c>
      <c r="V6">
        <v>0</v>
      </c>
      <c r="W6" s="18" t="s">
        <v>85</v>
      </c>
      <c r="X6" s="19">
        <v>1000000</v>
      </c>
      <c r="Y6" s="8">
        <v>2010</v>
      </c>
    </row>
    <row r="7" spans="1:25" x14ac:dyDescent="0.25">
      <c r="A7" s="8" t="s">
        <v>57</v>
      </c>
      <c r="B7" s="8" t="s">
        <v>71</v>
      </c>
      <c r="C7" s="8">
        <v>24</v>
      </c>
      <c r="D7" s="8">
        <v>0</v>
      </c>
      <c r="E7" s="8">
        <v>1</v>
      </c>
      <c r="F7" s="8">
        <v>0</v>
      </c>
      <c r="G7" s="8">
        <v>1</v>
      </c>
      <c r="H7" s="8">
        <v>0</v>
      </c>
      <c r="I7" s="8">
        <v>12100</v>
      </c>
      <c r="J7" s="8">
        <v>5564</v>
      </c>
      <c r="K7" s="8">
        <v>4</v>
      </c>
      <c r="L7" s="8">
        <v>1</v>
      </c>
      <c r="M7" s="8">
        <v>0</v>
      </c>
      <c r="N7" s="8">
        <v>1</v>
      </c>
      <c r="O7" s="8" t="s">
        <v>75</v>
      </c>
      <c r="P7">
        <v>4</v>
      </c>
      <c r="Q7">
        <v>2</v>
      </c>
      <c r="R7">
        <v>0.32</v>
      </c>
      <c r="S7">
        <v>0.17</v>
      </c>
      <c r="T7" s="20">
        <f t="shared" si="0"/>
        <v>550000</v>
      </c>
      <c r="U7" s="19">
        <v>30000</v>
      </c>
      <c r="V7">
        <v>0</v>
      </c>
      <c r="W7" s="17" t="s">
        <v>86</v>
      </c>
      <c r="X7" s="19">
        <v>550000</v>
      </c>
      <c r="Y7" s="8">
        <v>2010</v>
      </c>
    </row>
    <row r="8" spans="1:25" x14ac:dyDescent="0.25">
      <c r="A8" s="8" t="s">
        <v>43</v>
      </c>
      <c r="B8" s="8" t="s">
        <v>71</v>
      </c>
      <c r="C8" s="8">
        <v>25</v>
      </c>
      <c r="D8" s="8">
        <v>0</v>
      </c>
      <c r="E8" s="8">
        <v>1</v>
      </c>
      <c r="F8" s="8">
        <v>0</v>
      </c>
      <c r="G8" s="8">
        <v>1</v>
      </c>
      <c r="H8" s="8">
        <v>0</v>
      </c>
      <c r="I8" s="8">
        <v>13000</v>
      </c>
      <c r="J8" s="8">
        <v>111</v>
      </c>
      <c r="K8" s="8">
        <v>0</v>
      </c>
      <c r="L8" s="8">
        <v>1</v>
      </c>
      <c r="M8" s="8">
        <v>0</v>
      </c>
      <c r="N8" s="8">
        <v>1</v>
      </c>
      <c r="O8" s="8" t="s">
        <v>75</v>
      </c>
      <c r="P8">
        <v>1</v>
      </c>
      <c r="Q8">
        <v>1</v>
      </c>
      <c r="R8">
        <v>0.11</v>
      </c>
      <c r="S8">
        <v>0</v>
      </c>
      <c r="T8" s="20">
        <f t="shared" si="0"/>
        <v>1500000</v>
      </c>
      <c r="U8" s="19">
        <f>(I8-J8)/8*1000/2</f>
        <v>805562.5</v>
      </c>
      <c r="V8">
        <v>0</v>
      </c>
      <c r="W8" s="17" t="s">
        <v>87</v>
      </c>
      <c r="X8" s="19">
        <v>1500000</v>
      </c>
      <c r="Y8" s="8">
        <v>2010</v>
      </c>
    </row>
    <row r="9" spans="1:25" x14ac:dyDescent="0.25">
      <c r="A9" s="8" t="s">
        <v>58</v>
      </c>
      <c r="B9" s="8" t="s">
        <v>71</v>
      </c>
      <c r="C9" s="8">
        <v>41</v>
      </c>
      <c r="D9" s="8">
        <v>0</v>
      </c>
      <c r="E9" s="8">
        <v>1</v>
      </c>
      <c r="F9" s="8">
        <v>0</v>
      </c>
      <c r="G9" s="8">
        <v>1</v>
      </c>
      <c r="H9" s="8">
        <v>0</v>
      </c>
      <c r="I9" s="8">
        <v>0</v>
      </c>
      <c r="J9" s="8">
        <v>0</v>
      </c>
      <c r="K9" s="8">
        <v>2</v>
      </c>
      <c r="L9" s="8">
        <v>1</v>
      </c>
      <c r="M9" s="8">
        <v>0</v>
      </c>
      <c r="N9" s="8">
        <v>1</v>
      </c>
      <c r="O9" t="s">
        <v>75</v>
      </c>
      <c r="P9">
        <v>2</v>
      </c>
      <c r="Q9">
        <v>2</v>
      </c>
      <c r="R9">
        <v>0.35</v>
      </c>
      <c r="S9">
        <v>0.84</v>
      </c>
      <c r="T9" s="20">
        <f t="shared" si="0"/>
        <v>60000</v>
      </c>
      <c r="U9" s="19">
        <v>10000</v>
      </c>
      <c r="V9">
        <v>0</v>
      </c>
      <c r="W9" s="17" t="s">
        <v>88</v>
      </c>
      <c r="X9" s="19">
        <v>60000</v>
      </c>
      <c r="Y9" s="8">
        <v>2010</v>
      </c>
    </row>
    <row r="10" spans="1:25" x14ac:dyDescent="0.25">
      <c r="A10" s="8" t="s">
        <v>59</v>
      </c>
      <c r="B10" s="8" t="s">
        <v>71</v>
      </c>
      <c r="C10" s="8">
        <v>25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5</v>
      </c>
      <c r="L10" s="8">
        <v>1</v>
      </c>
      <c r="M10" s="8">
        <v>3</v>
      </c>
      <c r="N10" s="8">
        <v>1</v>
      </c>
      <c r="O10" s="8" t="s">
        <v>76</v>
      </c>
      <c r="P10">
        <v>2</v>
      </c>
      <c r="Q10">
        <v>3</v>
      </c>
      <c r="R10">
        <v>0.84</v>
      </c>
      <c r="S10">
        <v>0.88</v>
      </c>
      <c r="T10" s="20">
        <f t="shared" si="0"/>
        <v>500000</v>
      </c>
      <c r="U10" s="19">
        <v>14000</v>
      </c>
      <c r="V10">
        <v>0</v>
      </c>
      <c r="X10" s="19">
        <v>500000</v>
      </c>
      <c r="Y10" s="8">
        <v>2010</v>
      </c>
    </row>
    <row r="11" spans="1:25" x14ac:dyDescent="0.25">
      <c r="A11" s="8" t="s">
        <v>60</v>
      </c>
      <c r="B11" s="8" t="s">
        <v>71</v>
      </c>
      <c r="C11" s="8">
        <v>25</v>
      </c>
      <c r="D11" s="8">
        <v>0</v>
      </c>
      <c r="E11" s="8">
        <v>0</v>
      </c>
      <c r="F11" s="8">
        <v>0</v>
      </c>
      <c r="G11" s="8">
        <v>1</v>
      </c>
      <c r="H11" s="8">
        <v>1</v>
      </c>
      <c r="I11" s="8">
        <v>0</v>
      </c>
      <c r="J11" s="8">
        <v>0</v>
      </c>
      <c r="K11" s="8">
        <v>4</v>
      </c>
      <c r="L11" s="8">
        <v>0</v>
      </c>
      <c r="M11" s="8">
        <v>1</v>
      </c>
      <c r="N11" s="8">
        <v>1</v>
      </c>
      <c r="O11" s="8" t="s">
        <v>76</v>
      </c>
      <c r="P11">
        <v>2</v>
      </c>
      <c r="Q11">
        <v>3</v>
      </c>
      <c r="R11">
        <v>0.45</v>
      </c>
      <c r="S11">
        <v>0.88</v>
      </c>
      <c r="T11" s="20">
        <f t="shared" si="0"/>
        <v>500000</v>
      </c>
      <c r="U11" s="19">
        <v>500000</v>
      </c>
      <c r="V11">
        <v>-0.29499999999999998</v>
      </c>
      <c r="X11" s="19">
        <v>500000</v>
      </c>
      <c r="Y11" s="8">
        <v>2018</v>
      </c>
    </row>
    <row r="12" spans="1:25" x14ac:dyDescent="0.25">
      <c r="A12" s="8" t="s">
        <v>61</v>
      </c>
      <c r="B12" s="8" t="s">
        <v>71</v>
      </c>
      <c r="C12" s="8">
        <v>25</v>
      </c>
      <c r="D12" s="8">
        <v>0</v>
      </c>
      <c r="E12" s="8">
        <v>0</v>
      </c>
      <c r="F12" s="8">
        <v>0</v>
      </c>
      <c r="G12" s="8">
        <v>1</v>
      </c>
      <c r="H12" s="8">
        <v>1</v>
      </c>
      <c r="I12" s="8">
        <v>0</v>
      </c>
      <c r="J12" s="8">
        <v>0</v>
      </c>
      <c r="K12" s="8">
        <v>6</v>
      </c>
      <c r="L12" s="8">
        <v>0</v>
      </c>
      <c r="M12" s="8">
        <v>4</v>
      </c>
      <c r="N12" s="8">
        <v>1</v>
      </c>
      <c r="O12" s="8" t="s">
        <v>61</v>
      </c>
      <c r="P12">
        <v>3</v>
      </c>
      <c r="Q12">
        <v>2</v>
      </c>
      <c r="R12">
        <v>0.45300000000000001</v>
      </c>
      <c r="S12">
        <v>0.85</v>
      </c>
      <c r="T12" s="20">
        <f t="shared" si="0"/>
        <v>500000</v>
      </c>
      <c r="U12" s="19">
        <v>500000</v>
      </c>
      <c r="V12">
        <v>0</v>
      </c>
      <c r="X12" s="19">
        <v>500000</v>
      </c>
      <c r="Y12" s="8">
        <v>2035</v>
      </c>
    </row>
    <row r="13" spans="1:25" x14ac:dyDescent="0.25">
      <c r="A13" s="8" t="s">
        <v>69</v>
      </c>
      <c r="B13" s="8" t="s">
        <v>72</v>
      </c>
      <c r="C13" s="8">
        <f>C2</f>
        <v>25</v>
      </c>
      <c r="D13" s="8">
        <v>0</v>
      </c>
      <c r="E13" s="8">
        <f t="shared" ref="E13" si="1">E2</f>
        <v>0</v>
      </c>
      <c r="F13" s="8"/>
      <c r="G13" s="8">
        <v>1</v>
      </c>
      <c r="H13" s="8">
        <v>1</v>
      </c>
      <c r="I13" s="8"/>
      <c r="J13" s="8"/>
      <c r="K13" s="8"/>
      <c r="L13" s="8"/>
      <c r="M13" s="8"/>
      <c r="N13" s="8"/>
      <c r="O13" s="8" t="s">
        <v>74</v>
      </c>
      <c r="T13" s="20">
        <f t="shared" si="0"/>
        <v>0</v>
      </c>
    </row>
    <row r="14" spans="1:25" x14ac:dyDescent="0.25">
      <c r="A14" t="s">
        <v>97</v>
      </c>
      <c r="B14" s="8" t="s">
        <v>72</v>
      </c>
      <c r="D14" s="8">
        <v>1</v>
      </c>
      <c r="E14" s="8">
        <v>0</v>
      </c>
      <c r="F14" s="8"/>
      <c r="I14" s="8"/>
      <c r="J14" s="8"/>
      <c r="K14" s="8"/>
      <c r="L14" s="8"/>
      <c r="M14" s="8"/>
      <c r="N14" s="8"/>
      <c r="O14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08BB-497B-47A9-8A42-DFB40CA3BBD6}">
  <dimension ref="A1:AB31"/>
  <sheetViews>
    <sheetView workbookViewId="0">
      <selection activeCell="B1" sqref="B1:M1"/>
    </sheetView>
  </sheetViews>
  <sheetFormatPr defaultRowHeight="15" x14ac:dyDescent="0.25"/>
  <cols>
    <col min="1" max="1" width="7.85546875" bestFit="1" customWidth="1"/>
    <col min="2" max="2" width="5.5703125" bestFit="1" customWidth="1"/>
    <col min="3" max="3" width="5.85546875" bestFit="1" customWidth="1"/>
    <col min="4" max="4" width="4.85546875" bestFit="1" customWidth="1"/>
    <col min="5" max="5" width="7.85546875" bestFit="1" customWidth="1"/>
    <col min="6" max="6" width="14.140625" bestFit="1" customWidth="1"/>
    <col min="7" max="7" width="13.85546875" bestFit="1" customWidth="1"/>
    <col min="8" max="8" width="5.42578125" bestFit="1" customWidth="1"/>
    <col min="9" max="9" width="6.28515625" bestFit="1" customWidth="1"/>
    <col min="10" max="10" width="8.28515625" bestFit="1" customWidth="1"/>
    <col min="11" max="11" width="6.42578125" bestFit="1" customWidth="1"/>
    <col min="12" max="12" width="9.5703125" bestFit="1" customWidth="1"/>
    <col min="13" max="13" width="9.28515625" bestFit="1" customWidth="1"/>
    <col min="14" max="31" width="4.42578125" customWidth="1"/>
  </cols>
  <sheetData>
    <row r="1" spans="1:28" x14ac:dyDescent="0.25">
      <c r="A1" s="8" t="s">
        <v>90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43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69</v>
      </c>
    </row>
    <row r="2" spans="1:28" x14ac:dyDescent="0.25">
      <c r="A2" s="8">
        <v>1</v>
      </c>
      <c r="B2" s="8">
        <v>1</v>
      </c>
      <c r="C2" s="8">
        <v>1</v>
      </c>
      <c r="D2" s="8">
        <v>1</v>
      </c>
      <c r="E2" s="8"/>
      <c r="F2" s="8">
        <v>1</v>
      </c>
      <c r="G2" s="8">
        <v>1</v>
      </c>
      <c r="H2" s="8">
        <v>1</v>
      </c>
      <c r="I2" s="8">
        <v>1</v>
      </c>
      <c r="J2" s="8">
        <v>1</v>
      </c>
      <c r="K2" s="8"/>
      <c r="L2" s="8">
        <v>1</v>
      </c>
      <c r="M2" s="8">
        <v>1</v>
      </c>
    </row>
    <row r="3" spans="1:28" x14ac:dyDescent="0.25">
      <c r="A3" s="8">
        <v>2</v>
      </c>
      <c r="B3" s="8">
        <v>1</v>
      </c>
      <c r="C3" s="8">
        <v>1</v>
      </c>
      <c r="D3" s="8">
        <v>1</v>
      </c>
      <c r="E3" s="8"/>
      <c r="F3" s="8"/>
      <c r="G3" s="8">
        <v>1</v>
      </c>
      <c r="H3" s="8">
        <v>1</v>
      </c>
      <c r="I3" s="8"/>
      <c r="J3" s="8">
        <v>1</v>
      </c>
      <c r="K3" s="8">
        <v>1</v>
      </c>
      <c r="L3" s="8">
        <v>1</v>
      </c>
      <c r="M3" s="8">
        <v>1</v>
      </c>
    </row>
    <row r="4" spans="1:28" x14ac:dyDescent="0.25">
      <c r="A4" s="8">
        <v>3</v>
      </c>
      <c r="B4" s="8">
        <v>1</v>
      </c>
      <c r="C4" s="8">
        <v>1</v>
      </c>
      <c r="D4" s="8">
        <v>1</v>
      </c>
      <c r="E4" s="8"/>
      <c r="F4" s="8"/>
      <c r="G4" s="8">
        <v>1</v>
      </c>
      <c r="H4" s="8">
        <v>1</v>
      </c>
      <c r="I4" s="8">
        <v>1</v>
      </c>
      <c r="J4" s="8">
        <v>1</v>
      </c>
      <c r="K4" s="8"/>
      <c r="L4" s="8">
        <v>1</v>
      </c>
      <c r="M4" s="8">
        <v>1</v>
      </c>
    </row>
    <row r="5" spans="1:28" x14ac:dyDescent="0.25">
      <c r="A5" s="8">
        <v>4</v>
      </c>
      <c r="B5" s="8">
        <v>1</v>
      </c>
      <c r="C5" s="8">
        <v>1</v>
      </c>
      <c r="D5" s="8">
        <v>1</v>
      </c>
      <c r="E5" s="8"/>
      <c r="F5" s="8"/>
      <c r="G5" s="8">
        <v>1</v>
      </c>
      <c r="H5" s="8">
        <v>1</v>
      </c>
      <c r="I5" s="8">
        <v>1</v>
      </c>
      <c r="J5" s="8">
        <v>1</v>
      </c>
      <c r="K5" s="8"/>
      <c r="L5" s="8">
        <v>1</v>
      </c>
      <c r="M5" s="8">
        <v>1</v>
      </c>
    </row>
    <row r="6" spans="1:28" x14ac:dyDescent="0.25">
      <c r="A6" s="8">
        <v>5</v>
      </c>
      <c r="B6" s="8">
        <v>1</v>
      </c>
      <c r="C6" s="8">
        <v>1</v>
      </c>
      <c r="D6" s="8">
        <v>1</v>
      </c>
      <c r="E6" s="8">
        <v>1</v>
      </c>
      <c r="F6" s="8"/>
      <c r="G6" s="8">
        <v>1</v>
      </c>
      <c r="H6" s="8">
        <v>1</v>
      </c>
      <c r="I6" s="8">
        <v>1</v>
      </c>
      <c r="J6" s="8">
        <v>1</v>
      </c>
      <c r="K6" s="8"/>
      <c r="L6" s="8">
        <v>1</v>
      </c>
      <c r="M6" s="8">
        <v>1</v>
      </c>
    </row>
    <row r="7" spans="1:28" x14ac:dyDescent="0.25">
      <c r="A7" s="8">
        <v>6</v>
      </c>
      <c r="B7" s="8">
        <v>1</v>
      </c>
      <c r="C7" s="8">
        <v>1</v>
      </c>
      <c r="D7" s="8">
        <v>1</v>
      </c>
      <c r="E7" s="8"/>
      <c r="F7" s="8"/>
      <c r="G7" s="8">
        <v>1</v>
      </c>
      <c r="H7" s="8">
        <v>1</v>
      </c>
      <c r="I7" s="8">
        <v>1</v>
      </c>
      <c r="J7" s="8">
        <v>1</v>
      </c>
      <c r="K7" s="8"/>
      <c r="L7" s="8">
        <v>1</v>
      </c>
      <c r="M7" s="8">
        <v>1</v>
      </c>
    </row>
    <row r="8" spans="1:28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</row>
    <row r="9" spans="1:28" x14ac:dyDescent="0.25">
      <c r="A9" s="8">
        <v>8</v>
      </c>
      <c r="B9" s="8">
        <v>1</v>
      </c>
      <c r="C9" s="8">
        <v>1</v>
      </c>
      <c r="D9" s="8">
        <v>1</v>
      </c>
      <c r="E9" s="8"/>
      <c r="F9" s="8">
        <v>1</v>
      </c>
      <c r="G9" s="8">
        <v>1</v>
      </c>
      <c r="H9" s="8">
        <v>1</v>
      </c>
      <c r="I9" s="8">
        <v>1</v>
      </c>
      <c r="J9" s="8">
        <v>1</v>
      </c>
      <c r="K9" s="8"/>
      <c r="L9" s="8">
        <v>1</v>
      </c>
      <c r="M9" s="8">
        <v>1</v>
      </c>
    </row>
    <row r="10" spans="1:28" x14ac:dyDescent="0.25">
      <c r="A10" s="8">
        <v>9</v>
      </c>
      <c r="B10" s="8">
        <v>1</v>
      </c>
      <c r="C10" s="8">
        <v>1</v>
      </c>
      <c r="D10" s="8">
        <v>1</v>
      </c>
      <c r="E10" s="8"/>
      <c r="F10" s="8"/>
      <c r="G10" s="8">
        <v>1</v>
      </c>
      <c r="H10" s="8">
        <v>1</v>
      </c>
      <c r="I10" s="8">
        <v>1</v>
      </c>
      <c r="J10" s="8">
        <v>1</v>
      </c>
      <c r="K10" s="8"/>
      <c r="L10" s="8">
        <v>1</v>
      </c>
      <c r="M10" s="8">
        <v>1</v>
      </c>
    </row>
    <row r="11" spans="1:28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</row>
    <row r="12" spans="1:28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/>
      <c r="J12" s="8">
        <v>1</v>
      </c>
      <c r="K12" s="8"/>
      <c r="L12" s="8">
        <v>1</v>
      </c>
      <c r="M12" s="8">
        <v>1</v>
      </c>
    </row>
    <row r="13" spans="1:28" x14ac:dyDescent="0.25">
      <c r="A13" s="8">
        <v>12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spans="1:28" x14ac:dyDescent="0.25">
      <c r="A14" s="8">
        <v>13</v>
      </c>
      <c r="B14" s="8">
        <v>1</v>
      </c>
      <c r="C14" s="8">
        <v>1</v>
      </c>
      <c r="D14" s="8">
        <v>1</v>
      </c>
      <c r="E14" s="8"/>
      <c r="F14" s="8">
        <v>1</v>
      </c>
      <c r="G14" s="8">
        <v>1</v>
      </c>
      <c r="H14" s="8">
        <v>1</v>
      </c>
      <c r="I14" s="8"/>
      <c r="J14" s="8">
        <v>1</v>
      </c>
      <c r="K14" s="8">
        <v>1</v>
      </c>
      <c r="L14" s="8">
        <v>1</v>
      </c>
      <c r="M14" s="8">
        <v>1</v>
      </c>
    </row>
    <row r="15" spans="1:28" x14ac:dyDescent="0.25">
      <c r="A15" s="8">
        <v>14</v>
      </c>
      <c r="B15" s="8">
        <v>1</v>
      </c>
      <c r="C15" s="8">
        <v>1</v>
      </c>
      <c r="D15" s="8">
        <v>1</v>
      </c>
      <c r="E15" s="8"/>
      <c r="F15" s="8"/>
      <c r="G15" s="8">
        <v>1</v>
      </c>
      <c r="H15" s="8">
        <v>1</v>
      </c>
      <c r="I15" s="8"/>
      <c r="J15" s="8">
        <v>1</v>
      </c>
      <c r="K15" s="8">
        <v>1</v>
      </c>
      <c r="L15" s="8">
        <v>1</v>
      </c>
      <c r="M15" s="8">
        <v>1</v>
      </c>
    </row>
    <row r="16" spans="1:28" x14ac:dyDescent="0.25">
      <c r="A16" s="8">
        <v>15</v>
      </c>
      <c r="B16" s="8">
        <v>1</v>
      </c>
      <c r="C16" s="8">
        <v>1</v>
      </c>
      <c r="D16" s="8">
        <v>1</v>
      </c>
      <c r="E16" s="8"/>
      <c r="F16" s="8">
        <v>1</v>
      </c>
      <c r="G16" s="8">
        <v>1</v>
      </c>
      <c r="H16" s="8">
        <v>1</v>
      </c>
      <c r="I16" s="8"/>
      <c r="J16" s="8">
        <v>1</v>
      </c>
      <c r="K16" s="8">
        <v>1</v>
      </c>
      <c r="L16" s="8">
        <v>1</v>
      </c>
      <c r="M16" s="8">
        <v>1</v>
      </c>
      <c r="AB16" s="8"/>
    </row>
    <row r="17" spans="1:13" x14ac:dyDescent="0.25">
      <c r="A17" s="8">
        <v>16</v>
      </c>
      <c r="B17" s="8">
        <v>1</v>
      </c>
      <c r="C17" s="8">
        <v>1</v>
      </c>
      <c r="D17" s="8">
        <v>1</v>
      </c>
      <c r="E17" s="8"/>
      <c r="F17" s="8">
        <v>1</v>
      </c>
      <c r="G17" s="8">
        <v>1</v>
      </c>
      <c r="H17" s="8">
        <v>1</v>
      </c>
      <c r="I17" s="8"/>
      <c r="J17" s="8">
        <v>1</v>
      </c>
      <c r="K17" s="8">
        <v>1</v>
      </c>
      <c r="L17" s="8">
        <v>1</v>
      </c>
      <c r="M17" s="8">
        <v>1</v>
      </c>
    </row>
    <row r="18" spans="1:13" x14ac:dyDescent="0.25">
      <c r="A18" s="8">
        <v>17</v>
      </c>
      <c r="B18" s="8">
        <v>1</v>
      </c>
      <c r="C18" s="8">
        <v>1</v>
      </c>
      <c r="D18" s="8">
        <v>1</v>
      </c>
      <c r="E18" s="8">
        <v>1</v>
      </c>
      <c r="F18" s="8"/>
      <c r="G18" s="8">
        <v>1</v>
      </c>
      <c r="H18" s="8">
        <v>1</v>
      </c>
      <c r="I18" s="8"/>
      <c r="J18" s="8">
        <v>1</v>
      </c>
      <c r="K18" s="8">
        <v>1</v>
      </c>
      <c r="L18" s="8">
        <v>1</v>
      </c>
      <c r="M18" s="8">
        <v>1</v>
      </c>
    </row>
    <row r="19" spans="1:13" x14ac:dyDescent="0.25">
      <c r="A19" s="8">
        <v>18</v>
      </c>
      <c r="B19" s="8">
        <v>1</v>
      </c>
      <c r="C19" s="8">
        <v>1</v>
      </c>
      <c r="D19" s="8">
        <v>1</v>
      </c>
      <c r="E19" s="8"/>
      <c r="F19" s="8"/>
      <c r="G19" s="8">
        <v>1</v>
      </c>
      <c r="H19" s="8">
        <v>1</v>
      </c>
      <c r="I19" s="8"/>
      <c r="J19" s="8">
        <v>1</v>
      </c>
      <c r="K19" s="8">
        <v>1</v>
      </c>
      <c r="L19" s="8">
        <v>1</v>
      </c>
      <c r="M19" s="8">
        <v>1</v>
      </c>
    </row>
    <row r="20" spans="1:13" x14ac:dyDescent="0.25">
      <c r="A20" s="8">
        <v>19</v>
      </c>
      <c r="B20" s="8">
        <v>1</v>
      </c>
      <c r="C20" s="8">
        <v>1</v>
      </c>
      <c r="D20" s="8">
        <v>1</v>
      </c>
      <c r="E20" s="8"/>
      <c r="F20" s="8">
        <v>1</v>
      </c>
      <c r="G20" s="8">
        <v>1</v>
      </c>
      <c r="H20" s="8">
        <v>1</v>
      </c>
      <c r="I20" s="8"/>
      <c r="J20" s="8">
        <v>1</v>
      </c>
      <c r="K20" s="8">
        <v>1</v>
      </c>
      <c r="L20" s="8">
        <v>1</v>
      </c>
      <c r="M20" s="8">
        <v>1</v>
      </c>
    </row>
    <row r="21" spans="1:13" x14ac:dyDescent="0.25">
      <c r="A21" s="8">
        <v>20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/>
      <c r="J21" s="8">
        <v>1</v>
      </c>
      <c r="K21" s="8">
        <v>1</v>
      </c>
      <c r="L21" s="8">
        <v>1</v>
      </c>
      <c r="M21" s="8">
        <v>1</v>
      </c>
    </row>
    <row r="22" spans="1:13" x14ac:dyDescent="0.25">
      <c r="A22" s="8">
        <v>21</v>
      </c>
      <c r="B22" s="8">
        <v>1</v>
      </c>
      <c r="C22" s="8">
        <v>1</v>
      </c>
      <c r="D22" s="8">
        <v>1</v>
      </c>
      <c r="E22" s="8"/>
      <c r="F22" s="8"/>
      <c r="G22" s="8">
        <v>1</v>
      </c>
      <c r="H22" s="8">
        <v>1</v>
      </c>
      <c r="I22" s="8"/>
      <c r="J22" s="8">
        <v>1</v>
      </c>
      <c r="K22" s="8"/>
      <c r="L22" s="8">
        <v>1</v>
      </c>
      <c r="M22" s="8">
        <v>1</v>
      </c>
    </row>
    <row r="23" spans="1:13" x14ac:dyDescent="0.25">
      <c r="A23" s="8">
        <v>22</v>
      </c>
      <c r="B23" s="8">
        <v>1</v>
      </c>
      <c r="C23" s="8">
        <v>1</v>
      </c>
      <c r="D23" s="8">
        <v>1</v>
      </c>
      <c r="E23" s="8"/>
      <c r="F23" s="8"/>
      <c r="G23" s="8">
        <v>1</v>
      </c>
      <c r="H23" s="8">
        <v>1</v>
      </c>
      <c r="I23" s="8"/>
      <c r="J23" s="8">
        <v>1</v>
      </c>
      <c r="K23" s="8">
        <v>1</v>
      </c>
      <c r="L23" s="8">
        <v>1</v>
      </c>
      <c r="M23" s="8">
        <v>1</v>
      </c>
    </row>
    <row r="24" spans="1:13" x14ac:dyDescent="0.25">
      <c r="A24" s="8">
        <v>23</v>
      </c>
      <c r="B24" s="8">
        <v>1</v>
      </c>
      <c r="C24" s="8">
        <v>1</v>
      </c>
      <c r="D24" s="8">
        <v>1</v>
      </c>
      <c r="E24" s="8"/>
      <c r="F24" s="8"/>
      <c r="G24" s="8">
        <v>1</v>
      </c>
      <c r="H24" s="8">
        <v>1</v>
      </c>
      <c r="I24" s="8"/>
      <c r="J24" s="8">
        <v>1</v>
      </c>
      <c r="K24" s="8">
        <v>1</v>
      </c>
      <c r="L24" s="8">
        <v>1</v>
      </c>
      <c r="M24" s="8">
        <v>1</v>
      </c>
    </row>
    <row r="25" spans="1:13" x14ac:dyDescent="0.25">
      <c r="A25" s="8">
        <v>24</v>
      </c>
      <c r="B25" s="8">
        <v>1</v>
      </c>
      <c r="C25" s="8">
        <v>1</v>
      </c>
      <c r="D25" s="8">
        <v>1</v>
      </c>
      <c r="E25" s="8"/>
      <c r="F25" s="8"/>
      <c r="G25" s="8">
        <v>1</v>
      </c>
      <c r="H25" s="8">
        <v>1</v>
      </c>
      <c r="I25" s="8"/>
      <c r="J25" s="8">
        <v>1</v>
      </c>
      <c r="K25" s="8">
        <v>1</v>
      </c>
      <c r="L25" s="8">
        <v>1</v>
      </c>
      <c r="M25" s="8">
        <v>1</v>
      </c>
    </row>
    <row r="26" spans="1:13" x14ac:dyDescent="0.25">
      <c r="A26" s="8">
        <v>25</v>
      </c>
      <c r="B26" s="8">
        <v>1</v>
      </c>
      <c r="C26" s="8">
        <v>1</v>
      </c>
      <c r="D26" s="8">
        <v>1</v>
      </c>
      <c r="E26" s="8"/>
      <c r="F26" s="8"/>
      <c r="G26" s="8">
        <v>1</v>
      </c>
      <c r="H26" s="8">
        <v>1</v>
      </c>
      <c r="I26" s="8"/>
      <c r="J26" s="8">
        <v>1</v>
      </c>
      <c r="K26" s="8"/>
      <c r="L26" s="8">
        <v>1</v>
      </c>
      <c r="M26" s="8">
        <v>1</v>
      </c>
    </row>
    <row r="27" spans="1:13" x14ac:dyDescent="0.25">
      <c r="A27" s="8">
        <v>26</v>
      </c>
      <c r="B27" s="8">
        <v>1</v>
      </c>
      <c r="C27" s="8">
        <v>1</v>
      </c>
      <c r="D27" s="8">
        <v>1</v>
      </c>
      <c r="E27" s="8"/>
      <c r="F27" s="8">
        <v>1</v>
      </c>
      <c r="G27" s="8">
        <v>1</v>
      </c>
      <c r="H27" s="8">
        <v>1</v>
      </c>
      <c r="I27" s="8"/>
      <c r="J27" s="8">
        <v>1</v>
      </c>
      <c r="K27" s="8">
        <v>1</v>
      </c>
      <c r="L27" s="8">
        <v>1</v>
      </c>
      <c r="M27" s="8">
        <v>1</v>
      </c>
    </row>
    <row r="28" spans="1:13" x14ac:dyDescent="0.25">
      <c r="A28" s="8">
        <v>27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/>
      <c r="J28" s="8">
        <v>1</v>
      </c>
      <c r="K28" s="8"/>
      <c r="L28" s="8">
        <v>1</v>
      </c>
      <c r="M28" s="8">
        <v>1</v>
      </c>
    </row>
    <row r="29" spans="1:13" x14ac:dyDescent="0.25">
      <c r="A29" s="8">
        <v>28</v>
      </c>
      <c r="B29" s="8">
        <v>1</v>
      </c>
      <c r="C29" s="8">
        <v>1</v>
      </c>
      <c r="D29" s="8">
        <v>1</v>
      </c>
      <c r="E29" s="8"/>
      <c r="F29" s="8">
        <v>1</v>
      </c>
      <c r="G29" s="8">
        <v>1</v>
      </c>
      <c r="H29" s="8">
        <v>1</v>
      </c>
      <c r="I29" s="8"/>
      <c r="J29" s="8">
        <v>1</v>
      </c>
      <c r="K29" s="8">
        <v>1</v>
      </c>
      <c r="L29" s="8">
        <v>1</v>
      </c>
      <c r="M29" s="8">
        <v>1</v>
      </c>
    </row>
    <row r="30" spans="1:13" x14ac:dyDescent="0.25">
      <c r="A30" s="8">
        <v>29</v>
      </c>
      <c r="B30" s="8">
        <v>1</v>
      </c>
      <c r="C30" s="8">
        <v>1</v>
      </c>
      <c r="D30" s="8">
        <v>1</v>
      </c>
      <c r="E30" s="8">
        <v>1</v>
      </c>
      <c r="F30" s="8"/>
      <c r="G30" s="8">
        <v>1</v>
      </c>
      <c r="H30" s="8">
        <v>1</v>
      </c>
      <c r="I30" s="8"/>
      <c r="J30" s="8">
        <v>1</v>
      </c>
      <c r="K30" s="8"/>
      <c r="L30" s="8">
        <v>1</v>
      </c>
      <c r="M30" s="8">
        <v>1</v>
      </c>
    </row>
    <row r="31" spans="1:13" x14ac:dyDescent="0.25">
      <c r="A31" s="8">
        <v>30</v>
      </c>
      <c r="B31" s="8">
        <v>1</v>
      </c>
      <c r="C31" s="8">
        <v>1</v>
      </c>
      <c r="D31" s="8">
        <v>1</v>
      </c>
      <c r="E31" s="8"/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BB9E-A1E6-4127-ACC3-2FC0B2092A04}">
  <dimension ref="A1:M13"/>
  <sheetViews>
    <sheetView workbookViewId="0">
      <selection activeCell="H16" sqref="H16"/>
    </sheetView>
  </sheetViews>
  <sheetFormatPr defaultRowHeight="15" x14ac:dyDescent="0.25"/>
  <cols>
    <col min="1" max="1" width="14.140625" bestFit="1" customWidth="1"/>
  </cols>
  <sheetData>
    <row r="1" spans="1:13" x14ac:dyDescent="0.25"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43</v>
      </c>
      <c r="I1" s="8" t="s">
        <v>58</v>
      </c>
      <c r="J1" s="8" t="s">
        <v>59</v>
      </c>
      <c r="K1" s="8" t="s">
        <v>60</v>
      </c>
      <c r="L1" s="8" t="s">
        <v>61</v>
      </c>
      <c r="M1" s="8"/>
    </row>
    <row r="2" spans="1:13" x14ac:dyDescent="0.25">
      <c r="A2" s="8" t="s">
        <v>52</v>
      </c>
      <c r="B2">
        <v>1</v>
      </c>
      <c r="C2" s="8">
        <v>1</v>
      </c>
      <c r="D2" s="8"/>
      <c r="L2" s="8">
        <v>1</v>
      </c>
    </row>
    <row r="3" spans="1:13" x14ac:dyDescent="0.25">
      <c r="A3" s="8" t="s">
        <v>53</v>
      </c>
      <c r="B3">
        <v>1</v>
      </c>
      <c r="C3" s="8">
        <v>1</v>
      </c>
      <c r="D3" s="8"/>
      <c r="L3" s="8">
        <v>1</v>
      </c>
    </row>
    <row r="4" spans="1:13" x14ac:dyDescent="0.25">
      <c r="A4" s="8" t="s">
        <v>54</v>
      </c>
      <c r="C4" s="8"/>
      <c r="D4" s="8">
        <v>1</v>
      </c>
      <c r="K4">
        <v>1</v>
      </c>
      <c r="L4" s="8"/>
    </row>
    <row r="5" spans="1:13" x14ac:dyDescent="0.25">
      <c r="A5" s="8" t="s">
        <v>55</v>
      </c>
      <c r="C5" s="8"/>
      <c r="D5" s="8"/>
      <c r="E5">
        <v>1</v>
      </c>
      <c r="L5" s="8"/>
    </row>
    <row r="6" spans="1:13" x14ac:dyDescent="0.25">
      <c r="A6" s="8" t="s">
        <v>56</v>
      </c>
      <c r="C6" s="8"/>
      <c r="D6" s="8"/>
      <c r="F6">
        <v>1</v>
      </c>
      <c r="L6" s="8"/>
    </row>
    <row r="7" spans="1:13" x14ac:dyDescent="0.25">
      <c r="A7" s="8" t="s">
        <v>57</v>
      </c>
      <c r="C7" s="8"/>
      <c r="D7" s="8"/>
      <c r="G7">
        <v>1</v>
      </c>
      <c r="L7" s="8"/>
    </row>
    <row r="8" spans="1:13" x14ac:dyDescent="0.25">
      <c r="A8" s="8" t="s">
        <v>43</v>
      </c>
      <c r="C8" s="8"/>
      <c r="D8" s="8"/>
      <c r="H8">
        <v>1</v>
      </c>
      <c r="L8" s="8"/>
    </row>
    <row r="9" spans="1:13" x14ac:dyDescent="0.25">
      <c r="A9" s="8" t="s">
        <v>58</v>
      </c>
      <c r="C9" s="8"/>
      <c r="D9" s="8"/>
      <c r="I9">
        <v>1</v>
      </c>
      <c r="L9" s="8"/>
    </row>
    <row r="10" spans="1:13" x14ac:dyDescent="0.25">
      <c r="A10" s="8" t="s">
        <v>59</v>
      </c>
      <c r="C10" s="8"/>
      <c r="D10" s="8"/>
      <c r="J10">
        <v>1</v>
      </c>
      <c r="L10" s="8"/>
    </row>
    <row r="11" spans="1:13" x14ac:dyDescent="0.25">
      <c r="A11" s="8" t="s">
        <v>60</v>
      </c>
      <c r="C11" s="8"/>
      <c r="D11" s="8">
        <v>1</v>
      </c>
      <c r="K11">
        <v>1</v>
      </c>
      <c r="L11" s="8"/>
    </row>
    <row r="12" spans="1:13" x14ac:dyDescent="0.25">
      <c r="A12" s="8" t="s">
        <v>61</v>
      </c>
      <c r="B12">
        <v>1</v>
      </c>
      <c r="C12" s="8">
        <v>1</v>
      </c>
      <c r="D12" s="8"/>
      <c r="L12" s="8">
        <v>1</v>
      </c>
    </row>
    <row r="13" spans="1:13" x14ac:dyDescent="0.25">
      <c r="A13" s="8"/>
      <c r="C13" s="8"/>
      <c r="D13" s="8"/>
      <c r="L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Q29" sqref="Q29"/>
    </sheetView>
  </sheetViews>
  <sheetFormatPr defaultRowHeight="15" x14ac:dyDescent="0.25"/>
  <sheetData>
    <row r="1" spans="1:6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t="s">
        <v>39</v>
      </c>
    </row>
    <row r="2" spans="1:6" x14ac:dyDescent="0.25">
      <c r="A2" s="2" t="s">
        <v>40</v>
      </c>
      <c r="B2" s="2">
        <v>0.76300000000000001</v>
      </c>
      <c r="C2" s="2">
        <v>0.81499999999999995</v>
      </c>
      <c r="D2" s="2">
        <v>0.31900000000000001</v>
      </c>
      <c r="E2" s="2">
        <v>0.57799999999999996</v>
      </c>
    </row>
    <row r="3" spans="1:6" x14ac:dyDescent="0.25">
      <c r="A3" s="2" t="s">
        <v>41</v>
      </c>
      <c r="B3" s="2">
        <v>1.7</v>
      </c>
      <c r="C3" s="2">
        <v>1.7</v>
      </c>
      <c r="D3" s="2">
        <v>1.133</v>
      </c>
      <c r="E3" s="2">
        <v>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B1"/>
  <sheetViews>
    <sheetView workbookViewId="0">
      <selection activeCell="F34" sqref="F34"/>
    </sheetView>
  </sheetViews>
  <sheetFormatPr defaultColWidth="8.85546875" defaultRowHeight="15" x14ac:dyDescent="0.25"/>
  <cols>
    <col min="1" max="1" width="68.42578125" bestFit="1" customWidth="1"/>
  </cols>
  <sheetData>
    <row r="1" spans="1:2" x14ac:dyDescent="0.25">
      <c r="A1" t="s">
        <v>22</v>
      </c>
      <c r="B1">
        <v>0.88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1"/>
  <sheetViews>
    <sheetView topLeftCell="G1" zoomScale="97" workbookViewId="0">
      <selection activeCell="O18" sqref="O18"/>
    </sheetView>
  </sheetViews>
  <sheetFormatPr defaultColWidth="8.85546875" defaultRowHeight="15" x14ac:dyDescent="0.25"/>
  <cols>
    <col min="1" max="1" width="61.140625" customWidth="1"/>
    <col min="2" max="2" width="16.7109375" bestFit="1" customWidth="1"/>
    <col min="3" max="3" width="50.140625" customWidth="1"/>
    <col min="4" max="4" width="39.140625" customWidth="1"/>
    <col min="5" max="5" width="46.7109375" bestFit="1" customWidth="1"/>
    <col min="6" max="6" width="58.140625" bestFit="1" customWidth="1"/>
    <col min="7" max="7" width="24.140625" bestFit="1" customWidth="1"/>
    <col min="8" max="8" width="9.140625" bestFit="1" customWidth="1"/>
    <col min="9" max="10" width="9.28515625" bestFit="1" customWidth="1"/>
    <col min="11" max="11" width="41.7109375" bestFit="1" customWidth="1"/>
    <col min="12" max="12" width="13" customWidth="1"/>
    <col min="15" max="15" width="74.85546875" style="1" customWidth="1"/>
  </cols>
  <sheetData>
    <row r="1" spans="1:16" ht="135" x14ac:dyDescent="0.25">
      <c r="A1" t="s">
        <v>0</v>
      </c>
      <c r="B1" t="s">
        <v>2</v>
      </c>
      <c r="C1" t="s">
        <v>7</v>
      </c>
      <c r="D1" t="s">
        <v>24</v>
      </c>
      <c r="E1" t="s">
        <v>25</v>
      </c>
      <c r="F1" t="s">
        <v>26</v>
      </c>
      <c r="G1" t="s">
        <v>23</v>
      </c>
      <c r="H1" s="1" t="s">
        <v>27</v>
      </c>
      <c r="I1" s="1" t="s">
        <v>28</v>
      </c>
      <c r="J1" s="1" t="s">
        <v>29</v>
      </c>
      <c r="K1" t="s">
        <v>30</v>
      </c>
      <c r="L1" s="1" t="s">
        <v>17</v>
      </c>
      <c r="M1" t="s">
        <v>32</v>
      </c>
      <c r="N1" s="1" t="s">
        <v>33</v>
      </c>
      <c r="O1" s="1" t="s">
        <v>9</v>
      </c>
      <c r="P1" t="s">
        <v>13</v>
      </c>
    </row>
    <row r="2" spans="1:16" ht="45" x14ac:dyDescent="0.25">
      <c r="A2" t="s">
        <v>1</v>
      </c>
      <c r="B2" t="s">
        <v>3</v>
      </c>
      <c r="C2">
        <v>25</v>
      </c>
      <c r="D2">
        <f>60000*EUR_GBP</f>
        <v>52800</v>
      </c>
      <c r="E2">
        <f>1950*EUR_GBP</f>
        <v>1716</v>
      </c>
      <c r="F2">
        <f>1*EUR_GBP</f>
        <v>0.88</v>
      </c>
      <c r="G2">
        <f>0.1*EUR_GBP</f>
        <v>8.8000000000000009E-2</v>
      </c>
      <c r="K2" s="3" t="e">
        <f>D2*interest_rate/(1-(1+interest_rate)^-C2)</f>
        <v>#REF!</v>
      </c>
      <c r="L2" s="3" t="e">
        <f>workbook_parameters!#REF!/0.95*1000</f>
        <v>#REF!</v>
      </c>
      <c r="M2" s="3"/>
      <c r="N2" s="3"/>
      <c r="O2" s="1" t="s">
        <v>10</v>
      </c>
    </row>
    <row r="3" spans="1:16" ht="45" x14ac:dyDescent="0.25">
      <c r="A3" t="s">
        <v>1</v>
      </c>
      <c r="B3" t="s">
        <v>4</v>
      </c>
      <c r="C3">
        <v>25</v>
      </c>
      <c r="D3">
        <f>700000*EUR_GBP</f>
        <v>616000</v>
      </c>
      <c r="E3">
        <f>2000*EUR_GBP</f>
        <v>1760</v>
      </c>
      <c r="F3">
        <f>1.8*EUR_GBP</f>
        <v>1.5840000000000001</v>
      </c>
      <c r="G3">
        <f>1.4*EUR_GBP</f>
        <v>1.232</v>
      </c>
      <c r="K3" s="3" t="e">
        <f>D3*interest_rate/(1-(1+interest_rate)^-C3)</f>
        <v>#REF!</v>
      </c>
      <c r="L3" s="3">
        <f>0.28307/5*1000</f>
        <v>56.613999999999997</v>
      </c>
      <c r="M3" s="5">
        <v>-27.9</v>
      </c>
      <c r="N3" s="5"/>
      <c r="O3" s="1" t="s">
        <v>11</v>
      </c>
      <c r="P3" t="s">
        <v>16</v>
      </c>
    </row>
    <row r="4" spans="1:16" x14ac:dyDescent="0.25">
      <c r="A4" t="s">
        <v>1</v>
      </c>
      <c r="B4" t="s">
        <v>5</v>
      </c>
      <c r="C4">
        <v>40</v>
      </c>
      <c r="D4" t="s">
        <v>8</v>
      </c>
      <c r="F4">
        <f>0.1*EUR_GBP</f>
        <v>8.8000000000000009E-2</v>
      </c>
      <c r="H4">
        <f>25*EUR_GBP</f>
        <v>22</v>
      </c>
      <c r="I4">
        <f>12*EUR_GBP</f>
        <v>10.56</v>
      </c>
      <c r="J4">
        <f>9*EUR_GBP</f>
        <v>7.92</v>
      </c>
      <c r="K4" s="4" t="e">
        <f>#REF!*interest_rate/(1-(1+interest_rate)^-C4)</f>
        <v>#REF!</v>
      </c>
      <c r="L4" s="4"/>
      <c r="M4" s="4"/>
      <c r="N4" s="4">
        <v>10</v>
      </c>
      <c r="O4" t="s">
        <v>12</v>
      </c>
      <c r="P4" t="s">
        <v>14</v>
      </c>
    </row>
    <row r="5" spans="1:16" x14ac:dyDescent="0.25">
      <c r="A5" t="s">
        <v>1</v>
      </c>
      <c r="B5" t="s">
        <v>6</v>
      </c>
      <c r="C5">
        <v>25</v>
      </c>
      <c r="D5">
        <f>880000*42%/48%*EUR_GBP</f>
        <v>677600</v>
      </c>
      <c r="E5">
        <v>30</v>
      </c>
      <c r="F5">
        <f>4.5*EUR_GBP</f>
        <v>3.96</v>
      </c>
      <c r="K5" s="3" t="e">
        <f>D5*interest_rate/(1-(1+interest_rate)^-C5)</f>
        <v>#REF!</v>
      </c>
      <c r="L5" s="3" t="e">
        <f>workbook_parameters!#REF!*0.19*1000</f>
        <v>#REF!</v>
      </c>
      <c r="M5" s="3"/>
      <c r="N5" s="3"/>
      <c r="P5" t="s">
        <v>31</v>
      </c>
    </row>
    <row r="6" spans="1:16" x14ac:dyDescent="0.25">
      <c r="A6" t="s">
        <v>1</v>
      </c>
      <c r="B6" t="s">
        <v>15</v>
      </c>
      <c r="C6">
        <v>25</v>
      </c>
      <c r="D6">
        <f>6500000*EUR_GBP</f>
        <v>5720000</v>
      </c>
      <c r="E6">
        <f>288900*EUR_GBP</f>
        <v>254232</v>
      </c>
      <c r="F6">
        <f>7.8*EUR_GBP</f>
        <v>6.8639999999999999</v>
      </c>
      <c r="K6" s="3" t="e">
        <f>D6*interest_rate/(1-(1+interest_rate)^-C6)</f>
        <v>#REF!</v>
      </c>
      <c r="L6" s="3"/>
      <c r="M6" s="6">
        <v>-44.2</v>
      </c>
      <c r="N6" s="6"/>
    </row>
    <row r="7" spans="1:16" x14ac:dyDescent="0.25">
      <c r="A7" t="s">
        <v>18</v>
      </c>
      <c r="B7" t="s">
        <v>19</v>
      </c>
      <c r="F7">
        <f>20/277.778</f>
        <v>7.1999942400046077E-2</v>
      </c>
      <c r="K7">
        <v>10</v>
      </c>
    </row>
    <row r="8" spans="1:16" x14ac:dyDescent="0.25">
      <c r="A8" t="s">
        <v>18</v>
      </c>
      <c r="B8" t="s">
        <v>20</v>
      </c>
      <c r="F8">
        <f>10/277.778</f>
        <v>3.5999971200023038E-2</v>
      </c>
      <c r="K8">
        <v>46</v>
      </c>
    </row>
    <row r="9" spans="1:16" x14ac:dyDescent="0.25">
      <c r="A9" t="s">
        <v>18</v>
      </c>
      <c r="B9" t="s">
        <v>21</v>
      </c>
      <c r="F9">
        <f>5/277.778</f>
        <v>1.7999985600011519E-2</v>
      </c>
      <c r="K9">
        <v>154</v>
      </c>
    </row>
    <row r="19" spans="6:6" x14ac:dyDescent="0.25">
      <c r="F19" s="7"/>
    </row>
    <row r="20" spans="6:6" x14ac:dyDescent="0.25">
      <c r="F20" s="7"/>
    </row>
    <row r="21" spans="6:6" x14ac:dyDescent="0.25">
      <c r="F21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5CD42354AAC441BBEBC0DB60FF2E5E" ma:contentTypeVersion="10" ma:contentTypeDescription="Create a new document." ma:contentTypeScope="" ma:versionID="ea4030731fbb82b60f08fc005274800f">
  <xsd:schema xmlns:xsd="http://www.w3.org/2001/XMLSchema" xmlns:xs="http://www.w3.org/2001/XMLSchema" xmlns:p="http://schemas.microsoft.com/office/2006/metadata/properties" xmlns:ns2="77004af6-74ae-4ef6-bd6c-a07f36984bb1" xmlns:ns3="fc548c4c-0127-4895-9309-6e27078b8b5c" targetNamespace="http://schemas.microsoft.com/office/2006/metadata/properties" ma:root="true" ma:fieldsID="14d4a3203feaba80961c8c11a30ae70b" ns2:_="" ns3:_="">
    <xsd:import namespace="77004af6-74ae-4ef6-bd6c-a07f36984bb1"/>
    <xsd:import namespace="fc548c4c-0127-4895-9309-6e27078b8b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04af6-74ae-4ef6-bd6c-a07f36984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48c4c-0127-4895-9309-6e27078b8b5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16199B-3615-49AE-8787-402FADC64D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276612-2441-44A6-B645-D8B674E952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448F5-A512-4284-A3B0-EE93AC3A8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004af6-74ae-4ef6-bd6c-a07f36984bb1"/>
    <ds:schemaRef ds:uri="fc548c4c-0127-4895-9309-6e27078b8b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economic_parameters</vt:lpstr>
      <vt:lpstr>technical_parameters</vt:lpstr>
      <vt:lpstr>Bus constraints</vt:lpstr>
      <vt:lpstr>technologies_families</vt:lpstr>
      <vt:lpstr>Peak_demand_data</vt:lpstr>
      <vt:lpstr>workbook_parameters</vt:lpstr>
      <vt:lpstr>Technology</vt:lpstr>
      <vt:lpstr>EUR_GBP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Canet</cp:lastModifiedBy>
  <dcterms:created xsi:type="dcterms:W3CDTF">2018-11-15T11:49:18Z</dcterms:created>
  <dcterms:modified xsi:type="dcterms:W3CDTF">2022-02-02T15:54:29Z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0x0101000F5CD42354AAC441BBEBC0DB60FF2E5E</vt:lpwstr>
  </property>
  <property fmtid="{D5CDD505-2E9C-101B-9397-08002B2CF9AE}" pid="3" name="WorkbookGuid">
    <vt:lpwstr>d23990d6-9da9-4771-a093-d770ba370e83</vt:lpwstr>
  </property>
</Properties>
</file>