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0" documentId="8_{796C2D6D-71EE-41E7-A342-A9C432CA6F81}" xr6:coauthVersionLast="47" xr6:coauthVersionMax="47" xr10:uidLastSave="{00000000-0000-0000-0000-000000000000}"/>
  <bookViews>
    <workbookView xWindow="-110" yWindow="-110" windowWidth="19420" windowHeight="10300" activeTab="1" xr2:uid="{7172CF4F-AE7D-43D7-B27D-7F468EA79A39}"/>
  </bookViews>
  <sheets>
    <sheet name="Section 3 Results" sheetId="2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3" l="1"/>
  <c r="J10" i="2" l="1"/>
  <c r="O10" i="2" s="1"/>
  <c r="T10" i="2" l="1"/>
  <c r="S10" i="2"/>
  <c r="X10" i="2" s="1"/>
  <c r="R10" i="2"/>
  <c r="Q10" i="2"/>
  <c r="F10" i="2"/>
  <c r="G10" i="2" s="1"/>
  <c r="H10" i="2" s="1"/>
  <c r="I10" i="2" s="1"/>
  <c r="T9" i="2"/>
  <c r="S9" i="2"/>
  <c r="X9" i="2" s="1"/>
  <c r="R9" i="2"/>
  <c r="Q9" i="2"/>
  <c r="J9" i="2"/>
  <c r="O9" i="2" s="1"/>
  <c r="F9" i="2"/>
  <c r="G9" i="2" s="1"/>
  <c r="H9" i="2" s="1"/>
  <c r="I9" i="2" s="1"/>
  <c r="T8" i="2"/>
  <c r="S8" i="2"/>
  <c r="X8" i="2" s="1"/>
  <c r="R8" i="2"/>
  <c r="Q8" i="2"/>
  <c r="J8" i="2"/>
  <c r="O8" i="2" s="1"/>
  <c r="F8" i="2"/>
  <c r="G8" i="2" s="1"/>
  <c r="H8" i="2" s="1"/>
  <c r="I8" i="2" s="1"/>
  <c r="T7" i="2"/>
  <c r="S7" i="2"/>
  <c r="X7" i="2" s="1"/>
  <c r="R7" i="2"/>
  <c r="Q7" i="2"/>
  <c r="J7" i="2"/>
  <c r="O7" i="2" s="1"/>
  <c r="F7" i="2"/>
  <c r="G7" i="2" s="1"/>
  <c r="H7" i="2" s="1"/>
  <c r="I7" i="2" s="1"/>
  <c r="T6" i="2"/>
  <c r="S6" i="2"/>
  <c r="V6" i="2" s="1"/>
  <c r="R6" i="2"/>
  <c r="Q6" i="2"/>
  <c r="J6" i="2"/>
  <c r="O6" i="2" s="1"/>
  <c r="F6" i="2"/>
  <c r="G6" i="2" l="1"/>
  <c r="H6" i="2" s="1"/>
  <c r="I6" i="2" s="1"/>
  <c r="L6" i="2" s="1"/>
  <c r="X6" i="2"/>
  <c r="V10" i="2"/>
  <c r="V9" i="2"/>
  <c r="V8" i="2"/>
  <c r="V7" i="2"/>
  <c r="L7" i="2"/>
  <c r="K7" i="2"/>
  <c r="L8" i="2"/>
  <c r="K8" i="2"/>
  <c r="L10" i="2"/>
  <c r="K10" i="2"/>
  <c r="L9" i="2"/>
  <c r="K9" i="2"/>
  <c r="K6" i="2" l="1"/>
</calcChain>
</file>

<file path=xl/sharedStrings.xml><?xml version="1.0" encoding="utf-8"?>
<sst xmlns="http://schemas.openxmlformats.org/spreadsheetml/2006/main" count="75" uniqueCount="71">
  <si>
    <t>p (Ω.m)</t>
  </si>
  <si>
    <t>Cg (m)</t>
  </si>
  <si>
    <t>pcu(Ω/mm².km)</t>
  </si>
  <si>
    <t>A (mm²)</t>
  </si>
  <si>
    <t>Rs (Ω/km)</t>
  </si>
  <si>
    <t xml:space="preserve">Zs (Ω/km) </t>
  </si>
  <si>
    <t>1,3439069021425247+0,5298764706375344i</t>
  </si>
  <si>
    <t>3,582376770583496+0,7067946590924175i</t>
  </si>
  <si>
    <t>59,91921539522289+0,7443470526300021i</t>
  </si>
  <si>
    <t>116,79795067665087+0,6319137801647258i</t>
  </si>
  <si>
    <t>6,04335854491927+2,965067414146472i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</si>
  <si>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</si>
  <si>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</si>
  <si>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</si>
  <si>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h is the depth of burial (m)</t>
  </si>
  <si>
    <t>h (m)</t>
  </si>
  <si>
    <t>L (m)</t>
  </si>
  <si>
    <t>ρ is the medium earth resistivity (Ω.m)</t>
  </si>
  <si>
    <t>Cg is the geometric mean radius of the electrode (m)</t>
  </si>
  <si>
    <t>Zs is the horizontal electrodes self-impedance (Ω)</t>
  </si>
  <si>
    <t>Rp is the horizontal electrodes grounding resistance (Ω)</t>
  </si>
  <si>
    <t>Rf corresponds to the turbine grounding resistance (Ω)</t>
  </si>
  <si>
    <t>L is the length of the horizontal electrode (m)</t>
  </si>
  <si>
    <t>A is the cross-sectional area of the horizontal eletrode (mm2)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</si>
  <si>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</si>
  <si>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</si>
  <si>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Zs_lumped (Ω)</t>
  </si>
  <si>
    <t>Rp_lumped (Ω)</t>
  </si>
  <si>
    <t>Rs_lumped (Ω)</t>
  </si>
  <si>
    <t>Lp_lumped (H)</t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</si>
  <si>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</si>
  <si>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</si>
  <si>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</si>
  <si>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</si>
  <si>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</si>
  <si>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</si>
  <si>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</si>
  <si>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</si>
  <si>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Lumped port impedance (Ω)</t>
  </si>
  <si>
    <t>R (Ω)</t>
  </si>
  <si>
    <t>X (Ω)</t>
  </si>
  <si>
    <t>|Zmed| (Ω)</t>
  </si>
  <si>
    <t>θ (°)</t>
  </si>
  <si>
    <t>|Zmed|(Ω) [23]</t>
  </si>
  <si>
    <t>|Zmed|(Ω) [Proposed]</t>
  </si>
  <si>
    <t>COMPUTACIONAL SIMULATION RESULTS</t>
  </si>
  <si>
    <t>Rc is the resistance parallel to the measurement loop to represent the mutual resistance between the turbine grounding under test and its adjacent horizontal electrode</t>
  </si>
  <si>
    <t>k is the adjustment parameter introduced to tuning the model</t>
  </si>
  <si>
    <t>AE</t>
  </si>
  <si>
    <t>L is the length of the horizontal electrode (m).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</si>
  <si>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</si>
  <si>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</si>
  <si>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</si>
  <si>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</si>
  <si>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</si>
  <si>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</si>
  <si>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</si>
  <si>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</si>
  <si>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</si>
  <si>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</si>
  <si>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</si>
  <si>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</si>
  <si>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</si>
  <si>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</si>
  <si>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PE_LPM (%) [Proposed]</t>
  </si>
  <si>
    <t>PE_LPM (%) [23]</t>
  </si>
  <si>
    <t>PE_LPM is the percentage error of the lumped parameter modeling (%)</t>
  </si>
  <si>
    <t>k is the adjustment parameter introduced to tuning the model =&gt;  k = (1 − AE)</t>
  </si>
  <si>
    <t xml:space="preserve">AE is the expected absolute error caused by mutual coupling between nearby electrodes and modeling of the horizontal electrode through lumped parameter (%) =&gt;  AE = (Rmed_lumped_11.4m - Rmed_wire_10L) / Rmed_wire_10L </t>
  </si>
  <si>
    <t>Parameter k survey for the case study.</t>
  </si>
  <si>
    <t>Results obtained by computer simulation of the case study in COMSOL Multiphisics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</si>
</sst>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E+0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127000</xdr:colOff>
          <xdr:row>4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139700</xdr:colOff>
          <xdr:row>4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133350</xdr:colOff>
          <xdr:row>4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127000</xdr:colOff>
          <xdr:row>4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139700</xdr:colOff>
          <xdr:row>4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133350</xdr:colOff>
          <xdr:row>4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X30"/>
  <sheetViews>
    <sheetView workbookViewId="0">
      <selection activeCell="A27" sqref="A27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6.81640625" bestFit="1" customWidth="1"/>
    <col min="5" max="5" width="14.453125" bestFit="1" customWidth="1"/>
    <col min="6" max="6" width="7.6328125" bestFit="1" customWidth="1"/>
    <col min="7" max="7" width="9.26953125" bestFit="1" customWidth="1"/>
    <col min="8" max="8" width="35.7265625" bestFit="1" customWidth="1"/>
    <col min="9" max="9" width="36.7265625" bestFit="1" customWidth="1"/>
    <col min="10" max="10" width="13.54296875" bestFit="1" customWidth="1"/>
    <col min="11" max="11" width="13.26953125" bestFit="1" customWidth="1"/>
    <col min="12" max="12" width="13.1796875" bestFit="1" customWidth="1"/>
    <col min="13" max="13" width="8.26953125" bestFit="1" customWidth="1"/>
    <col min="14" max="14" width="3.26953125" bestFit="1" customWidth="1"/>
    <col min="15" max="15" width="8.26953125" bestFit="1" customWidth="1"/>
    <col min="16" max="16" width="37.81640625" bestFit="1" customWidth="1"/>
    <col min="17" max="17" width="8.26953125" bestFit="1" customWidth="1"/>
    <col min="18" max="18" width="6.26953125" bestFit="1" customWidth="1"/>
    <col min="19" max="19" width="10.453125" bestFit="1" customWidth="1"/>
    <col min="20" max="20" width="4.90625" customWidth="1"/>
    <col min="21" max="21" width="13.81640625" bestFit="1" customWidth="1"/>
    <col min="22" max="22" width="14.54296875" bestFit="1" customWidth="1"/>
    <col min="23" max="23" width="19.90625" style="2" bestFit="1" customWidth="1"/>
    <col min="24" max="24" width="20.6328125" style="2" bestFit="1" customWidth="1"/>
  </cols>
  <sheetData>
    <row r="1" spans="1:24" ht="18.5" x14ac:dyDescent="0.45">
      <c r="A1" s="1" t="s">
        <v>12</v>
      </c>
      <c r="W1"/>
      <c r="X1"/>
    </row>
    <row r="2" spans="1:24" ht="15" thickBot="1" x14ac:dyDescent="0.4"/>
    <row r="3" spans="1:24" ht="15.5" thickTop="1" thickBot="1" x14ac:dyDescent="0.4">
      <c r="A3" s="64" t="s">
        <v>30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59" t="s">
        <v>45</v>
      </c>
      <c r="Q3" s="62"/>
      <c r="R3" s="62"/>
      <c r="S3" s="62"/>
      <c r="T3" s="62"/>
      <c r="U3" s="62"/>
      <c r="V3" s="62"/>
      <c r="W3" s="62"/>
      <c r="X3" s="63"/>
    </row>
    <row r="4" spans="1:24" ht="15" thickTop="1" x14ac:dyDescent="0.35">
      <c r="A4" s="64" t="s">
        <v>33</v>
      </c>
      <c r="B4" s="69"/>
      <c r="C4" s="69"/>
      <c r="D4" s="69"/>
      <c r="E4" s="69"/>
      <c r="F4" s="69"/>
      <c r="G4" s="69"/>
      <c r="H4" s="70"/>
      <c r="I4" s="64" t="s">
        <v>36</v>
      </c>
      <c r="J4" s="67"/>
      <c r="K4" s="67"/>
      <c r="L4" s="67"/>
      <c r="M4" s="67"/>
      <c r="N4" s="67"/>
      <c r="O4" s="68"/>
      <c r="P4" s="59" t="s">
        <v>35</v>
      </c>
      <c r="Q4" s="60"/>
      <c r="R4" s="60"/>
      <c r="S4" s="60"/>
      <c r="T4" s="61"/>
      <c r="U4" s="59" t="s">
        <v>34</v>
      </c>
      <c r="V4" s="60"/>
      <c r="W4" s="60"/>
      <c r="X4" s="61"/>
    </row>
    <row r="5" spans="1:24" x14ac:dyDescent="0.35">
      <c r="A5" s="31" t="s">
        <v>16</v>
      </c>
      <c r="B5" s="5" t="s">
        <v>15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17" t="s">
        <v>5</v>
      </c>
      <c r="I5" s="31" t="s">
        <v>26</v>
      </c>
      <c r="J5" s="5" t="s">
        <v>27</v>
      </c>
      <c r="K5" s="5" t="s">
        <v>28</v>
      </c>
      <c r="L5" s="5" t="s">
        <v>29</v>
      </c>
      <c r="M5" s="5" t="s">
        <v>37</v>
      </c>
      <c r="N5" s="5" t="s">
        <v>32</v>
      </c>
      <c r="O5" s="17" t="s">
        <v>31</v>
      </c>
      <c r="P5" s="23" t="s">
        <v>38</v>
      </c>
      <c r="Q5" s="13" t="s">
        <v>39</v>
      </c>
      <c r="R5" s="13" t="s">
        <v>40</v>
      </c>
      <c r="S5" s="13" t="s">
        <v>41</v>
      </c>
      <c r="T5" s="42" t="s">
        <v>42</v>
      </c>
      <c r="U5" s="45" t="s">
        <v>43</v>
      </c>
      <c r="V5" s="13" t="s">
        <v>65</v>
      </c>
      <c r="W5" s="14" t="s">
        <v>44</v>
      </c>
      <c r="X5" s="24" t="s">
        <v>64</v>
      </c>
    </row>
    <row r="6" spans="1:24" x14ac:dyDescent="0.35">
      <c r="A6" s="32">
        <v>300</v>
      </c>
      <c r="B6" s="6">
        <v>1</v>
      </c>
      <c r="C6" s="7">
        <v>100</v>
      </c>
      <c r="D6" s="7">
        <v>5.4999999999999997E-3</v>
      </c>
      <c r="E6" s="7">
        <v>17.2</v>
      </c>
      <c r="F6" s="8">
        <f t="shared" ref="F6:F10" si="0">D6^2*PI()*1000^2</f>
        <v>95.033177771091232</v>
      </c>
      <c r="G6" s="9">
        <f>E6/F6</f>
        <v>0.18098942288797357</v>
      </c>
      <c r="H6" s="38" t="str">
        <f t="shared" ref="H6:H10" si="1">IMSUM(IMPRODUCT(COMPLEX(49.3,62.8*LN(93.2*SQRT(C6)/D6)),10^-3),G6)</f>
        <v>0,230289422887974+0,75613335208976i</v>
      </c>
      <c r="I6" s="40" t="str">
        <f t="shared" ref="I6:I10" si="2">IMPRODUCT(H6,A6/1000)</f>
        <v>0,0690868268663922+0,226840005626928i</v>
      </c>
      <c r="J6" s="10">
        <f t="shared" ref="J6:J9" si="3">C6/(2*PI()*A6)*LN((2*A6^2)/(D6*2*(B6+D6))-1.3)</f>
        <v>0.88092723218853519</v>
      </c>
      <c r="K6" s="10">
        <f t="shared" ref="K6:K10" si="4">IMREAL(I6)</f>
        <v>6.9086826866392198E-2</v>
      </c>
      <c r="L6" s="11">
        <f>(IMAGINARY(I6))/(2*PI()*1572)</f>
        <v>2.2966099355291948E-5</v>
      </c>
      <c r="M6" s="10">
        <v>1.2168000000000001</v>
      </c>
      <c r="N6" s="12">
        <v>0.7</v>
      </c>
      <c r="O6" s="18">
        <f>(M6+(1/(1/(2*J6)+1/(2*J6))))*N6/(1-N6)</f>
        <v>4.8946968751065816</v>
      </c>
      <c r="P6" s="25" t="s">
        <v>6</v>
      </c>
      <c r="Q6" s="15">
        <f t="shared" ref="Q6:Q10" si="5">IMREAL(P6)</f>
        <v>1.3439069021425201</v>
      </c>
      <c r="R6" s="15">
        <f t="shared" ref="R6:R10" si="6">IMAGINARY(P6)</f>
        <v>0.52987647063753396</v>
      </c>
      <c r="S6" s="15">
        <f t="shared" ref="S6:S10" si="7">IMABS(P6)</f>
        <v>1.4445950421351978</v>
      </c>
      <c r="T6" s="43">
        <f>DEGREES(IMARGUMENT(P6))</f>
        <v>21.518357593909553</v>
      </c>
      <c r="U6" s="46">
        <v>1.7433000000000001</v>
      </c>
      <c r="V6" s="16">
        <f>(U6-S6)/S6</f>
        <v>0.20677418179651125</v>
      </c>
      <c r="W6" s="15">
        <v>1.2892999999999999</v>
      </c>
      <c r="X6" s="26">
        <f>(W6-S6)/S6</f>
        <v>-0.10750074422632837</v>
      </c>
    </row>
    <row r="7" spans="1:24" x14ac:dyDescent="0.35">
      <c r="A7" s="32">
        <v>300</v>
      </c>
      <c r="B7" s="6">
        <v>1</v>
      </c>
      <c r="C7" s="7">
        <v>300</v>
      </c>
      <c r="D7" s="7">
        <v>5.4999999999999997E-3</v>
      </c>
      <c r="E7" s="7">
        <v>17.2</v>
      </c>
      <c r="F7" s="8">
        <f t="shared" si="0"/>
        <v>95.033177771091232</v>
      </c>
      <c r="G7" s="9">
        <f t="shared" ref="G7:G10" si="8">E7/F7</f>
        <v>0.18098942288797357</v>
      </c>
      <c r="H7" s="38" t="str">
        <f t="shared" si="1"/>
        <v>0,230289422887974+0,790629777953939i</v>
      </c>
      <c r="I7" s="40" t="str">
        <f t="shared" si="2"/>
        <v>0,0690868268663922+0,237188933386182i</v>
      </c>
      <c r="J7" s="10">
        <f t="shared" si="3"/>
        <v>2.6427816965656055</v>
      </c>
      <c r="K7" s="10">
        <f t="shared" si="4"/>
        <v>6.9086826866392198E-2</v>
      </c>
      <c r="L7" s="11">
        <f>(IMAGINARY(I7))/(2*PI()*1572)</f>
        <v>2.4013862083400223E-5</v>
      </c>
      <c r="M7" s="10">
        <v>3.6503999999999999</v>
      </c>
      <c r="N7" s="12">
        <v>0.7</v>
      </c>
      <c r="O7" s="18">
        <f t="shared" ref="O7:O10" si="9">(M7+(1/(1/(2*J7)+1/(2*J7))))*N7/(1-N7)</f>
        <v>14.684090625319744</v>
      </c>
      <c r="P7" s="25" t="s">
        <v>7</v>
      </c>
      <c r="Q7" s="15">
        <f t="shared" si="5"/>
        <v>3.5823767705834899</v>
      </c>
      <c r="R7" s="15">
        <f t="shared" si="6"/>
        <v>0.70679465909241701</v>
      </c>
      <c r="S7" s="15">
        <f t="shared" si="7"/>
        <v>3.6514356103507781</v>
      </c>
      <c r="T7" s="43">
        <f>DEGREES(IMARGUMENT(P7))</f>
        <v>11.160979443407944</v>
      </c>
      <c r="U7" s="46">
        <v>4.7934000000000001</v>
      </c>
      <c r="V7" s="16">
        <f>(U7-S7)/S7</f>
        <v>0.31274394827395524</v>
      </c>
      <c r="W7" s="15">
        <v>3.4971999999999999</v>
      </c>
      <c r="X7" s="26">
        <f>(W7-S7)/S7</f>
        <v>-4.2239717965603531E-2</v>
      </c>
    </row>
    <row r="8" spans="1:24" x14ac:dyDescent="0.35">
      <c r="A8" s="32">
        <v>300</v>
      </c>
      <c r="B8" s="6">
        <v>1</v>
      </c>
      <c r="C8" s="7">
        <v>5252</v>
      </c>
      <c r="D8" s="7">
        <v>5.4999999999999997E-3</v>
      </c>
      <c r="E8" s="7">
        <v>17.2</v>
      </c>
      <c r="F8" s="8">
        <f t="shared" si="0"/>
        <v>95.033177771091232</v>
      </c>
      <c r="G8" s="9">
        <f t="shared" si="8"/>
        <v>0.18098942288797357</v>
      </c>
      <c r="H8" s="38" t="str">
        <f t="shared" si="1"/>
        <v>0,230289422887974+0,880514845242007i</v>
      </c>
      <c r="I8" s="40" t="str">
        <f t="shared" si="2"/>
        <v>0,0690868268663922+0,264154453572602i</v>
      </c>
      <c r="J8" s="10">
        <f t="shared" si="3"/>
        <v>46.266298234541871</v>
      </c>
      <c r="K8" s="10">
        <f t="shared" si="4"/>
        <v>6.9086826866392198E-2</v>
      </c>
      <c r="L8" s="11">
        <f>(IMAGINARY(I8))/(2*PI()*1572)</f>
        <v>2.6743948489706221E-5</v>
      </c>
      <c r="M8" s="10">
        <v>63.906999999999996</v>
      </c>
      <c r="N8" s="12">
        <v>0.7</v>
      </c>
      <c r="O8" s="18">
        <f t="shared" si="9"/>
        <v>257.07102921393096</v>
      </c>
      <c r="P8" s="25" t="s">
        <v>8</v>
      </c>
      <c r="Q8" s="15">
        <f t="shared" si="5"/>
        <v>59.9192153952228</v>
      </c>
      <c r="R8" s="15">
        <f t="shared" si="6"/>
        <v>0.744347052630002</v>
      </c>
      <c r="S8" s="15">
        <f t="shared" si="7"/>
        <v>59.923838546223529</v>
      </c>
      <c r="T8" s="43">
        <f>DEGREES(IMARGUMENT(P8))</f>
        <v>0.71172078502610525</v>
      </c>
      <c r="U8" s="46">
        <v>80.533100000000005</v>
      </c>
      <c r="V8" s="16">
        <f>(U8-S8)/S8</f>
        <v>0.34392425374884961</v>
      </c>
      <c r="W8" s="15">
        <v>59.456000000000003</v>
      </c>
      <c r="X8" s="26">
        <f>(W8-S8)/S8</f>
        <v>-7.8072192565342468E-3</v>
      </c>
    </row>
    <row r="9" spans="1:24" x14ac:dyDescent="0.35">
      <c r="A9" s="32">
        <v>300</v>
      </c>
      <c r="B9" s="6">
        <v>1</v>
      </c>
      <c r="C9" s="7">
        <v>10240</v>
      </c>
      <c r="D9" s="7">
        <v>5.4999999999999997E-3</v>
      </c>
      <c r="E9" s="7">
        <v>17.2</v>
      </c>
      <c r="F9" s="8">
        <f t="shared" si="0"/>
        <v>95.033177771091232</v>
      </c>
      <c r="G9" s="9">
        <f t="shared" si="8"/>
        <v>0.18098942288797357</v>
      </c>
      <c r="H9" s="38" t="str">
        <f t="shared" si="1"/>
        <v>0,230289422887974+0,90148039486557i</v>
      </c>
      <c r="I9" s="40" t="str">
        <f t="shared" si="2"/>
        <v>0,0690868268663922+0,270444118459671i</v>
      </c>
      <c r="J9" s="10">
        <f t="shared" si="3"/>
        <v>90.206948576106015</v>
      </c>
      <c r="K9" s="10">
        <f t="shared" si="4"/>
        <v>6.9086826866392198E-2</v>
      </c>
      <c r="L9" s="11">
        <f>(IMAGINARY(I9))/(2*PI()*1572)</f>
        <v>2.738073682123838E-5</v>
      </c>
      <c r="M9" s="10">
        <v>124.6</v>
      </c>
      <c r="N9" s="12">
        <v>0.7</v>
      </c>
      <c r="O9" s="18">
        <f t="shared" si="9"/>
        <v>501.21621334424725</v>
      </c>
      <c r="P9" s="25" t="s">
        <v>9</v>
      </c>
      <c r="Q9" s="15">
        <f t="shared" si="5"/>
        <v>116.79795067665</v>
      </c>
      <c r="R9" s="15">
        <f t="shared" si="6"/>
        <v>0.63191378016472499</v>
      </c>
      <c r="S9" s="15">
        <f t="shared" si="7"/>
        <v>116.79966009064722</v>
      </c>
      <c r="T9" s="43">
        <f>DEGREES(IMARGUMENT(P9))</f>
        <v>0.30998522789106286</v>
      </c>
      <c r="U9" s="46">
        <v>154.32220000000001</v>
      </c>
      <c r="V9" s="16">
        <f>(U9-S9)/S9</f>
        <v>0.32125555742398448</v>
      </c>
      <c r="W9" s="15">
        <v>115.91</v>
      </c>
      <c r="X9" s="26">
        <f>(W9-S9)/S9</f>
        <v>-7.6169749976735222E-3</v>
      </c>
    </row>
    <row r="10" spans="1:24" ht="15" thickBot="1" x14ac:dyDescent="0.4">
      <c r="A10" s="33">
        <v>300</v>
      </c>
      <c r="B10" s="34">
        <v>1</v>
      </c>
      <c r="C10" s="35">
        <v>2100</v>
      </c>
      <c r="D10" s="35">
        <v>5.4999999999999997E-3</v>
      </c>
      <c r="E10" s="35">
        <v>17.2</v>
      </c>
      <c r="F10" s="36">
        <f t="shared" si="0"/>
        <v>95.033177771091232</v>
      </c>
      <c r="G10" s="37">
        <f t="shared" si="8"/>
        <v>0.18098942288797357</v>
      </c>
      <c r="H10" s="39" t="str">
        <f t="shared" si="1"/>
        <v>0,230289422887974+0,851731356634276i</v>
      </c>
      <c r="I10" s="41" t="str">
        <f t="shared" si="2"/>
        <v>0,0690868268663922+0,255519406990283i</v>
      </c>
      <c r="J10" s="19">
        <f>C10/(2*PI()*A10)*LN((2*A10^2)/(D10*2*(B10+D10))-1.3)</f>
        <v>18.499471875959241</v>
      </c>
      <c r="K10" s="19">
        <f t="shared" si="4"/>
        <v>6.9086826866392198E-2</v>
      </c>
      <c r="L10" s="20">
        <f>(IMAGINARY(I10))/(2*PI()*1572)</f>
        <v>2.5869705266166247E-5</v>
      </c>
      <c r="M10" s="19">
        <v>4.1898999999999997</v>
      </c>
      <c r="N10" s="21">
        <v>0.7</v>
      </c>
      <c r="O10" s="22">
        <f t="shared" si="9"/>
        <v>52.941867710571543</v>
      </c>
      <c r="P10" s="27" t="s">
        <v>10</v>
      </c>
      <c r="Q10" s="28">
        <f t="shared" si="5"/>
        <v>6.0433585449192702</v>
      </c>
      <c r="R10" s="28">
        <f t="shared" si="6"/>
        <v>2.9650674141464699</v>
      </c>
      <c r="S10" s="28">
        <f t="shared" si="7"/>
        <v>6.7315531100097532</v>
      </c>
      <c r="T10" s="44">
        <f>DEGREES(IMARGUMENT(P10))</f>
        <v>26.13406448932459</v>
      </c>
      <c r="U10" s="47">
        <v>8.8542000000000005</v>
      </c>
      <c r="V10" s="29">
        <f>(U10-S10)/S10</f>
        <v>0.31532795705554079</v>
      </c>
      <c r="W10" s="28">
        <v>5.9889999999999999</v>
      </c>
      <c r="X10" s="30">
        <f>(W10-S10)/S10</f>
        <v>-0.11030932949271159</v>
      </c>
    </row>
    <row r="11" spans="1:24" ht="15" thickTop="1" x14ac:dyDescent="0.35"/>
    <row r="13" spans="1:24" x14ac:dyDescent="0.35">
      <c r="A13" t="s">
        <v>13</v>
      </c>
    </row>
    <row r="14" spans="1:24" x14ac:dyDescent="0.35">
      <c r="A14" t="s">
        <v>22</v>
      </c>
      <c r="R14" s="2"/>
      <c r="S14" s="2"/>
      <c r="W14"/>
      <c r="X14"/>
    </row>
    <row r="15" spans="1:24" x14ac:dyDescent="0.35">
      <c r="A15" t="s">
        <v>14</v>
      </c>
      <c r="H15" s="4"/>
    </row>
    <row r="16" spans="1:24" x14ac:dyDescent="0.35">
      <c r="A16" t="s">
        <v>17</v>
      </c>
      <c r="R16" s="2"/>
      <c r="S16" s="2"/>
      <c r="W16"/>
      <c r="X16"/>
    </row>
    <row r="17" spans="1:24" x14ac:dyDescent="0.35">
      <c r="A17" t="s">
        <v>18</v>
      </c>
      <c r="R17" s="2"/>
      <c r="S17" s="2"/>
      <c r="W17"/>
      <c r="X17"/>
    </row>
    <row r="18" spans="1:24" x14ac:dyDescent="0.35">
      <c r="A18" t="s">
        <v>24</v>
      </c>
      <c r="R18" s="2"/>
      <c r="S18" s="2"/>
      <c r="W18"/>
      <c r="X18"/>
    </row>
    <row r="19" spans="1:24" x14ac:dyDescent="0.35">
      <c r="A19" t="s">
        <v>23</v>
      </c>
    </row>
    <row r="20" spans="1:24" x14ac:dyDescent="0.35">
      <c r="A20" t="s">
        <v>19</v>
      </c>
      <c r="R20" s="2"/>
      <c r="S20" s="2"/>
      <c r="W20"/>
      <c r="X20"/>
    </row>
    <row r="21" spans="1:24" x14ac:dyDescent="0.35">
      <c r="A21" t="s">
        <v>20</v>
      </c>
      <c r="R21" s="2"/>
      <c r="S21" s="2"/>
      <c r="W21"/>
      <c r="X21"/>
    </row>
    <row r="22" spans="1:24" x14ac:dyDescent="0.35">
      <c r="A22" t="s">
        <v>21</v>
      </c>
    </row>
    <row r="23" spans="1:24" x14ac:dyDescent="0.35">
      <c r="A23" t="s">
        <v>25</v>
      </c>
    </row>
    <row r="24" spans="1:24" x14ac:dyDescent="0.35">
      <c r="A24" t="s">
        <v>46</v>
      </c>
    </row>
    <row r="25" spans="1:24" x14ac:dyDescent="0.35">
      <c r="A25" t="s">
        <v>47</v>
      </c>
    </row>
    <row r="26" spans="1:24" x14ac:dyDescent="0.35">
      <c r="A26" t="s">
        <v>66</v>
      </c>
    </row>
    <row r="27" spans="1:24" x14ac:dyDescent="0.35">
      <c r="A27" s="3"/>
    </row>
    <row r="28" spans="1:24" x14ac:dyDescent="0.35">
      <c r="A28" s="3"/>
    </row>
    <row r="29" spans="1:24" x14ac:dyDescent="0.35">
      <c r="A29" s="3"/>
    </row>
    <row r="30" spans="1:24" x14ac:dyDescent="0.35">
      <c r="A30" s="3"/>
    </row>
  </sheetData>
  <mergeCells count="6">
    <mergeCell ref="U4:X4"/>
    <mergeCell ref="P3:X3"/>
    <mergeCell ref="P4:T4"/>
    <mergeCell ref="A3:O3"/>
    <mergeCell ref="I4:O4"/>
    <mergeCell ref="A4:H4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2055" r:id="rId3">
          <objectPr defaultSize="0" autoPict="0" r:id="rId4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5" r:id="rId3"/>
      </mc:Fallback>
    </mc:AlternateContent>
    <mc:AlternateContent xmlns:mc="http://schemas.openxmlformats.org/markup-compatibility/2006">
      <mc:Choice Requires="x14">
        <oleObject progId="Equation.3" shapeId="2056" r:id="rId5">
          <objectPr defaultSize="0" autoPict="0" r:id="rId6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6" r:id="rId5"/>
      </mc:Fallback>
    </mc:AlternateContent>
    <mc:AlternateContent xmlns:mc="http://schemas.openxmlformats.org/markup-compatibility/2006">
      <mc:Choice Requires="x14">
        <oleObject progId="Equation.3" shapeId="2057" r:id="rId7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57" r:id="rId7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autoPict="0" r:id="rId4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autoPict="0" r:id="rId6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1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60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tabSelected="1" zoomScale="90" zoomScaleNormal="90" workbookViewId="0">
      <selection activeCell="A67" sqref="A67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bestFit="1" customWidth="1"/>
    <col min="11" max="11" width="5.453125" bestFit="1" customWidth="1"/>
  </cols>
  <sheetData>
    <row r="1" spans="1:11" ht="18.5" x14ac:dyDescent="0.45">
      <c r="A1" s="1" t="s">
        <v>69</v>
      </c>
    </row>
    <row r="2" spans="1:11" ht="18.5" x14ac:dyDescent="0.45">
      <c r="A2" s="1" t="s">
        <v>70</v>
      </c>
    </row>
    <row r="3" spans="1:11" ht="19" thickBot="1" x14ac:dyDescent="0.5">
      <c r="A3" s="1"/>
    </row>
    <row r="4" spans="1:11" ht="15" thickBot="1" x14ac:dyDescent="0.4">
      <c r="A4" s="54" t="s">
        <v>16</v>
      </c>
      <c r="B4" s="55" t="s">
        <v>11</v>
      </c>
      <c r="C4" s="56" t="s">
        <v>53</v>
      </c>
      <c r="D4" s="56" t="s">
        <v>54</v>
      </c>
      <c r="E4" s="56" t="s">
        <v>37</v>
      </c>
      <c r="F4" s="56" t="s">
        <v>51</v>
      </c>
      <c r="G4" s="56" t="s">
        <v>52</v>
      </c>
      <c r="H4" s="57" t="s">
        <v>63</v>
      </c>
      <c r="I4" s="56" t="s">
        <v>55</v>
      </c>
      <c r="J4" s="56" t="s">
        <v>48</v>
      </c>
      <c r="K4" s="58" t="s">
        <v>32</v>
      </c>
    </row>
    <row r="5" spans="1:11" x14ac:dyDescent="0.35">
      <c r="A5" s="52">
        <v>80</v>
      </c>
      <c r="B5" s="52">
        <v>20</v>
      </c>
      <c r="C5" s="53">
        <v>0.48958822222868098</v>
      </c>
      <c r="D5" s="53">
        <v>0.34907981099020702</v>
      </c>
      <c r="E5" s="53">
        <v>0.23879211266600953</v>
      </c>
      <c r="F5" s="53">
        <v>0.25079610956267145</v>
      </c>
      <c r="G5" s="53">
        <v>0.50159221912534291</v>
      </c>
      <c r="H5" s="53">
        <v>6.3459893125704214</v>
      </c>
      <c r="I5" s="53">
        <v>0.36425999999999997</v>
      </c>
      <c r="J5" s="53">
        <v>-0.25598700405448399</v>
      </c>
      <c r="K5" s="53">
        <v>0.74401299594551595</v>
      </c>
    </row>
    <row r="6" spans="1:11" x14ac:dyDescent="0.35">
      <c r="A6" s="50">
        <v>90</v>
      </c>
      <c r="B6" s="50">
        <v>20</v>
      </c>
      <c r="C6" s="48">
        <v>0.46831175077630099</v>
      </c>
      <c r="D6" s="48">
        <v>0.33136833767790702</v>
      </c>
      <c r="E6" s="48">
        <v>0.23879211266600953</v>
      </c>
      <c r="F6" s="48">
        <v>0.22951963811029147</v>
      </c>
      <c r="G6" s="48">
        <v>0.45903927622058294</v>
      </c>
      <c r="H6" s="48">
        <v>6.9342625494824253</v>
      </c>
      <c r="I6" s="48">
        <v>0.34516999999999998</v>
      </c>
      <c r="J6" s="48">
        <v>-0.26294824029543151</v>
      </c>
      <c r="K6" s="48">
        <v>0.73705175970456849</v>
      </c>
    </row>
    <row r="7" spans="1:11" x14ac:dyDescent="0.35">
      <c r="A7" s="50">
        <v>100</v>
      </c>
      <c r="B7" s="50">
        <v>20</v>
      </c>
      <c r="C7" s="48">
        <v>0.43724029661451402</v>
      </c>
      <c r="D7" s="48">
        <v>0.31877972180478498</v>
      </c>
      <c r="E7" s="48">
        <v>0.23879211266600953</v>
      </c>
      <c r="F7" s="48">
        <v>0.1984481839485045</v>
      </c>
      <c r="G7" s="48">
        <v>0.39689636789700899</v>
      </c>
      <c r="H7" s="48">
        <v>8.0199747825958738</v>
      </c>
      <c r="I7" s="48">
        <v>0.31763999999999998</v>
      </c>
      <c r="J7" s="48">
        <v>-0.2735344787307144</v>
      </c>
      <c r="K7" s="48">
        <v>0.72646552126928565</v>
      </c>
    </row>
    <row r="8" spans="1:11" x14ac:dyDescent="0.35">
      <c r="A8" s="50">
        <v>150</v>
      </c>
      <c r="B8" s="50">
        <v>20</v>
      </c>
      <c r="C8" s="48">
        <v>0.37034072908576199</v>
      </c>
      <c r="D8" s="48">
        <v>0.27596409949224499</v>
      </c>
      <c r="E8" s="48">
        <v>0.23879211266600953</v>
      </c>
      <c r="F8" s="48">
        <v>0.13154861641975246</v>
      </c>
      <c r="G8" s="48">
        <v>0.26309723283950492</v>
      </c>
      <c r="H8" s="48">
        <v>12.098564578137037</v>
      </c>
      <c r="I8" s="48">
        <v>0.26057000000000002</v>
      </c>
      <c r="J8" s="48">
        <v>-0.29640469023417004</v>
      </c>
      <c r="K8" s="48">
        <v>0.70359530976582996</v>
      </c>
    </row>
    <row r="9" spans="1:11" x14ac:dyDescent="0.35">
      <c r="A9" s="50">
        <v>200</v>
      </c>
      <c r="B9" s="50">
        <v>20</v>
      </c>
      <c r="C9" s="48">
        <v>0.34070423017892598</v>
      </c>
      <c r="D9" s="48">
        <v>0.261946091464479</v>
      </c>
      <c r="E9" s="48">
        <v>0.23879211266600953</v>
      </c>
      <c r="F9" s="48">
        <v>0.10191211751291646</v>
      </c>
      <c r="G9" s="48">
        <v>0.20382423502583291</v>
      </c>
      <c r="H9" s="48">
        <v>15.616881189003246</v>
      </c>
      <c r="I9" s="48">
        <v>0.23683000000000001</v>
      </c>
      <c r="J9" s="48">
        <v>-0.3048809523861058</v>
      </c>
      <c r="K9" s="48">
        <v>0.6951190476138942</v>
      </c>
    </row>
    <row r="10" spans="1:11" x14ac:dyDescent="0.35">
      <c r="A10" s="50">
        <v>250</v>
      </c>
      <c r="B10" s="50">
        <v>20</v>
      </c>
      <c r="C10" s="48">
        <v>0.31726845571074203</v>
      </c>
      <c r="D10" s="48">
        <v>0.24940297004353701</v>
      </c>
      <c r="E10" s="48">
        <v>0.23879211266600953</v>
      </c>
      <c r="F10" s="48">
        <v>7.8476343044732499E-2</v>
      </c>
      <c r="G10" s="48">
        <v>0.156952686089465</v>
      </c>
      <c r="H10" s="48">
        <v>20.280626863712932</v>
      </c>
      <c r="I10" s="48">
        <v>0.21915999999999999</v>
      </c>
      <c r="J10" s="48">
        <v>-0.3092285222335146</v>
      </c>
      <c r="K10" s="48">
        <v>0.6907714777664854</v>
      </c>
    </row>
    <row r="11" spans="1:11" x14ac:dyDescent="0.35">
      <c r="A11" s="50">
        <v>300</v>
      </c>
      <c r="B11" s="50">
        <v>20</v>
      </c>
      <c r="C11" s="48">
        <v>0.30699801928633902</v>
      </c>
      <c r="D11" s="48">
        <v>0.24329973384320799</v>
      </c>
      <c r="E11" s="48">
        <v>0.23879211266600953</v>
      </c>
      <c r="F11" s="48">
        <v>6.8205906620329493E-2</v>
      </c>
      <c r="G11" s="48">
        <v>0.13641181324065899</v>
      </c>
      <c r="H11" s="48">
        <v>23.334480982393032</v>
      </c>
      <c r="I11" s="48">
        <v>0.21182999999999999</v>
      </c>
      <c r="J11" s="48">
        <v>-0.3099955482044176</v>
      </c>
      <c r="K11" s="48">
        <v>0.69000445179558234</v>
      </c>
    </row>
    <row r="12" spans="1:11" x14ac:dyDescent="0.35">
      <c r="A12" s="50">
        <v>350</v>
      </c>
      <c r="B12" s="50">
        <v>20</v>
      </c>
      <c r="C12" s="48">
        <v>0.29947523599224002</v>
      </c>
      <c r="D12" s="48">
        <v>0.23323564024079699</v>
      </c>
      <c r="E12" s="48">
        <v>0.23879211266600953</v>
      </c>
      <c r="F12" s="48">
        <v>6.0683123326230493E-2</v>
      </c>
      <c r="G12" s="48">
        <v>0.12136624665246099</v>
      </c>
      <c r="H12" s="48">
        <v>26.227216789136506</v>
      </c>
      <c r="I12" s="48">
        <v>0.20666000000000001</v>
      </c>
      <c r="J12" s="48">
        <v>-0.30992624710593775</v>
      </c>
      <c r="K12" s="48">
        <v>0.69007375289406225</v>
      </c>
    </row>
    <row r="13" spans="1:11" x14ac:dyDescent="0.35">
      <c r="A13" s="50">
        <v>400</v>
      </c>
      <c r="B13" s="50">
        <v>20</v>
      </c>
      <c r="C13" s="48">
        <v>0.28990032575651897</v>
      </c>
      <c r="D13" s="48">
        <v>0.228526149632683</v>
      </c>
      <c r="E13" s="48">
        <v>0.23879211266600953</v>
      </c>
      <c r="F13" s="48">
        <v>5.1108213090509447E-2</v>
      </c>
      <c r="G13" s="48">
        <v>0.10221642618101889</v>
      </c>
      <c r="H13" s="48">
        <v>31.140776299504324</v>
      </c>
      <c r="I13" s="48">
        <v>0.20029</v>
      </c>
      <c r="J13" s="48">
        <v>-0.30910736482504253</v>
      </c>
      <c r="K13" s="48">
        <v>0.69089263517495747</v>
      </c>
    </row>
    <row r="14" spans="1:11" x14ac:dyDescent="0.35">
      <c r="A14" s="50">
        <v>500</v>
      </c>
      <c r="B14" s="50">
        <v>20</v>
      </c>
      <c r="C14" s="48">
        <v>0.27954814474487699</v>
      </c>
      <c r="D14" s="48">
        <v>0.22452685111064399</v>
      </c>
      <c r="E14" s="48">
        <v>0.23879211266600953</v>
      </c>
      <c r="F14" s="48">
        <v>4.0756032078867466E-2</v>
      </c>
      <c r="G14" s="48">
        <v>8.1512064157734931E-2</v>
      </c>
      <c r="H14" s="48">
        <v>39.050647222946722</v>
      </c>
      <c r="I14" s="48">
        <v>0.19377</v>
      </c>
      <c r="J14" s="48">
        <v>-0.30684569494517799</v>
      </c>
      <c r="K14" s="48">
        <v>0.69315430505482201</v>
      </c>
    </row>
    <row r="15" spans="1:11" x14ac:dyDescent="0.35">
      <c r="A15" s="50">
        <v>600</v>
      </c>
      <c r="B15" s="50">
        <v>20</v>
      </c>
      <c r="C15" s="48">
        <v>0.27542090550016102</v>
      </c>
      <c r="D15" s="48">
        <v>0.22487993707083101</v>
      </c>
      <c r="E15" s="48">
        <v>0.23879211266600953</v>
      </c>
      <c r="F15" s="48">
        <v>3.6628792834151491E-2</v>
      </c>
      <c r="G15" s="48">
        <v>7.3257585668302982E-2</v>
      </c>
      <c r="H15" s="48">
        <v>43.450774862420381</v>
      </c>
      <c r="I15" s="48">
        <v>0.19131000000000001</v>
      </c>
      <c r="J15" s="48">
        <v>-0.30539041815804296</v>
      </c>
      <c r="K15" s="48">
        <v>0.69460958184195709</v>
      </c>
    </row>
    <row r="16" spans="1:11" x14ac:dyDescent="0.35">
      <c r="A16" s="50">
        <v>800</v>
      </c>
      <c r="B16" s="50">
        <v>20</v>
      </c>
      <c r="C16" s="48">
        <v>0.26360447013419702</v>
      </c>
      <c r="D16" s="48">
        <v>0.21713223336734</v>
      </c>
      <c r="E16" s="48">
        <v>0.23879211266600953</v>
      </c>
      <c r="F16" s="48">
        <v>2.4812357468187496E-2</v>
      </c>
      <c r="G16" s="48">
        <v>4.9624714936374992E-2</v>
      </c>
      <c r="H16" s="48">
        <v>64.143418575180377</v>
      </c>
      <c r="I16" s="48">
        <v>0.18604999999999999</v>
      </c>
      <c r="J16" s="48">
        <v>-0.29420771997802325</v>
      </c>
      <c r="K16" s="48">
        <v>0.70579228002197669</v>
      </c>
    </row>
    <row r="17" spans="1:11" x14ac:dyDescent="0.35">
      <c r="A17" s="50">
        <v>80</v>
      </c>
      <c r="B17" s="50">
        <v>100</v>
      </c>
      <c r="C17" s="48">
        <v>2.4479420004521</v>
      </c>
      <c r="D17" s="48">
        <v>1.74540558047913</v>
      </c>
      <c r="E17" s="48">
        <v>1.1939605633300476</v>
      </c>
      <c r="F17" s="48">
        <v>1.2539814371220523</v>
      </c>
      <c r="G17" s="48">
        <v>2.5079628742441047</v>
      </c>
      <c r="H17" s="48">
        <v>6.3459848120704079</v>
      </c>
      <c r="I17" s="48">
        <v>1.8212999999999999</v>
      </c>
      <c r="J17" s="48">
        <v>-0.25598727434570273</v>
      </c>
      <c r="K17" s="48">
        <v>0.74401272565429721</v>
      </c>
    </row>
    <row r="18" spans="1:11" x14ac:dyDescent="0.35">
      <c r="A18" s="50">
        <v>90</v>
      </c>
      <c r="B18" s="50">
        <v>100</v>
      </c>
      <c r="C18" s="48">
        <v>2.3415542695769198</v>
      </c>
      <c r="D18" s="48">
        <v>1.6568401056873501</v>
      </c>
      <c r="E18" s="48">
        <v>1.1939605633300476</v>
      </c>
      <c r="F18" s="48">
        <v>1.1475937062468722</v>
      </c>
      <c r="G18" s="48">
        <v>2.2951874124937444</v>
      </c>
      <c r="H18" s="48">
        <v>6.9342896456098932</v>
      </c>
      <c r="I18" s="48">
        <v>1.7258</v>
      </c>
      <c r="J18" s="48">
        <v>-0.26296818210759493</v>
      </c>
      <c r="K18" s="48">
        <v>0.73703181789240513</v>
      </c>
    </row>
    <row r="19" spans="1:11" x14ac:dyDescent="0.35">
      <c r="A19" s="50">
        <v>100</v>
      </c>
      <c r="B19" s="50">
        <v>100</v>
      </c>
      <c r="C19" s="48">
        <v>2.1861983438671801</v>
      </c>
      <c r="D19" s="48">
        <v>1.59389633451208</v>
      </c>
      <c r="E19" s="48">
        <v>1.1939605633300476</v>
      </c>
      <c r="F19" s="48">
        <v>0.99223778053713252</v>
      </c>
      <c r="G19" s="48">
        <v>1.984475561074265</v>
      </c>
      <c r="H19" s="48">
        <v>8.0200001558970708</v>
      </c>
      <c r="I19" s="48">
        <v>1.5882000000000001</v>
      </c>
      <c r="J19" s="48">
        <v>-0.27353343558452115</v>
      </c>
      <c r="K19" s="48">
        <v>0.72646656441547885</v>
      </c>
    </row>
    <row r="20" spans="1:11" x14ac:dyDescent="0.35">
      <c r="A20" s="50">
        <v>150</v>
      </c>
      <c r="B20" s="50">
        <v>100</v>
      </c>
      <c r="C20" s="48">
        <v>1.8517003374691601</v>
      </c>
      <c r="D20" s="48">
        <v>1.3798248258790899</v>
      </c>
      <c r="E20" s="48">
        <v>1.1939605633300476</v>
      </c>
      <c r="F20" s="48">
        <v>0.65773977413911244</v>
      </c>
      <c r="G20" s="48">
        <v>1.3154795482782249</v>
      </c>
      <c r="H20" s="48">
        <v>12.098625425245604</v>
      </c>
      <c r="I20" s="48">
        <v>1.3028999999999999</v>
      </c>
      <c r="J20" s="48">
        <v>-0.29637643109102707</v>
      </c>
      <c r="K20" s="48">
        <v>0.70362356890897293</v>
      </c>
    </row>
    <row r="21" spans="1:11" x14ac:dyDescent="0.35">
      <c r="A21" s="50">
        <v>200</v>
      </c>
      <c r="B21" s="50">
        <v>100</v>
      </c>
      <c r="C21" s="48">
        <v>1.70352181479278</v>
      </c>
      <c r="D21" s="48">
        <v>1.30972510870596</v>
      </c>
      <c r="E21" s="48">
        <v>1.1939605633300476</v>
      </c>
      <c r="F21" s="48">
        <v>0.50956125146273235</v>
      </c>
      <c r="G21" s="48">
        <v>1.0191225029254647</v>
      </c>
      <c r="H21" s="48">
        <v>15.616860842050841</v>
      </c>
      <c r="I21" s="48">
        <v>1.1841999999999999</v>
      </c>
      <c r="J21" s="48">
        <v>-0.30485187232894428</v>
      </c>
      <c r="K21" s="48">
        <v>0.69514812767105572</v>
      </c>
    </row>
    <row r="22" spans="1:11" x14ac:dyDescent="0.35">
      <c r="A22" s="50">
        <v>250</v>
      </c>
      <c r="B22" s="50">
        <v>100</v>
      </c>
      <c r="C22" s="48">
        <v>1.58634139907965</v>
      </c>
      <c r="D22" s="48">
        <v>1.2470138096519701</v>
      </c>
      <c r="E22" s="48">
        <v>1.1939605633300476</v>
      </c>
      <c r="F22" s="48">
        <v>0.39238083574960236</v>
      </c>
      <c r="G22" s="48">
        <v>0.78476167149920473</v>
      </c>
      <c r="H22" s="48">
        <v>20.280672320278658</v>
      </c>
      <c r="I22" s="48">
        <v>1.0958000000000001</v>
      </c>
      <c r="J22" s="48">
        <v>-0.30922813926702536</v>
      </c>
      <c r="K22" s="48">
        <v>0.6907718607329747</v>
      </c>
    </row>
    <row r="23" spans="1:11" x14ac:dyDescent="0.35">
      <c r="A23" s="50">
        <v>300</v>
      </c>
      <c r="B23" s="50">
        <v>100</v>
      </c>
      <c r="C23" s="48">
        <v>1.53499152599918</v>
      </c>
      <c r="D23" s="48">
        <v>1.2164934275033099</v>
      </c>
      <c r="E23" s="48">
        <v>1.1939605633300476</v>
      </c>
      <c r="F23" s="48">
        <v>0.34103096266913235</v>
      </c>
      <c r="G23" s="48">
        <v>0.68206192533826471</v>
      </c>
      <c r="H23" s="48">
        <v>23.3343831665964</v>
      </c>
      <c r="I23" s="48">
        <v>1.0591999999999999</v>
      </c>
      <c r="J23" s="48">
        <v>-0.30996361734926881</v>
      </c>
      <c r="K23" s="48">
        <v>0.69003638265073119</v>
      </c>
    </row>
    <row r="24" spans="1:11" x14ac:dyDescent="0.35">
      <c r="A24" s="50">
        <v>350</v>
      </c>
      <c r="B24" s="50">
        <v>100</v>
      </c>
      <c r="C24" s="48">
        <v>1.4973701207130801</v>
      </c>
      <c r="D24" s="48">
        <v>1.16617769050125</v>
      </c>
      <c r="E24" s="48">
        <v>1.1939605633300476</v>
      </c>
      <c r="F24" s="48">
        <v>0.30340955738303244</v>
      </c>
      <c r="G24" s="48">
        <v>0.60681911476606487</v>
      </c>
      <c r="H24" s="48">
        <v>26.227740560422401</v>
      </c>
      <c r="I24" s="48">
        <v>1.0333000000000001</v>
      </c>
      <c r="J24" s="48">
        <v>-0.30992345465801047</v>
      </c>
      <c r="K24" s="48">
        <v>0.69007654534198948</v>
      </c>
    </row>
    <row r="25" spans="1:11" x14ac:dyDescent="0.35">
      <c r="A25" s="50">
        <v>400</v>
      </c>
      <c r="B25" s="50">
        <v>100</v>
      </c>
      <c r="C25" s="48">
        <v>1.44949971722631</v>
      </c>
      <c r="D25" s="48">
        <v>1.1426221698861201</v>
      </c>
      <c r="E25" s="48">
        <v>1.1939605633300476</v>
      </c>
      <c r="F25" s="48">
        <v>0.25553915389626236</v>
      </c>
      <c r="G25" s="48">
        <v>0.51107830779252472</v>
      </c>
      <c r="H25" s="48">
        <v>31.14100924755062</v>
      </c>
      <c r="I25" s="48">
        <v>1.0015000000000001</v>
      </c>
      <c r="J25" s="48">
        <v>-0.3090719590367218</v>
      </c>
      <c r="K25" s="48">
        <v>0.6909280409632782</v>
      </c>
    </row>
    <row r="26" spans="1:11" x14ac:dyDescent="0.35">
      <c r="A26" s="50">
        <v>500</v>
      </c>
      <c r="B26" s="50">
        <v>100</v>
      </c>
      <c r="C26" s="48">
        <v>1.39773992928873</v>
      </c>
      <c r="D26" s="48">
        <v>1.12263313566795</v>
      </c>
      <c r="E26" s="48">
        <v>1.1939605633300476</v>
      </c>
      <c r="F26" s="48">
        <v>0.2037793659586824</v>
      </c>
      <c r="G26" s="48">
        <v>0.4075587319173648</v>
      </c>
      <c r="H26" s="48">
        <v>39.050799462239233</v>
      </c>
      <c r="I26" s="48">
        <v>0.96882999999999997</v>
      </c>
      <c r="J26" s="48">
        <v>-0.30685960978949073</v>
      </c>
      <c r="K26" s="48">
        <v>0.69314039021050933</v>
      </c>
    </row>
    <row r="27" spans="1:11" x14ac:dyDescent="0.35">
      <c r="A27" s="50">
        <v>600</v>
      </c>
      <c r="B27" s="50">
        <v>100</v>
      </c>
      <c r="C27" s="48">
        <v>1.3770992824071999</v>
      </c>
      <c r="D27" s="48">
        <v>1.1243977756447201</v>
      </c>
      <c r="E27" s="48">
        <v>1.1939605633300476</v>
      </c>
      <c r="F27" s="48">
        <v>0.18313871907715229</v>
      </c>
      <c r="G27" s="48">
        <v>0.36627743815430458</v>
      </c>
      <c r="H27" s="48">
        <v>43.452019292776342</v>
      </c>
      <c r="I27" s="48">
        <v>0.95655999999999997</v>
      </c>
      <c r="J27" s="48">
        <v>-0.30538051088959106</v>
      </c>
      <c r="K27" s="48">
        <v>0.69461948911040894</v>
      </c>
    </row>
    <row r="28" spans="1:11" x14ac:dyDescent="0.35">
      <c r="A28" s="50">
        <v>800</v>
      </c>
      <c r="B28" s="50">
        <v>100</v>
      </c>
      <c r="C28" s="48">
        <v>1.3180235407548799</v>
      </c>
      <c r="D28" s="48">
        <v>1.0856610332763901</v>
      </c>
      <c r="E28" s="48">
        <v>1.1939605633300476</v>
      </c>
      <c r="F28" s="48">
        <v>0.1240629774248323</v>
      </c>
      <c r="G28" s="48">
        <v>0.2481259548496646</v>
      </c>
      <c r="H28" s="48">
        <v>64.142803274379204</v>
      </c>
      <c r="I28" s="48">
        <v>0.93023999999999996</v>
      </c>
      <c r="J28" s="48">
        <v>-0.29421594437742915</v>
      </c>
      <c r="K28" s="48">
        <v>0.70578405562257085</v>
      </c>
    </row>
    <row r="29" spans="1:11" x14ac:dyDescent="0.35">
      <c r="A29" s="50">
        <v>80</v>
      </c>
      <c r="B29" s="50">
        <v>300</v>
      </c>
      <c r="C29" s="48">
        <v>7.3438260582310999</v>
      </c>
      <c r="D29" s="48">
        <v>5.2362009228930502</v>
      </c>
      <c r="E29" s="48">
        <v>3.5818816899901429</v>
      </c>
      <c r="F29" s="48">
        <v>3.761944368240957</v>
      </c>
      <c r="G29" s="48">
        <v>7.523888736481914</v>
      </c>
      <c r="H29" s="48">
        <v>6.3459847161288998</v>
      </c>
      <c r="I29" s="48">
        <v>5.4638999999999998</v>
      </c>
      <c r="J29" s="48">
        <v>-0.25598728010776389</v>
      </c>
      <c r="K29" s="48">
        <v>0.74401271989223616</v>
      </c>
    </row>
    <row r="30" spans="1:11" x14ac:dyDescent="0.35">
      <c r="A30" s="50">
        <v>90</v>
      </c>
      <c r="B30" s="50">
        <v>300</v>
      </c>
      <c r="C30" s="48">
        <v>7.0246713301597303</v>
      </c>
      <c r="D30" s="48">
        <v>4.9705230364272204</v>
      </c>
      <c r="E30" s="48">
        <v>3.5818816899901429</v>
      </c>
      <c r="F30" s="48">
        <v>3.4427896401695874</v>
      </c>
      <c r="G30" s="48">
        <v>6.8855792803391749</v>
      </c>
      <c r="H30" s="48">
        <v>6.9342724821863753</v>
      </c>
      <c r="I30" s="48">
        <v>5.1775000000000002</v>
      </c>
      <c r="J30" s="48">
        <v>-0.26295484063846275</v>
      </c>
      <c r="K30" s="48">
        <v>0.73704515936153725</v>
      </c>
    </row>
    <row r="31" spans="1:11" x14ac:dyDescent="0.35">
      <c r="A31" s="50">
        <v>100</v>
      </c>
      <c r="B31" s="50">
        <v>300</v>
      </c>
      <c r="C31" s="48">
        <v>6.55860518057038</v>
      </c>
      <c r="D31" s="48">
        <v>4.7816932455867303</v>
      </c>
      <c r="E31" s="48">
        <v>3.5818816899901429</v>
      </c>
      <c r="F31" s="48">
        <v>2.9767234905802371</v>
      </c>
      <c r="G31" s="48">
        <v>5.9534469811604742</v>
      </c>
      <c r="H31" s="48">
        <v>8.0199728121642959</v>
      </c>
      <c r="I31" s="48">
        <v>4.7647000000000004</v>
      </c>
      <c r="J31" s="48">
        <v>-0.27351931259481144</v>
      </c>
      <c r="K31" s="48">
        <v>0.72648068740518856</v>
      </c>
    </row>
    <row r="32" spans="1:11" x14ac:dyDescent="0.35">
      <c r="A32" s="50">
        <v>150</v>
      </c>
      <c r="B32" s="50">
        <v>300</v>
      </c>
      <c r="C32" s="48">
        <v>5.5551159527484204</v>
      </c>
      <c r="D32" s="48">
        <v>4.1394581444747898</v>
      </c>
      <c r="E32" s="48">
        <v>3.5818816899901429</v>
      </c>
      <c r="F32" s="48">
        <v>1.9732342627582775</v>
      </c>
      <c r="G32" s="48">
        <v>3.946468525516555</v>
      </c>
      <c r="H32" s="48">
        <v>12.098533820517178</v>
      </c>
      <c r="I32" s="48">
        <v>3.9085999999999999</v>
      </c>
      <c r="J32" s="48">
        <v>-0.29639632489287626</v>
      </c>
      <c r="K32" s="48">
        <v>0.70360367510712374</v>
      </c>
    </row>
    <row r="33" spans="1:11" x14ac:dyDescent="0.35">
      <c r="A33" s="50">
        <v>200</v>
      </c>
      <c r="B33" s="50">
        <v>300</v>
      </c>
      <c r="C33" s="48">
        <v>5.1105655047776599</v>
      </c>
      <c r="D33" s="48">
        <v>3.9291714217157101</v>
      </c>
      <c r="E33" s="48">
        <v>3.5818816899901429</v>
      </c>
      <c r="F33" s="48">
        <v>1.528683814787517</v>
      </c>
      <c r="G33" s="48">
        <v>3.0573676295750341</v>
      </c>
      <c r="H33" s="48">
        <v>15.616860225018225</v>
      </c>
      <c r="I33" s="48">
        <v>3.5525000000000002</v>
      </c>
      <c r="J33" s="48">
        <v>-0.3048714478507491</v>
      </c>
      <c r="K33" s="48">
        <v>0.69512855214925096</v>
      </c>
    </row>
    <row r="34" spans="1:11" x14ac:dyDescent="0.35">
      <c r="A34" s="50">
        <v>250</v>
      </c>
      <c r="B34" s="50">
        <v>300</v>
      </c>
      <c r="C34" s="48">
        <v>4.7590314859537202</v>
      </c>
      <c r="D34" s="48">
        <v>3.7410405736134198</v>
      </c>
      <c r="E34" s="48">
        <v>3.5818816899901429</v>
      </c>
      <c r="F34" s="48">
        <v>1.1771497959635773</v>
      </c>
      <c r="G34" s="48">
        <v>2.3542995919271545</v>
      </c>
      <c r="H34" s="48">
        <v>20.280546745745664</v>
      </c>
      <c r="I34" s="48">
        <v>3.2875000000000001</v>
      </c>
      <c r="J34" s="48">
        <v>-0.30920818454278876</v>
      </c>
      <c r="K34" s="48">
        <v>0.69079181545721124</v>
      </c>
    </row>
    <row r="35" spans="1:11" x14ac:dyDescent="0.35">
      <c r="A35" s="50">
        <v>300</v>
      </c>
      <c r="B35" s="50">
        <v>300</v>
      </c>
      <c r="C35" s="48">
        <v>4.6049414859497499</v>
      </c>
      <c r="D35" s="48">
        <v>3.6494991092179201</v>
      </c>
      <c r="E35" s="48">
        <v>3.5818816899901429</v>
      </c>
      <c r="F35" s="48">
        <v>1.0230597959596071</v>
      </c>
      <c r="G35" s="48">
        <v>2.0461195919192141</v>
      </c>
      <c r="H35" s="48">
        <v>23.33513794410398</v>
      </c>
      <c r="I35" s="48">
        <v>3.1775000000000002</v>
      </c>
      <c r="J35" s="48">
        <v>-0.30998037440976212</v>
      </c>
      <c r="K35" s="48">
        <v>0.69001962559023788</v>
      </c>
    </row>
    <row r="36" spans="1:11" x14ac:dyDescent="0.35">
      <c r="A36" s="50">
        <v>350</v>
      </c>
      <c r="B36" s="50">
        <v>300</v>
      </c>
      <c r="C36" s="48">
        <v>4.4921187541302903</v>
      </c>
      <c r="D36" s="48">
        <v>3.4985208692224701</v>
      </c>
      <c r="E36" s="48">
        <v>3.5818816899901429</v>
      </c>
      <c r="F36" s="48">
        <v>0.91023706414014738</v>
      </c>
      <c r="G36" s="48">
        <v>1.8204741282802948</v>
      </c>
      <c r="H36" s="48">
        <v>26.227498752026854</v>
      </c>
      <c r="I36" s="48">
        <v>3.1</v>
      </c>
      <c r="J36" s="48">
        <v>-0.30990248262032322</v>
      </c>
      <c r="K36" s="48">
        <v>0.69009751737967684</v>
      </c>
    </row>
    <row r="37" spans="1:11" x14ac:dyDescent="0.35">
      <c r="A37" s="50">
        <v>400</v>
      </c>
      <c r="B37" s="50">
        <v>300</v>
      </c>
      <c r="C37" s="48">
        <v>4.3485005305473798</v>
      </c>
      <c r="D37" s="48">
        <v>3.4278886877875498</v>
      </c>
      <c r="E37" s="48">
        <v>3.5818816899901429</v>
      </c>
      <c r="F37" s="48">
        <v>0.76661884055723695</v>
      </c>
      <c r="G37" s="48">
        <v>1.5332376811144739</v>
      </c>
      <c r="H37" s="48">
        <v>31.140953236201984</v>
      </c>
      <c r="I37" s="48">
        <v>3.0044</v>
      </c>
      <c r="J37" s="48">
        <v>-0.30909517455622509</v>
      </c>
      <c r="K37" s="48">
        <v>0.69090482544377485</v>
      </c>
    </row>
    <row r="38" spans="1:11" x14ac:dyDescent="0.35">
      <c r="A38" s="50">
        <v>500</v>
      </c>
      <c r="B38" s="50">
        <v>300</v>
      </c>
      <c r="C38" s="48">
        <v>4.1932183507144698</v>
      </c>
      <c r="D38" s="48">
        <v>3.3679126862491402</v>
      </c>
      <c r="E38" s="48">
        <v>3.5818816899901429</v>
      </c>
      <c r="F38" s="48">
        <v>0.61133666072432691</v>
      </c>
      <c r="G38" s="48">
        <v>1.2226733214486538</v>
      </c>
      <c r="H38" s="48">
        <v>39.050891264231872</v>
      </c>
      <c r="I38" s="48">
        <v>2.9064999999999999</v>
      </c>
      <c r="J38" s="48">
        <v>-0.3068569874247617</v>
      </c>
      <c r="K38" s="48">
        <v>0.69314301257523825</v>
      </c>
    </row>
    <row r="39" spans="1:11" x14ac:dyDescent="0.35">
      <c r="A39" s="50">
        <v>600</v>
      </c>
      <c r="B39" s="50">
        <v>300</v>
      </c>
      <c r="C39" s="48">
        <v>4.1313031123753996</v>
      </c>
      <c r="D39" s="48">
        <v>3.3731987542461899</v>
      </c>
      <c r="E39" s="48">
        <v>3.5818816899901429</v>
      </c>
      <c r="F39" s="48">
        <v>0.54942142238525671</v>
      </c>
      <c r="G39" s="48">
        <v>1.0988428447705134</v>
      </c>
      <c r="H39" s="48">
        <v>43.45160288825484</v>
      </c>
      <c r="I39" s="48">
        <v>2.8696999999999999</v>
      </c>
      <c r="J39" s="48">
        <v>-0.30537655506231021</v>
      </c>
      <c r="K39" s="48">
        <v>0.69462344493768979</v>
      </c>
    </row>
    <row r="40" spans="1:11" x14ac:dyDescent="0.35">
      <c r="A40" s="50">
        <v>800</v>
      </c>
      <c r="B40" s="50">
        <v>300</v>
      </c>
      <c r="C40" s="48">
        <v>3.9540641379613302</v>
      </c>
      <c r="D40" s="48">
        <v>3.2569872047416801</v>
      </c>
      <c r="E40" s="48">
        <v>3.5818816899901429</v>
      </c>
      <c r="F40" s="48">
        <v>0.37218244797118727</v>
      </c>
      <c r="G40" s="48">
        <v>0.74436489594237454</v>
      </c>
      <c r="H40" s="48">
        <v>64.143920794546617</v>
      </c>
      <c r="I40" s="48">
        <v>2.7907000000000002</v>
      </c>
      <c r="J40" s="48">
        <v>-0.29421984504306675</v>
      </c>
      <c r="K40" s="48">
        <v>0.70578015495693325</v>
      </c>
    </row>
    <row r="41" spans="1:11" x14ac:dyDescent="0.35">
      <c r="A41" s="50">
        <v>80</v>
      </c>
      <c r="B41" s="50">
        <v>5252</v>
      </c>
      <c r="C41" s="48">
        <v>128.56644535826999</v>
      </c>
      <c r="D41" s="48">
        <v>91.668327919793697</v>
      </c>
      <c r="E41" s="48">
        <v>62.706808786094101</v>
      </c>
      <c r="F41" s="48">
        <v>65.859636572175887</v>
      </c>
      <c r="G41" s="48">
        <v>131.71927314435177</v>
      </c>
      <c r="H41" s="48">
        <v>6.3459335992735673</v>
      </c>
      <c r="I41" s="48">
        <v>95.656000000000006</v>
      </c>
      <c r="J41" s="48">
        <v>-0.25598005192225709</v>
      </c>
      <c r="K41" s="48">
        <v>0.74401994807774297</v>
      </c>
    </row>
    <row r="42" spans="1:11" x14ac:dyDescent="0.35">
      <c r="A42" s="50">
        <v>90</v>
      </c>
      <c r="B42" s="50">
        <v>5252</v>
      </c>
      <c r="C42" s="48">
        <v>122.97873477375001</v>
      </c>
      <c r="D42" s="48">
        <v>87.017250103302004</v>
      </c>
      <c r="E42" s="48">
        <v>62.706808786094101</v>
      </c>
      <c r="F42" s="48">
        <v>60.271925987655905</v>
      </c>
      <c r="G42" s="48">
        <v>120.54385197531181</v>
      </c>
      <c r="H42" s="48">
        <v>6.9342546087695007</v>
      </c>
      <c r="I42" s="48">
        <v>90.641000000000005</v>
      </c>
      <c r="J42" s="48">
        <v>-0.26295387436895745</v>
      </c>
      <c r="K42" s="48">
        <v>0.73704612563104255</v>
      </c>
    </row>
    <row r="43" spans="1:11" x14ac:dyDescent="0.35">
      <c r="A43" s="50">
        <v>100</v>
      </c>
      <c r="B43" s="50">
        <v>5252</v>
      </c>
      <c r="C43" s="48">
        <v>114.81956435901201</v>
      </c>
      <c r="D43" s="48">
        <v>83.711312581376802</v>
      </c>
      <c r="E43" s="48">
        <v>62.706808786094101</v>
      </c>
      <c r="F43" s="48">
        <v>52.112755572917905</v>
      </c>
      <c r="G43" s="48">
        <v>104.22551114583581</v>
      </c>
      <c r="H43" s="48">
        <v>8.0199343896624367</v>
      </c>
      <c r="I43" s="48">
        <v>83.412999999999997</v>
      </c>
      <c r="J43" s="48">
        <v>-0.27352972931347791</v>
      </c>
      <c r="K43" s="48">
        <v>0.72647027068652203</v>
      </c>
    </row>
    <row r="44" spans="1:11" x14ac:dyDescent="0.35">
      <c r="A44" s="50">
        <v>150</v>
      </c>
      <c r="B44" s="50">
        <v>5252</v>
      </c>
      <c r="C44" s="48">
        <v>97.251555883371907</v>
      </c>
      <c r="D44" s="48">
        <v>72.4683748312098</v>
      </c>
      <c r="E44" s="48">
        <v>62.706808786094101</v>
      </c>
      <c r="F44" s="48">
        <v>34.544747097277806</v>
      </c>
      <c r="G44" s="48">
        <v>69.089494194555613</v>
      </c>
      <c r="H44" s="48">
        <v>12.098536410829643</v>
      </c>
      <c r="I44" s="48">
        <v>68.426000000000002</v>
      </c>
      <c r="J44" s="48">
        <v>-0.29640200222545238</v>
      </c>
      <c r="K44" s="48">
        <v>0.70359799777454768</v>
      </c>
    </row>
    <row r="45" spans="1:11" x14ac:dyDescent="0.35">
      <c r="A45" s="50">
        <v>200</v>
      </c>
      <c r="B45" s="50">
        <v>5252</v>
      </c>
      <c r="C45" s="48">
        <v>89.469108135853801</v>
      </c>
      <c r="D45" s="48">
        <v>68.786849654426405</v>
      </c>
      <c r="E45" s="48">
        <v>62.706808786094101</v>
      </c>
      <c r="F45" s="48">
        <v>26.762299349759701</v>
      </c>
      <c r="G45" s="48">
        <v>53.524598699519402</v>
      </c>
      <c r="H45" s="48">
        <v>15.61677773263043</v>
      </c>
      <c r="I45" s="48">
        <v>62.192</v>
      </c>
      <c r="J45" s="48">
        <v>-0.30487738957266736</v>
      </c>
      <c r="K45" s="48">
        <v>0.6951226104273327</v>
      </c>
    </row>
    <row r="46" spans="1:11" x14ac:dyDescent="0.35">
      <c r="A46" s="50">
        <v>250</v>
      </c>
      <c r="B46" s="50">
        <v>5252</v>
      </c>
      <c r="C46" s="48">
        <v>83.314674885960898</v>
      </c>
      <c r="D46" s="48">
        <v>65.493125597519594</v>
      </c>
      <c r="E46" s="48">
        <v>62.706808786094101</v>
      </c>
      <c r="F46" s="48">
        <v>20.607866099866797</v>
      </c>
      <c r="G46" s="48">
        <v>41.215732199733594</v>
      </c>
      <c r="H46" s="48">
        <v>20.280648104658376</v>
      </c>
      <c r="I46" s="48">
        <v>57.552999999999997</v>
      </c>
      <c r="J46" s="48">
        <v>-0.30920933102389053</v>
      </c>
      <c r="K46" s="48">
        <v>0.69079066897610941</v>
      </c>
    </row>
    <row r="47" spans="1:11" x14ac:dyDescent="0.35">
      <c r="A47" s="50">
        <v>300</v>
      </c>
      <c r="B47" s="50">
        <v>5252</v>
      </c>
      <c r="C47" s="48">
        <v>80.617747994157</v>
      </c>
      <c r="D47" s="48">
        <v>63.8901726163134</v>
      </c>
      <c r="E47" s="48">
        <v>62.706808786094101</v>
      </c>
      <c r="F47" s="48">
        <v>17.910939208062899</v>
      </c>
      <c r="G47" s="48">
        <v>35.821878416125799</v>
      </c>
      <c r="H47" s="48">
        <v>23.334392222780497</v>
      </c>
      <c r="I47" s="48">
        <v>55.627000000000002</v>
      </c>
      <c r="J47" s="48">
        <v>-0.30999064865925396</v>
      </c>
      <c r="K47" s="48">
        <v>0.69000935134074604</v>
      </c>
    </row>
    <row r="48" spans="1:11" x14ac:dyDescent="0.35">
      <c r="A48" s="50">
        <v>350</v>
      </c>
      <c r="B48" s="50">
        <v>5252</v>
      </c>
      <c r="C48" s="48">
        <v>78.6422067879992</v>
      </c>
      <c r="D48" s="48">
        <v>61.247605154672598</v>
      </c>
      <c r="E48" s="48">
        <v>62.706808786094101</v>
      </c>
      <c r="F48" s="48">
        <v>15.935398001905099</v>
      </c>
      <c r="G48" s="48">
        <v>31.870796003810199</v>
      </c>
      <c r="H48" s="48">
        <v>26.227200632789447</v>
      </c>
      <c r="I48" s="48">
        <v>54.27</v>
      </c>
      <c r="J48" s="48">
        <v>-0.30991254929685413</v>
      </c>
      <c r="K48" s="48">
        <v>0.69008745070314581</v>
      </c>
    </row>
    <row r="49" spans="1:11" x14ac:dyDescent="0.35">
      <c r="A49" s="50">
        <v>400</v>
      </c>
      <c r="B49" s="50">
        <v>5252</v>
      </c>
      <c r="C49" s="48">
        <v>76.127863623273896</v>
      </c>
      <c r="D49" s="48">
        <v>60.010832720446501</v>
      </c>
      <c r="E49" s="48">
        <v>62.706808786094101</v>
      </c>
      <c r="F49" s="48">
        <v>13.421054837179796</v>
      </c>
      <c r="G49" s="48">
        <v>26.842109674359591</v>
      </c>
      <c r="H49" s="48">
        <v>31.140687943656467</v>
      </c>
      <c r="I49" s="48">
        <v>52.595999999999997</v>
      </c>
      <c r="J49" s="48">
        <v>-0.30910973332607367</v>
      </c>
      <c r="K49" s="48">
        <v>0.69089026667392628</v>
      </c>
    </row>
    <row r="50" spans="1:11" x14ac:dyDescent="0.35">
      <c r="A50" s="50">
        <v>500</v>
      </c>
      <c r="B50" s="50">
        <v>5252</v>
      </c>
      <c r="C50" s="48">
        <v>73.409302115584495</v>
      </c>
      <c r="D50" s="48">
        <v>58.960803012291201</v>
      </c>
      <c r="E50" s="48">
        <v>62.706808786094101</v>
      </c>
      <c r="F50" s="48">
        <v>10.702493329490395</v>
      </c>
      <c r="G50" s="48">
        <v>21.404986658980789</v>
      </c>
      <c r="H50" s="48">
        <v>39.050795706426072</v>
      </c>
      <c r="I50" s="48">
        <v>50.883000000000003</v>
      </c>
      <c r="J50" s="48">
        <v>-0.30685896019167103</v>
      </c>
      <c r="K50" s="48">
        <v>0.69314103980832897</v>
      </c>
    </row>
    <row r="51" spans="1:11" x14ac:dyDescent="0.35">
      <c r="A51" s="50">
        <v>600</v>
      </c>
      <c r="B51" s="50">
        <v>5252</v>
      </c>
      <c r="C51" s="48">
        <v>72.325257972434997</v>
      </c>
      <c r="D51" s="48">
        <v>59.053380748238098</v>
      </c>
      <c r="E51" s="48">
        <v>62.706808786094101</v>
      </c>
      <c r="F51" s="48">
        <v>9.6184491863408965</v>
      </c>
      <c r="G51" s="48">
        <v>19.236898372681793</v>
      </c>
      <c r="H51" s="48">
        <v>43.452002756622406</v>
      </c>
      <c r="I51" s="48">
        <v>50.238999999999997</v>
      </c>
      <c r="J51" s="48">
        <v>-0.30537406421491975</v>
      </c>
      <c r="K51" s="48">
        <v>0.69462593578508025</v>
      </c>
    </row>
    <row r="52" spans="1:11" x14ac:dyDescent="0.35">
      <c r="A52" s="50">
        <v>800</v>
      </c>
      <c r="B52" s="50">
        <v>5252</v>
      </c>
      <c r="C52" s="48">
        <v>69.222306477104397</v>
      </c>
      <c r="D52" s="48">
        <v>57.018768551799702</v>
      </c>
      <c r="E52" s="48">
        <v>62.706808786094101</v>
      </c>
      <c r="F52" s="48">
        <v>6.515497691010296</v>
      </c>
      <c r="G52" s="48">
        <v>13.030995382020592</v>
      </c>
      <c r="H52" s="48">
        <v>64.145657074818345</v>
      </c>
      <c r="I52" s="48">
        <v>48.856000000000002</v>
      </c>
      <c r="J52" s="48">
        <v>-0.29421594733831424</v>
      </c>
      <c r="K52" s="48">
        <v>0.70578405266168576</v>
      </c>
    </row>
    <row r="53" spans="1:11" x14ac:dyDescent="0.35">
      <c r="A53" s="50">
        <v>80</v>
      </c>
      <c r="B53" s="50">
        <v>10240</v>
      </c>
      <c r="C53" s="48">
        <v>250.66958153875299</v>
      </c>
      <c r="D53" s="48">
        <v>178.728881156292</v>
      </c>
      <c r="E53" s="48">
        <v>122.26156168499688</v>
      </c>
      <c r="F53" s="48">
        <v>128.40801985375612</v>
      </c>
      <c r="G53" s="48">
        <v>256.81603970751223</v>
      </c>
      <c r="H53" s="48">
        <v>6.3459689632981124</v>
      </c>
      <c r="I53" s="48">
        <v>186.5</v>
      </c>
      <c r="J53" s="48">
        <v>-0.25599269422657295</v>
      </c>
      <c r="K53" s="48">
        <v>0.74400730577342711</v>
      </c>
    </row>
    <row r="54" spans="1:11" x14ac:dyDescent="0.35">
      <c r="A54" s="50">
        <v>90</v>
      </c>
      <c r="B54" s="50">
        <v>10240</v>
      </c>
      <c r="C54" s="48">
        <v>239.77558145732999</v>
      </c>
      <c r="D54" s="48">
        <v>169.659826423781</v>
      </c>
      <c r="E54" s="48">
        <v>122.26156168499688</v>
      </c>
      <c r="F54" s="48">
        <v>117.51401977233311</v>
      </c>
      <c r="G54" s="48">
        <v>235.02803954466623</v>
      </c>
      <c r="H54" s="48">
        <v>6.9342646112285715</v>
      </c>
      <c r="I54" s="48">
        <v>176.73</v>
      </c>
      <c r="J54" s="48">
        <v>-0.2629357880153842</v>
      </c>
      <c r="K54" s="48">
        <v>0.7370642119846158</v>
      </c>
    </row>
    <row r="55" spans="1:11" x14ac:dyDescent="0.35">
      <c r="A55" s="50">
        <v>100</v>
      </c>
      <c r="B55" s="50">
        <v>10240</v>
      </c>
      <c r="C55" s="48">
        <v>223.86610286100901</v>
      </c>
      <c r="D55" s="48">
        <v>163.21515296288001</v>
      </c>
      <c r="E55" s="48">
        <v>122.26156168499688</v>
      </c>
      <c r="F55" s="48">
        <v>101.60454117601213</v>
      </c>
      <c r="G55" s="48">
        <v>203.20908235202427</v>
      </c>
      <c r="H55" s="48">
        <v>8.0200481120118283</v>
      </c>
      <c r="I55" s="48">
        <v>162.63</v>
      </c>
      <c r="J55" s="48">
        <v>-0.27353896851024589</v>
      </c>
      <c r="K55" s="48">
        <v>0.72646103148975416</v>
      </c>
    </row>
    <row r="56" spans="1:11" x14ac:dyDescent="0.35">
      <c r="A56" s="50">
        <v>150</v>
      </c>
      <c r="B56" s="50">
        <v>10240</v>
      </c>
      <c r="C56" s="48">
        <v>189.61465428683599</v>
      </c>
      <c r="D56" s="48">
        <v>141.294504834121</v>
      </c>
      <c r="E56" s="48">
        <v>122.26156168499688</v>
      </c>
      <c r="F56" s="48">
        <v>67.353092601839109</v>
      </c>
      <c r="G56" s="48">
        <v>134.70618520367822</v>
      </c>
      <c r="H56" s="48">
        <v>12.098528473631717</v>
      </c>
      <c r="I56" s="48">
        <v>133.41</v>
      </c>
      <c r="J56" s="48">
        <v>-0.29641513994911733</v>
      </c>
      <c r="K56" s="48">
        <v>0.70358486005088272</v>
      </c>
    </row>
    <row r="57" spans="1:11" x14ac:dyDescent="0.35">
      <c r="A57" s="50">
        <v>200</v>
      </c>
      <c r="B57" s="50">
        <v>10240</v>
      </c>
      <c r="C57" s="48">
        <v>174.44122959740699</v>
      </c>
      <c r="D57" s="48">
        <v>134.115550135538</v>
      </c>
      <c r="E57" s="48">
        <v>122.26156168499688</v>
      </c>
      <c r="F57" s="48">
        <v>52.17966791241011</v>
      </c>
      <c r="G57" s="48">
        <v>104.35933582482022</v>
      </c>
      <c r="H57" s="48">
        <v>15.616682536162701</v>
      </c>
      <c r="I57" s="48">
        <v>121.26</v>
      </c>
      <c r="J57" s="48">
        <v>-0.30486617022904489</v>
      </c>
      <c r="K57" s="48">
        <v>0.69513382977095506</v>
      </c>
    </row>
    <row r="58" spans="1:11" x14ac:dyDescent="0.35">
      <c r="A58" s="50">
        <v>250</v>
      </c>
      <c r="B58" s="50">
        <v>10240</v>
      </c>
      <c r="C58" s="48">
        <v>162.441540044753</v>
      </c>
      <c r="D58" s="48">
        <v>127.694159645542</v>
      </c>
      <c r="E58" s="48">
        <v>122.26156168499688</v>
      </c>
      <c r="F58" s="48">
        <v>40.17997835975612</v>
      </c>
      <c r="G58" s="48">
        <v>80.35995671951224</v>
      </c>
      <c r="H58" s="48">
        <v>20.280581072852776</v>
      </c>
      <c r="I58" s="48">
        <v>112.21</v>
      </c>
      <c r="J58" s="48">
        <v>-0.30922841553283786</v>
      </c>
      <c r="K58" s="48">
        <v>0.69077158446716214</v>
      </c>
    </row>
    <row r="59" spans="1:11" x14ac:dyDescent="0.35">
      <c r="A59" s="50">
        <v>300</v>
      </c>
      <c r="B59" s="50">
        <v>10240</v>
      </c>
      <c r="C59" s="48">
        <v>157.18311400123801</v>
      </c>
      <c r="D59" s="48">
        <v>124.569419555415</v>
      </c>
      <c r="E59" s="48">
        <v>122.26156168499688</v>
      </c>
      <c r="F59" s="48">
        <v>34.921552316241133</v>
      </c>
      <c r="G59" s="48">
        <v>69.843104632482266</v>
      </c>
      <c r="H59" s="48">
        <v>23.334395368545145</v>
      </c>
      <c r="I59" s="48">
        <v>108.46</v>
      </c>
      <c r="J59" s="48">
        <v>-0.30997677015645753</v>
      </c>
      <c r="K59" s="48">
        <v>0.69002322984354247</v>
      </c>
    </row>
    <row r="60" spans="1:11" x14ac:dyDescent="0.35">
      <c r="A60" s="50">
        <v>350</v>
      </c>
      <c r="B60" s="50">
        <v>10240</v>
      </c>
      <c r="C60" s="48">
        <v>153.33070069441101</v>
      </c>
      <c r="D60" s="48">
        <v>119.416708967594</v>
      </c>
      <c r="E60" s="48">
        <v>122.26156168499688</v>
      </c>
      <c r="F60" s="48">
        <v>31.06913900941413</v>
      </c>
      <c r="G60" s="48">
        <v>62.13827801882826</v>
      </c>
      <c r="H60" s="48">
        <v>26.227740278982072</v>
      </c>
      <c r="I60" s="48">
        <v>105.81</v>
      </c>
      <c r="J60" s="48">
        <v>-0.30992293441037644</v>
      </c>
      <c r="K60" s="48">
        <v>0.69007706558962356</v>
      </c>
    </row>
    <row r="61" spans="1:11" x14ac:dyDescent="0.35">
      <c r="A61" s="50">
        <v>400</v>
      </c>
      <c r="B61" s="50">
        <v>10240</v>
      </c>
      <c r="C61" s="48">
        <v>148.428667801785</v>
      </c>
      <c r="D61" s="48">
        <v>117.004955529315</v>
      </c>
      <c r="E61" s="48">
        <v>122.26156168499688</v>
      </c>
      <c r="F61" s="48">
        <v>26.167106116788119</v>
      </c>
      <c r="G61" s="48">
        <v>52.334212233576238</v>
      </c>
      <c r="H61" s="48">
        <v>31.14113211425023</v>
      </c>
      <c r="I61" s="48">
        <v>102.55</v>
      </c>
      <c r="J61" s="48">
        <v>-0.30909573252420758</v>
      </c>
      <c r="K61" s="48">
        <v>0.69090426747579237</v>
      </c>
    </row>
    <row r="62" spans="1:11" x14ac:dyDescent="0.35">
      <c r="A62" s="50">
        <v>500</v>
      </c>
      <c r="B62" s="50">
        <v>10240</v>
      </c>
      <c r="C62" s="48">
        <v>143.129047391347</v>
      </c>
      <c r="D62" s="48">
        <v>114.958046288174</v>
      </c>
      <c r="E62" s="48">
        <v>122.26156168499688</v>
      </c>
      <c r="F62" s="48">
        <v>20.867485706350124</v>
      </c>
      <c r="G62" s="48">
        <v>41.734971412700247</v>
      </c>
      <c r="H62" s="48">
        <v>39.049903764042469</v>
      </c>
      <c r="I62" s="48">
        <v>99.209000000000003</v>
      </c>
      <c r="J62" s="48">
        <v>-0.30685628243762225</v>
      </c>
      <c r="K62" s="48">
        <v>0.6931437175623778</v>
      </c>
    </row>
    <row r="63" spans="1:11" x14ac:dyDescent="0.35">
      <c r="A63" s="50">
        <v>600</v>
      </c>
      <c r="B63" s="50">
        <v>10240</v>
      </c>
      <c r="C63" s="48">
        <v>141.01536419026201</v>
      </c>
      <c r="D63" s="48">
        <v>115.138649070471</v>
      </c>
      <c r="E63" s="48">
        <v>122.26156168499688</v>
      </c>
      <c r="F63" s="48">
        <v>18.753802505265128</v>
      </c>
      <c r="G63" s="48">
        <v>37.507605010530256</v>
      </c>
      <c r="H63" s="48">
        <v>43.45109789877165</v>
      </c>
      <c r="I63" s="48">
        <v>97.951999999999998</v>
      </c>
      <c r="J63" s="48">
        <v>-0.30538065435309353</v>
      </c>
      <c r="K63" s="48">
        <v>0.69461934564690653</v>
      </c>
    </row>
    <row r="64" spans="1:11" x14ac:dyDescent="0.35">
      <c r="A64" s="50">
        <v>800</v>
      </c>
      <c r="B64" s="50">
        <v>10240</v>
      </c>
      <c r="C64" s="48">
        <v>134.96550873061099</v>
      </c>
      <c r="D64" s="48">
        <v>111.171700339174</v>
      </c>
      <c r="E64" s="48">
        <v>122.26156168499688</v>
      </c>
      <c r="F64" s="48">
        <v>12.703947045614115</v>
      </c>
      <c r="G64" s="48">
        <v>25.407894091228229</v>
      </c>
      <c r="H64" s="48">
        <v>64.143317482721201</v>
      </c>
      <c r="I64" s="48">
        <v>95.257000000000005</v>
      </c>
      <c r="J64" s="48">
        <v>-0.29421227026134905</v>
      </c>
      <c r="K64" s="48">
        <v>0.705787729738651</v>
      </c>
    </row>
    <row r="65" spans="1:11" x14ac:dyDescent="0.35">
      <c r="K65" s="51">
        <f>AVERAGE(K5:K64)</f>
        <v>0.70513296293699357</v>
      </c>
    </row>
    <row r="67" spans="1:11" x14ac:dyDescent="0.35">
      <c r="A67" t="s">
        <v>13</v>
      </c>
    </row>
    <row r="68" spans="1:11" x14ac:dyDescent="0.35">
      <c r="A68" t="s">
        <v>49</v>
      </c>
    </row>
    <row r="69" spans="1:11" x14ac:dyDescent="0.35">
      <c r="A69" t="s">
        <v>50</v>
      </c>
    </row>
    <row r="70" spans="1:11" x14ac:dyDescent="0.35">
      <c r="A70" t="s">
        <v>56</v>
      </c>
    </row>
    <row r="71" spans="1:11" x14ac:dyDescent="0.35">
      <c r="A71" t="s">
        <v>57</v>
      </c>
    </row>
    <row r="72" spans="1:11" x14ac:dyDescent="0.35">
      <c r="A72" t="s">
        <v>61</v>
      </c>
    </row>
    <row r="73" spans="1:11" x14ac:dyDescent="0.35">
      <c r="A73" t="s">
        <v>62</v>
      </c>
    </row>
    <row r="74" spans="1:11" x14ac:dyDescent="0.35">
      <c r="A74" t="s">
        <v>58</v>
      </c>
    </row>
    <row r="75" spans="1:11" x14ac:dyDescent="0.35">
      <c r="A75" t="s">
        <v>59</v>
      </c>
    </row>
    <row r="76" spans="1:11" x14ac:dyDescent="0.35">
      <c r="A76" t="s">
        <v>60</v>
      </c>
    </row>
    <row r="77" spans="1:11" x14ac:dyDescent="0.35">
      <c r="A77" t="s">
        <v>68</v>
      </c>
    </row>
    <row r="78" spans="1:11" x14ac:dyDescent="0.35">
      <c r="A78" t="s">
        <v>67</v>
      </c>
    </row>
    <row r="79" spans="1:11" x14ac:dyDescent="0.35">
      <c r="A79" s="49"/>
    </row>
    <row r="80" spans="1:11" x14ac:dyDescent="0.35">
      <c r="A80" s="49"/>
    </row>
    <row r="81" spans="1:1" x14ac:dyDescent="0.35">
      <c r="A81" s="49"/>
    </row>
    <row r="82" spans="1:1" x14ac:dyDescent="0.35">
      <c r="A82" s="49"/>
    </row>
    <row r="83" spans="1:1" x14ac:dyDescent="0.35">
      <c r="A83" s="4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dcterms:created xsi:type="dcterms:W3CDTF">2023-05-13T17:19:45Z</dcterms:created>
  <dcterms:modified xsi:type="dcterms:W3CDTF">2023-05-17T04:04:39Z</dcterms:modified>
</cp:coreProperties>
</file>