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mps\"/>
    </mc:Choice>
  </mc:AlternateContent>
  <xr:revisionPtr revIDLastSave="0" documentId="8_{A9E6C57A-B3A9-48D1-8D3F-853031BF8399}" xr6:coauthVersionLast="47" xr6:coauthVersionMax="47" xr10:uidLastSave="{00000000-0000-0000-0000-000000000000}"/>
  <bookViews>
    <workbookView xWindow="-108" yWindow="-108" windowWidth="23256" windowHeight="12576" xr2:uid="{2AB8D0FA-F1F2-4AC2-8E57-B9C01A2CF0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4" i="1" l="1"/>
  <c r="R44" i="1"/>
  <c r="Q44" i="1"/>
  <c r="P44" i="1"/>
  <c r="O44" i="1"/>
  <c r="N44" i="1"/>
  <c r="S43" i="1"/>
  <c r="R43" i="1"/>
  <c r="Q43" i="1"/>
  <c r="P43" i="1"/>
  <c r="O43" i="1"/>
  <c r="N43" i="1"/>
  <c r="S42" i="1"/>
  <c r="R42" i="1"/>
  <c r="Q42" i="1"/>
  <c r="P42" i="1"/>
  <c r="O42" i="1"/>
  <c r="N42" i="1"/>
  <c r="S41" i="1"/>
  <c r="P41" i="1"/>
  <c r="O41" i="1"/>
  <c r="N41" i="1"/>
  <c r="V40" i="1"/>
  <c r="S40" i="1"/>
  <c r="R40" i="1"/>
  <c r="Q40" i="1"/>
  <c r="P40" i="1"/>
  <c r="O40" i="1"/>
  <c r="N40" i="1"/>
  <c r="S36" i="1"/>
  <c r="R36" i="1"/>
  <c r="Q36" i="1"/>
  <c r="P36" i="1"/>
  <c r="O36" i="1"/>
  <c r="N36" i="1"/>
  <c r="S35" i="1"/>
  <c r="R35" i="1"/>
  <c r="Q35" i="1"/>
  <c r="P35" i="1"/>
  <c r="O35" i="1"/>
  <c r="N35" i="1"/>
  <c r="S34" i="1"/>
  <c r="R34" i="1"/>
  <c r="Q34" i="1"/>
  <c r="P34" i="1"/>
  <c r="O34" i="1"/>
  <c r="N34" i="1"/>
  <c r="S33" i="1"/>
  <c r="Q33" i="1"/>
  <c r="P33" i="1"/>
  <c r="O33" i="1"/>
  <c r="N33" i="1"/>
  <c r="V32" i="1"/>
  <c r="S32" i="1"/>
  <c r="Q32" i="1"/>
  <c r="P32" i="1"/>
  <c r="O32" i="1"/>
  <c r="N32" i="1"/>
  <c r="S28" i="1"/>
  <c r="R28" i="1"/>
  <c r="Q28" i="1"/>
  <c r="P28" i="1"/>
  <c r="O28" i="1"/>
  <c r="N28" i="1"/>
  <c r="S27" i="1"/>
  <c r="R27" i="1"/>
  <c r="Q27" i="1"/>
  <c r="P27" i="1"/>
  <c r="O27" i="1"/>
  <c r="N27" i="1"/>
  <c r="S26" i="1"/>
  <c r="R26" i="1"/>
  <c r="Q26" i="1"/>
  <c r="P26" i="1"/>
  <c r="O26" i="1"/>
  <c r="N26" i="1"/>
  <c r="S25" i="1"/>
  <c r="R25" i="1"/>
  <c r="Q25" i="1"/>
  <c r="P25" i="1"/>
  <c r="O25" i="1"/>
  <c r="N25" i="1"/>
  <c r="V24" i="1"/>
  <c r="S24" i="1"/>
  <c r="R24" i="1"/>
  <c r="Q24" i="1"/>
  <c r="P24" i="1"/>
  <c r="O24" i="1"/>
  <c r="N24" i="1"/>
  <c r="S20" i="1"/>
  <c r="R20" i="1"/>
  <c r="Q20" i="1"/>
  <c r="P20" i="1"/>
  <c r="O20" i="1"/>
  <c r="N20" i="1"/>
  <c r="S19" i="1"/>
  <c r="R19" i="1"/>
  <c r="Q19" i="1"/>
  <c r="P19" i="1"/>
  <c r="O19" i="1"/>
  <c r="N19" i="1"/>
  <c r="S18" i="1"/>
  <c r="R18" i="1"/>
  <c r="Q18" i="1"/>
  <c r="P18" i="1"/>
  <c r="O18" i="1"/>
  <c r="N18" i="1"/>
  <c r="S17" i="1"/>
  <c r="R17" i="1"/>
  <c r="Q17" i="1"/>
  <c r="P17" i="1"/>
  <c r="O17" i="1"/>
  <c r="N17" i="1"/>
  <c r="V16" i="1"/>
  <c r="S16" i="1"/>
  <c r="R16" i="1"/>
  <c r="Q16" i="1"/>
  <c r="P16" i="1"/>
  <c r="O16" i="1"/>
  <c r="N16" i="1"/>
</calcChain>
</file>

<file path=xl/sharedStrings.xml><?xml version="1.0" encoding="utf-8"?>
<sst xmlns="http://schemas.openxmlformats.org/spreadsheetml/2006/main" count="179" uniqueCount="107">
  <si>
    <t>Date</t>
  </si>
  <si>
    <t>20/11/2023</t>
  </si>
  <si>
    <t>Project Mngr</t>
  </si>
  <si>
    <t>Crăciun Albert</t>
  </si>
  <si>
    <t>Name</t>
  </si>
  <si>
    <t>Proiect MPS</t>
  </si>
  <si>
    <t>Priority</t>
  </si>
  <si>
    <t>PROJECT RISK MANAGEMENT PLAN</t>
  </si>
  <si>
    <t>Identification</t>
  </si>
  <si>
    <t>Qualitative Analysis</t>
  </si>
  <si>
    <t xml:space="preserve">    Quantitative Analysis</t>
  </si>
  <si>
    <t>Response Strategy</t>
  </si>
  <si>
    <t>Monitoring and Control</t>
  </si>
  <si>
    <t>Status</t>
  </si>
  <si>
    <t>ID #</t>
  </si>
  <si>
    <t>Date Identified         Project Phase</t>
  </si>
  <si>
    <t>Functional Assignment</t>
  </si>
  <si>
    <t>Threat</t>
  </si>
  <si>
    <t>Risk Trigger (Event) Description</t>
  </si>
  <si>
    <t>Type</t>
  </si>
  <si>
    <t>Probability</t>
  </si>
  <si>
    <t>Impact</t>
  </si>
  <si>
    <t>Risk Matrix</t>
  </si>
  <si>
    <t>Probability (%)</t>
  </si>
  <si>
    <t>Impact     ($ or days)</t>
  </si>
  <si>
    <t>Effect         ($ or days)</t>
  </si>
  <si>
    <t>Strategy</t>
  </si>
  <si>
    <t>Response Actions including advantages and disadvantages</t>
  </si>
  <si>
    <t>Affected WBS Tasks</t>
  </si>
  <si>
    <t>Responsibilty (Task Manager)</t>
  </si>
  <si>
    <t>Status Interval or Milestone Check</t>
  </si>
  <si>
    <t>Date, Status and Review Comments</t>
  </si>
  <si>
    <t>Active</t>
  </si>
  <si>
    <t>PID</t>
  </si>
  <si>
    <t>Scope</t>
  </si>
  <si>
    <t>Very High</t>
  </si>
  <si>
    <t>Avoidance</t>
  </si>
  <si>
    <t>Dormant</t>
  </si>
  <si>
    <t>PA&amp;ED</t>
  </si>
  <si>
    <t>Schedule</t>
  </si>
  <si>
    <t>High</t>
  </si>
  <si>
    <t>Transference</t>
  </si>
  <si>
    <t>Retired</t>
  </si>
  <si>
    <t>PS&amp;E</t>
  </si>
  <si>
    <t>Cost</t>
  </si>
  <si>
    <t>Moderate</t>
  </si>
  <si>
    <t>Mitigation</t>
  </si>
  <si>
    <t>Construction</t>
  </si>
  <si>
    <t>Quality</t>
  </si>
  <si>
    <t>Low</t>
  </si>
  <si>
    <t>Acceptance</t>
  </si>
  <si>
    <t>Very Low</t>
  </si>
  <si>
    <t>N/A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</si>
  <si>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</si>
  <si>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</si>
  <si>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</si>
  <si>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</si>
  <si>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</si>
  <si>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</si>
  <si>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</si>
  <si>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</si>
  <si>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</si>
  <si>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</si>
  <si>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</si>
  <si>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</si>
  <si>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</si>
  <si>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 =(13)x(12)</t>
  </si>
  <si>
    <t>(15)</t>
  </si>
  <si>
    <t>(16)</t>
  </si>
  <si>
    <t>(17)</t>
  </si>
  <si>
    <t>(18)</t>
  </si>
  <si>
    <t>(19)</t>
  </si>
  <si>
    <t>(20)</t>
  </si>
  <si>
    <t>18/10/2023</t>
  </si>
  <si>
    <t>Research</t>
  </si>
  <si>
    <t>Meeting department members and project discution</t>
  </si>
  <si>
    <t>Splitting the tasks between members</t>
  </si>
  <si>
    <t>scope</t>
  </si>
  <si>
    <t>VH</t>
  </si>
  <si>
    <t>Splitting the tasks between members by previous expirience</t>
  </si>
  <si>
    <t>Whole team</t>
  </si>
  <si>
    <t>2 weeks</t>
  </si>
  <si>
    <t>H</t>
  </si>
  <si>
    <t>M</t>
  </si>
  <si>
    <t>L</t>
  </si>
  <si>
    <t>VL</t>
  </si>
  <si>
    <t>Development Global and Local</t>
  </si>
  <si>
    <t>Research + Coding</t>
  </si>
  <si>
    <t>Bugs, possible corner cases, complexity</t>
  </si>
  <si>
    <t>Motivation for meeting deadlines. Discussion with whole team, each one with their idea.</t>
  </si>
  <si>
    <t>Team Leader and Developers</t>
  </si>
  <si>
    <t>1 month</t>
  </si>
  <si>
    <t>Development</t>
  </si>
  <si>
    <t>(</t>
  </si>
  <si>
    <t>Design, User Interaction, Outputs</t>
  </si>
  <si>
    <t>Meeting department members</t>
  </si>
  <si>
    <t>Complexity, nor user friendly, too crowded</t>
  </si>
  <si>
    <t>X</t>
  </si>
  <si>
    <t>Discuss about how easier it is to be used. The output is enough/too big/insufficient</t>
  </si>
  <si>
    <t>Development team</t>
  </si>
  <si>
    <t xml:space="preserve">Design </t>
  </si>
  <si>
    <t>15/11/2023</t>
  </si>
  <si>
    <t>Technical, Risk, Analysis, Statistics Reports</t>
  </si>
  <si>
    <t>Final evaluation and writing the reports</t>
  </si>
  <si>
    <t>Possible overlooked issues, unsatisfactory complexity</t>
  </si>
  <si>
    <t>Testing every aspect of the application. Discuss every bug with developers. Application too slow does not meet the expectations. Needs to be updated.</t>
  </si>
  <si>
    <t>Testing +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</si>
</sst>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b/>
      <sz val="12"/>
      <color rgb="FF000000"/>
      <name val="Arial"/>
    </font>
    <font>
      <sz val="10"/>
      <color rgb="FF969696"/>
      <name val="Arial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5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textRotation="90" wrapText="1"/>
    </xf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2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2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7" fillId="0" borderId="9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2" xfId="0" applyFont="1" applyBorder="1"/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6" fillId="0" borderId="19" xfId="0" applyFont="1" applyBorder="1"/>
    <xf numFmtId="0" fontId="6" fillId="0" borderId="16" xfId="0" applyFont="1" applyBorder="1"/>
    <xf numFmtId="0" fontId="4" fillId="0" borderId="19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 wrapText="1"/>
    </xf>
    <xf numFmtId="0" fontId="1" fillId="0" borderId="36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4" fillId="0" borderId="24" xfId="0" applyFont="1" applyBorder="1" applyAlignment="1">
      <alignment horizontal="left" textRotation="90"/>
    </xf>
    <xf numFmtId="0" fontId="4" fillId="0" borderId="0" xfId="0" applyFont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9" fontId="1" fillId="0" borderId="39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165" fontId="1" fillId="0" borderId="36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6" fillId="0" borderId="33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4" xfId="0" applyFont="1" applyBorder="1"/>
    <xf numFmtId="0" fontId="1" fillId="0" borderId="25" xfId="0" applyFont="1" applyBorder="1" applyAlignment="1">
      <alignment horizontal="center"/>
    </xf>
    <xf numFmtId="0" fontId="6" fillId="0" borderId="25" xfId="0" applyFont="1" applyBorder="1"/>
    <xf numFmtId="0" fontId="6" fillId="0" borderId="23" xfId="0" applyFont="1" applyBorder="1"/>
    <xf numFmtId="164" fontId="1" fillId="0" borderId="26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textRotation="90"/>
    </xf>
    <xf numFmtId="0" fontId="6" fillId="0" borderId="44" xfId="0" applyFont="1" applyBorder="1"/>
    <xf numFmtId="0" fontId="6" fillId="0" borderId="45" xfId="0" applyFont="1" applyBorder="1"/>
    <xf numFmtId="0" fontId="6" fillId="0" borderId="46" xfId="0" applyFont="1" applyBorder="1"/>
    <xf numFmtId="0" fontId="6" fillId="0" borderId="47" xfId="0" applyFont="1" applyBorder="1"/>
    <xf numFmtId="0" fontId="6" fillId="0" borderId="43" xfId="0" applyFont="1" applyBorder="1"/>
    <xf numFmtId="0" fontId="1" fillId="0" borderId="4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6" xfId="0" applyFont="1" applyBorder="1"/>
    <xf numFmtId="0" fontId="1" fillId="5" borderId="48" xfId="0" applyFont="1" applyFill="1" applyBorder="1"/>
    <xf numFmtId="0" fontId="1" fillId="5" borderId="49" xfId="0" applyFont="1" applyFill="1" applyBorder="1" applyAlignment="1">
      <alignment horizontal="center"/>
    </xf>
    <xf numFmtId="0" fontId="1" fillId="5" borderId="50" xfId="0" applyFont="1" applyFill="1" applyBorder="1" applyAlignment="1">
      <alignment horizontal="center"/>
    </xf>
    <xf numFmtId="0" fontId="1" fillId="5" borderId="50" xfId="0" applyFont="1" applyFill="1" applyBorder="1"/>
    <xf numFmtId="0" fontId="1" fillId="5" borderId="51" xfId="0" applyFont="1" applyFill="1" applyBorder="1"/>
    <xf numFmtId="0" fontId="4" fillId="5" borderId="49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/>
    </xf>
    <xf numFmtId="0" fontId="4" fillId="5" borderId="50" xfId="0" applyFont="1" applyFill="1" applyBorder="1" applyAlignment="1">
      <alignment horizontal="center"/>
    </xf>
    <xf numFmtId="0" fontId="1" fillId="5" borderId="53" xfId="0" applyFont="1" applyFill="1" applyBorder="1" applyAlignment="1">
      <alignment horizontal="center"/>
    </xf>
    <xf numFmtId="0" fontId="1" fillId="5" borderId="54" xfId="0" applyFont="1" applyFill="1" applyBorder="1" applyAlignment="1">
      <alignment horizontal="center"/>
    </xf>
    <xf numFmtId="9" fontId="8" fillId="5" borderId="52" xfId="0" applyNumberFormat="1" applyFont="1" applyFill="1" applyBorder="1" applyAlignment="1">
      <alignment horizontal="center" vertical="center"/>
    </xf>
    <xf numFmtId="1" fontId="8" fillId="5" borderId="53" xfId="0" applyNumberFormat="1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vertical="center" wrapText="1"/>
    </xf>
    <xf numFmtId="0" fontId="1" fillId="5" borderId="52" xfId="0" applyFont="1" applyFill="1" applyBorder="1" applyAlignment="1">
      <alignment vertical="center"/>
    </xf>
    <xf numFmtId="0" fontId="1" fillId="5" borderId="54" xfId="0" applyFont="1" applyFill="1" applyBorder="1" applyAlignment="1">
      <alignment vertical="center"/>
    </xf>
    <xf numFmtId="0" fontId="1" fillId="5" borderId="50" xfId="0" applyFont="1" applyFill="1" applyBorder="1" applyAlignment="1">
      <alignment vertical="center"/>
    </xf>
    <xf numFmtId="0" fontId="1" fillId="5" borderId="56" xfId="0" applyFont="1" applyFill="1" applyBorder="1" applyAlignment="1">
      <alignment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9" fillId="0" borderId="36" xfId="0" applyFont="1" applyBorder="1" applyAlignment="1">
      <alignment vertical="center" wrapText="1"/>
    </xf>
    <xf numFmtId="0" fontId="9" fillId="0" borderId="3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5858-B813-48AA-BCA8-CF4D3CCDDE06}">
  <dimension ref="A1:AK993"/>
  <sheetViews>
    <sheetView tabSelected="1" topLeftCell="E37" workbookViewId="0">
      <selection activeCell="I61" sqref="I61"/>
    </sheetView>
  </sheetViews>
  <sheetFormatPr defaultColWidth="12.6640625" defaultRowHeight="14.4" x14ac:dyDescent="0.3"/>
  <cols>
    <col min="1" max="1" width="2.88671875" customWidth="1"/>
    <col min="2" max="2" width="3.44140625" customWidth="1"/>
    <col min="3" max="3" width="11.44140625" customWidth="1"/>
    <col min="4" max="4" width="13.33203125" customWidth="1"/>
    <col min="5" max="5" width="38.44140625" customWidth="1"/>
    <col min="6" max="6" width="33.109375" customWidth="1"/>
    <col min="7" max="7" width="24.88671875" customWidth="1"/>
    <col min="8" max="8" width="32.44140625" customWidth="1"/>
    <col min="9" max="9" width="10.33203125" customWidth="1"/>
    <col min="10" max="10" width="11.44140625" customWidth="1"/>
    <col min="11" max="11" width="10.44140625" customWidth="1"/>
    <col min="12" max="13" width="2.88671875" customWidth="1"/>
    <col min="14" max="16" width="4" customWidth="1"/>
    <col min="17" max="17" width="3.44140625" customWidth="1"/>
    <col min="18" max="18" width="7.88671875" customWidth="1"/>
    <col min="19" max="19" width="9.109375" hidden="1" customWidth="1"/>
    <col min="20" max="20" width="12.33203125" customWidth="1"/>
    <col min="21" max="21" width="9.44140625" customWidth="1"/>
    <col min="22" max="22" width="12.33203125" customWidth="1"/>
    <col min="23" max="23" width="11.6640625" customWidth="1"/>
    <col min="24" max="24" width="34.33203125" customWidth="1"/>
    <col min="25" max="25" width="38.6640625" customWidth="1"/>
    <col min="26" max="26" width="15.6640625" customWidth="1"/>
    <col min="27" max="27" width="17" customWidth="1"/>
    <col min="28" max="28" width="28.44140625" customWidth="1"/>
    <col min="29" max="29" width="9.109375" customWidth="1"/>
    <col min="30" max="37" width="8.88671875" customWidth="1"/>
  </cols>
  <sheetData>
    <row r="1" spans="1:37" ht="12.75" customHeight="1" x14ac:dyDescent="0.3"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C1" s="1"/>
    </row>
    <row r="2" spans="1:37" ht="30" customHeight="1" x14ac:dyDescent="0.3">
      <c r="C2" s="3"/>
      <c r="D2" s="4"/>
      <c r="E2" s="5"/>
      <c r="F2" s="6"/>
      <c r="G2" s="7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C2" s="1"/>
    </row>
    <row r="3" spans="1:37" ht="30" customHeight="1" x14ac:dyDescent="0.3">
      <c r="C3" s="3"/>
      <c r="D3" s="4"/>
      <c r="E3" s="5"/>
      <c r="F3" s="6"/>
      <c r="G3" s="7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C3" s="1"/>
      <c r="AD3" s="1"/>
      <c r="AE3" s="1"/>
      <c r="AF3" s="1"/>
      <c r="AG3" s="1"/>
      <c r="AH3" s="1"/>
      <c r="AI3" s="1"/>
      <c r="AJ3" s="1"/>
      <c r="AK3" s="1"/>
    </row>
    <row r="4" spans="1:37" ht="30" customHeight="1" x14ac:dyDescent="0.3">
      <c r="C4" s="3" t="s">
        <v>0</v>
      </c>
      <c r="D4" s="8" t="s">
        <v>1</v>
      </c>
      <c r="E4" s="5"/>
      <c r="F4" s="6"/>
      <c r="G4" s="7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1"/>
      <c r="AC4" s="1"/>
      <c r="AD4" s="1"/>
      <c r="AE4" s="1"/>
      <c r="AF4" s="1"/>
      <c r="AG4" s="1"/>
      <c r="AH4" s="1"/>
      <c r="AI4" s="1"/>
      <c r="AJ4" s="1"/>
      <c r="AK4" s="1"/>
    </row>
    <row r="5" spans="1:37" ht="30" customHeight="1" x14ac:dyDescent="0.3">
      <c r="C5" s="3" t="s">
        <v>2</v>
      </c>
      <c r="D5" s="9" t="s">
        <v>3</v>
      </c>
      <c r="E5" s="6" t="s">
        <v>4</v>
      </c>
      <c r="F5" s="6" t="s">
        <v>5</v>
      </c>
      <c r="G5" s="10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3.5" customHeight="1" thickBot="1" x14ac:dyDescent="0.35">
      <c r="C6" s="11"/>
      <c r="D6" s="12"/>
      <c r="E6" s="13"/>
      <c r="F6" s="13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Z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5.5" customHeight="1" thickBot="1" x14ac:dyDescent="0.45">
      <c r="A7" s="1"/>
      <c r="B7" s="14" t="s">
        <v>6</v>
      </c>
      <c r="C7" s="15" t="s">
        <v>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"/>
      <c r="AD7" s="1"/>
      <c r="AE7" s="1"/>
      <c r="AF7" s="1"/>
      <c r="AG7" s="1"/>
      <c r="AH7" s="1"/>
      <c r="AI7" s="1"/>
      <c r="AJ7" s="1"/>
      <c r="AK7" s="1"/>
    </row>
    <row r="8" spans="1:37" ht="31.5" customHeight="1" x14ac:dyDescent="0.3">
      <c r="A8" s="1"/>
      <c r="B8" s="18"/>
      <c r="C8" s="19" t="s">
        <v>8</v>
      </c>
      <c r="D8" s="20"/>
      <c r="E8" s="20"/>
      <c r="F8" s="20"/>
      <c r="G8" s="20"/>
      <c r="H8" s="21"/>
      <c r="I8" s="22" t="s">
        <v>9</v>
      </c>
      <c r="J8" s="23"/>
      <c r="K8" s="23"/>
      <c r="L8" s="23"/>
      <c r="M8" s="23"/>
      <c r="N8" s="23"/>
      <c r="O8" s="23"/>
      <c r="P8" s="23"/>
      <c r="Q8" s="23"/>
      <c r="R8" s="24"/>
      <c r="S8" s="25" t="s">
        <v>10</v>
      </c>
      <c r="T8" s="23"/>
      <c r="U8" s="23"/>
      <c r="V8" s="24"/>
      <c r="W8" s="19" t="s">
        <v>11</v>
      </c>
      <c r="X8" s="20"/>
      <c r="Y8" s="21"/>
      <c r="Z8" s="19" t="s">
        <v>12</v>
      </c>
      <c r="AA8" s="20"/>
      <c r="AB8" s="21"/>
      <c r="AC8" s="1"/>
      <c r="AD8" s="1"/>
      <c r="AE8" s="1"/>
      <c r="AF8" s="1"/>
      <c r="AG8" s="1"/>
      <c r="AH8" s="1"/>
      <c r="AI8" s="1"/>
      <c r="AJ8" s="1"/>
      <c r="AK8" s="1"/>
    </row>
    <row r="9" spans="1:37" ht="45.75" customHeight="1" thickBot="1" x14ac:dyDescent="0.35">
      <c r="A9" s="26"/>
      <c r="B9" s="27"/>
      <c r="C9" s="28" t="s">
        <v>13</v>
      </c>
      <c r="D9" s="29" t="s">
        <v>14</v>
      </c>
      <c r="E9" s="29" t="s">
        <v>15</v>
      </c>
      <c r="F9" s="30" t="s">
        <v>16</v>
      </c>
      <c r="G9" s="29" t="s">
        <v>17</v>
      </c>
      <c r="H9" s="31" t="s">
        <v>18</v>
      </c>
      <c r="I9" s="32" t="s">
        <v>19</v>
      </c>
      <c r="J9" s="33" t="s">
        <v>20</v>
      </c>
      <c r="K9" s="33" t="s">
        <v>21</v>
      </c>
      <c r="L9" s="34" t="s">
        <v>22</v>
      </c>
      <c r="M9" s="35"/>
      <c r="N9" s="35"/>
      <c r="O9" s="35"/>
      <c r="P9" s="35"/>
      <c r="Q9" s="35"/>
      <c r="R9" s="36"/>
      <c r="S9" s="37"/>
      <c r="T9" s="28" t="s">
        <v>23</v>
      </c>
      <c r="U9" s="38" t="s">
        <v>24</v>
      </c>
      <c r="V9" s="37" t="s">
        <v>25</v>
      </c>
      <c r="W9" s="39" t="s">
        <v>26</v>
      </c>
      <c r="X9" s="40" t="s">
        <v>27</v>
      </c>
      <c r="Y9" s="41" t="s">
        <v>28</v>
      </c>
      <c r="Z9" s="39" t="s">
        <v>29</v>
      </c>
      <c r="AA9" s="42" t="s">
        <v>30</v>
      </c>
      <c r="AB9" s="43" t="s">
        <v>31</v>
      </c>
      <c r="AC9" s="26"/>
      <c r="AD9" s="26"/>
      <c r="AE9" s="26"/>
      <c r="AF9" s="26"/>
      <c r="AG9" s="26"/>
      <c r="AH9" s="26"/>
      <c r="AI9" s="26"/>
      <c r="AJ9" s="26"/>
      <c r="AK9" s="26"/>
    </row>
    <row r="10" spans="1:37" ht="24" hidden="1" customHeight="1" x14ac:dyDescent="0.3">
      <c r="A10" s="44"/>
      <c r="B10" s="1"/>
      <c r="C10" s="2" t="s">
        <v>32</v>
      </c>
      <c r="D10" s="1"/>
      <c r="E10" s="1" t="s">
        <v>33</v>
      </c>
      <c r="F10" s="1"/>
      <c r="G10" s="1"/>
      <c r="H10" s="1"/>
      <c r="I10" s="45" t="s">
        <v>34</v>
      </c>
      <c r="J10" s="1" t="s">
        <v>35</v>
      </c>
      <c r="K10" s="1" t="s">
        <v>35</v>
      </c>
      <c r="L10" s="1"/>
      <c r="M10" s="1"/>
      <c r="N10" s="1"/>
      <c r="O10" s="1"/>
      <c r="P10" s="1"/>
      <c r="Q10" s="1"/>
      <c r="R10" s="1"/>
      <c r="S10" s="1"/>
      <c r="T10" s="1">
        <v>0.9</v>
      </c>
      <c r="U10" s="1"/>
      <c r="V10" s="1"/>
      <c r="W10" s="46" t="s">
        <v>36</v>
      </c>
      <c r="X10" s="1"/>
      <c r="Y10" s="1"/>
      <c r="Z10" s="47"/>
      <c r="AA10" s="48"/>
      <c r="AB10" s="44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8.75" hidden="1" customHeight="1" x14ac:dyDescent="0.3">
      <c r="A11" s="44"/>
      <c r="B11" s="1"/>
      <c r="C11" s="2" t="s">
        <v>37</v>
      </c>
      <c r="D11" s="1"/>
      <c r="E11" s="1" t="s">
        <v>38</v>
      </c>
      <c r="F11" s="1"/>
      <c r="G11" s="1"/>
      <c r="H11" s="1"/>
      <c r="I11" s="45" t="s">
        <v>39</v>
      </c>
      <c r="J11" s="1" t="s">
        <v>40</v>
      </c>
      <c r="K11" s="1" t="s">
        <v>40</v>
      </c>
      <c r="L11" s="1"/>
      <c r="M11" s="1"/>
      <c r="N11" s="1"/>
      <c r="O11" s="1"/>
      <c r="P11" s="1"/>
      <c r="Q11" s="1"/>
      <c r="R11" s="1"/>
      <c r="S11" s="1"/>
      <c r="T11" s="1">
        <v>0.7</v>
      </c>
      <c r="U11" s="1"/>
      <c r="V11" s="1"/>
      <c r="W11" s="46" t="s">
        <v>41</v>
      </c>
      <c r="X11" s="1"/>
      <c r="Y11" s="1"/>
      <c r="Z11" s="47"/>
      <c r="AA11" s="46"/>
      <c r="AB11" s="49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8.75" hidden="1" customHeight="1" x14ac:dyDescent="0.3">
      <c r="A12" s="44"/>
      <c r="B12" s="1"/>
      <c r="C12" s="2" t="s">
        <v>42</v>
      </c>
      <c r="D12" s="1"/>
      <c r="E12" s="1" t="s">
        <v>43</v>
      </c>
      <c r="F12" s="1"/>
      <c r="H12" s="1"/>
      <c r="I12" s="45" t="s">
        <v>44</v>
      </c>
      <c r="J12" s="1" t="s">
        <v>45</v>
      </c>
      <c r="K12" s="1" t="s">
        <v>45</v>
      </c>
      <c r="L12" s="1"/>
      <c r="M12" s="1"/>
      <c r="N12" s="1"/>
      <c r="O12" s="1"/>
      <c r="P12" s="1"/>
      <c r="Q12" s="1"/>
      <c r="R12" s="1"/>
      <c r="S12" s="1"/>
      <c r="T12" s="1">
        <v>0.5</v>
      </c>
      <c r="U12" s="1"/>
      <c r="V12" s="1"/>
      <c r="W12" s="46" t="s">
        <v>46</v>
      </c>
      <c r="X12" s="1"/>
      <c r="Y12" s="1"/>
      <c r="Z12" s="47"/>
      <c r="AA12" s="46"/>
      <c r="AB12" s="49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8.75" hidden="1" customHeight="1" x14ac:dyDescent="0.3">
      <c r="A13" s="44"/>
      <c r="B13" s="1"/>
      <c r="C13" s="2"/>
      <c r="D13" s="1"/>
      <c r="E13" s="1" t="s">
        <v>47</v>
      </c>
      <c r="F13" s="1"/>
      <c r="H13" s="1"/>
      <c r="I13" s="45" t="s">
        <v>48</v>
      </c>
      <c r="J13" s="1" t="s">
        <v>49</v>
      </c>
      <c r="K13" s="1" t="s">
        <v>49</v>
      </c>
      <c r="L13" s="1"/>
      <c r="M13" s="1"/>
      <c r="N13" s="1"/>
      <c r="O13" s="1"/>
      <c r="P13" s="1"/>
      <c r="Q13" s="1"/>
      <c r="R13" s="1"/>
      <c r="S13" s="1"/>
      <c r="T13" s="1">
        <v>0.3</v>
      </c>
      <c r="U13" s="1"/>
      <c r="V13" s="1"/>
      <c r="W13" s="46" t="s">
        <v>50</v>
      </c>
      <c r="X13" s="1"/>
      <c r="Y13" s="1"/>
      <c r="Z13" s="47"/>
      <c r="AA13" s="46"/>
      <c r="AB13" s="49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8.75" hidden="1" customHeight="1" x14ac:dyDescent="0.3">
      <c r="A14" s="44"/>
      <c r="B14" s="1"/>
      <c r="C14" s="2"/>
      <c r="D14" s="1"/>
      <c r="E14" s="1"/>
      <c r="F14" s="1"/>
      <c r="H14" s="1"/>
      <c r="I14" s="45"/>
      <c r="J14" s="1" t="s">
        <v>51</v>
      </c>
      <c r="K14" s="1" t="s">
        <v>51</v>
      </c>
      <c r="L14" s="1"/>
      <c r="M14" s="1"/>
      <c r="N14" s="1"/>
      <c r="O14" s="1"/>
      <c r="P14" s="1"/>
      <c r="Q14" s="1"/>
      <c r="R14" s="1"/>
      <c r="S14" s="1"/>
      <c r="T14" s="1">
        <v>0.1</v>
      </c>
      <c r="U14" s="1"/>
      <c r="V14" s="1"/>
      <c r="W14" s="46" t="s">
        <v>52</v>
      </c>
      <c r="X14" s="1"/>
      <c r="Y14" s="1"/>
      <c r="Z14" s="47"/>
      <c r="AA14" s="48"/>
      <c r="AB14" s="49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2.75" customHeight="1" thickBot="1" x14ac:dyDescent="0.35">
      <c r="A15" s="2"/>
      <c r="B15" s="50" t="s">
        <v>53</v>
      </c>
      <c r="C15" s="51" t="s">
        <v>54</v>
      </c>
      <c r="D15" s="52" t="s">
        <v>55</v>
      </c>
      <c r="E15" s="52" t="s">
        <v>56</v>
      </c>
      <c r="F15" s="52" t="s">
        <v>57</v>
      </c>
      <c r="G15" s="52" t="s">
        <v>58</v>
      </c>
      <c r="H15" s="53" t="s">
        <v>59</v>
      </c>
      <c r="I15" s="51" t="s">
        <v>60</v>
      </c>
      <c r="J15" s="52" t="s">
        <v>61</v>
      </c>
      <c r="K15" s="54" t="s">
        <v>62</v>
      </c>
      <c r="L15" s="55" t="s">
        <v>63</v>
      </c>
      <c r="M15" s="16"/>
      <c r="N15" s="16"/>
      <c r="O15" s="16"/>
      <c r="P15" s="16"/>
      <c r="Q15" s="16"/>
      <c r="R15" s="17"/>
      <c r="S15" s="55" t="s">
        <v>64</v>
      </c>
      <c r="T15" s="16"/>
      <c r="U15" s="54" t="s">
        <v>65</v>
      </c>
      <c r="V15" s="53" t="s">
        <v>66</v>
      </c>
      <c r="W15" s="51" t="s">
        <v>67</v>
      </c>
      <c r="X15" s="52" t="s">
        <v>68</v>
      </c>
      <c r="Y15" s="53" t="s">
        <v>69</v>
      </c>
      <c r="Z15" s="56" t="s">
        <v>70</v>
      </c>
      <c r="AA15" s="52" t="s">
        <v>71</v>
      </c>
      <c r="AB15" s="53" t="s">
        <v>72</v>
      </c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18" customHeight="1" thickTop="1" x14ac:dyDescent="0.3">
      <c r="A16" s="2"/>
      <c r="B16" s="57">
        <v>1</v>
      </c>
      <c r="C16" s="58" t="s">
        <v>32</v>
      </c>
      <c r="D16" s="59">
        <v>1</v>
      </c>
      <c r="E16" s="60" t="s">
        <v>73</v>
      </c>
      <c r="F16" s="61" t="s">
        <v>74</v>
      </c>
      <c r="G16" s="62" t="s">
        <v>75</v>
      </c>
      <c r="H16" s="63" t="s">
        <v>76</v>
      </c>
      <c r="I16" s="64" t="s">
        <v>77</v>
      </c>
      <c r="J16" s="59" t="s">
        <v>45</v>
      </c>
      <c r="K16" s="65" t="s">
        <v>35</v>
      </c>
      <c r="L16" s="66" t="s">
        <v>20</v>
      </c>
      <c r="M16" s="67" t="s">
        <v>78</v>
      </c>
      <c r="N16" s="68" t="str">
        <f>IF(AND(K16="VERY LOW",J16="VERY HIGH")=TRUE,"X"," ")</f>
        <v xml:space="preserve"> </v>
      </c>
      <c r="O16" s="69" t="str">
        <f>IF(AND(K16="LOW",J16="VERY HIGH")=TRUE,"X"," ")</f>
        <v xml:space="preserve"> </v>
      </c>
      <c r="P16" s="70" t="str">
        <f>IF(AND(K16="MODERATE",J16="VERY HIGH")=TRUE,"X"," ")</f>
        <v xml:space="preserve"> </v>
      </c>
      <c r="Q16" s="70" t="str">
        <f>IF(AND(K16="HIGH",J16="VERY HIGH")=TRUE,"X"," ")</f>
        <v xml:space="preserve"> </v>
      </c>
      <c r="R16" s="70" t="str">
        <f>IF(AND(K16="VERY HIGH",J16="VERY HIGH")=TRUE,"X"," ")</f>
        <v xml:space="preserve"> </v>
      </c>
      <c r="S16" s="71" t="e">
        <f>IF(J16=#REF!,#REF!,0)</f>
        <v>#REF!</v>
      </c>
      <c r="T16" s="72">
        <v>0.3</v>
      </c>
      <c r="U16" s="73">
        <v>15</v>
      </c>
      <c r="V16" s="74">
        <f>T16*U16</f>
        <v>4.5</v>
      </c>
      <c r="W16" s="75" t="s">
        <v>46</v>
      </c>
      <c r="X16" s="76" t="s">
        <v>79</v>
      </c>
      <c r="Y16" s="77"/>
      <c r="Z16" s="78" t="s">
        <v>80</v>
      </c>
      <c r="AA16" s="59" t="s">
        <v>81</v>
      </c>
      <c r="AB16" s="79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8" customHeight="1" x14ac:dyDescent="0.3">
      <c r="A17" s="2"/>
      <c r="B17" s="18"/>
      <c r="C17" s="80"/>
      <c r="D17" s="81"/>
      <c r="E17" s="81"/>
      <c r="F17" s="81"/>
      <c r="G17" s="81"/>
      <c r="H17" s="82"/>
      <c r="I17" s="80"/>
      <c r="J17" s="81"/>
      <c r="K17" s="83"/>
      <c r="L17" s="83"/>
      <c r="M17" s="67" t="s">
        <v>82</v>
      </c>
      <c r="N17" s="68" t="str">
        <f>IF(AND(K16="VERY LOW",J16="HIGH")=TRUE,"X"," ")</f>
        <v xml:space="preserve"> </v>
      </c>
      <c r="O17" s="69" t="str">
        <f>IF(AND(K16="LOW",J16="HIGH")=TRUE,"X"," ")</f>
        <v xml:space="preserve"> </v>
      </c>
      <c r="P17" s="70" t="str">
        <f>IF(AND(K16="MODERATE",J16="HIGH")=TRUE,"X"," ")</f>
        <v xml:space="preserve"> </v>
      </c>
      <c r="Q17" s="70" t="str">
        <f>IF(AND(K16="HIGH",J16="HIGH")=TRUE,"X"," ")</f>
        <v xml:space="preserve"> </v>
      </c>
      <c r="R17" s="70" t="str">
        <f>IF(AND(K16="VERY HIGH",J16="HIGH")=TRUE,"X"," ")</f>
        <v xml:space="preserve"> </v>
      </c>
      <c r="S17" s="84" t="e">
        <f>IF(J16=#REF!,#REF!,0)</f>
        <v>#REF!</v>
      </c>
      <c r="T17" s="80"/>
      <c r="U17" s="83"/>
      <c r="V17" s="82"/>
      <c r="W17" s="80"/>
      <c r="X17" s="81"/>
      <c r="Y17" s="82"/>
      <c r="Z17" s="85"/>
      <c r="AA17" s="81"/>
      <c r="AB17" s="86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8" customHeight="1" x14ac:dyDescent="0.3">
      <c r="A18" s="2"/>
      <c r="B18" s="18"/>
      <c r="C18" s="80"/>
      <c r="D18" s="81"/>
      <c r="E18" s="87"/>
      <c r="F18" s="81"/>
      <c r="G18" s="81"/>
      <c r="H18" s="82"/>
      <c r="I18" s="80"/>
      <c r="J18" s="81"/>
      <c r="K18" s="83"/>
      <c r="L18" s="83"/>
      <c r="M18" s="67" t="s">
        <v>83</v>
      </c>
      <c r="N18" s="68" t="str">
        <f>IF(AND(K16="VERY LOW",J16="MODERATE")=TRUE,"X"," ")</f>
        <v xml:space="preserve"> </v>
      </c>
      <c r="O18" s="88" t="str">
        <f>IF(AND(K16="LOW",J16="MODERATE")=TRUE,"X"," ")</f>
        <v xml:space="preserve"> </v>
      </c>
      <c r="P18" s="69" t="str">
        <f>IF(AND(K16="MODERATE",J16="MODERATE")=TRUE,"X"," ")</f>
        <v xml:space="preserve"> </v>
      </c>
      <c r="Q18" s="70" t="str">
        <f>IF(AND(K16="HIGH",J16="MODERATE")=TRUE,"X"," ")</f>
        <v xml:space="preserve"> </v>
      </c>
      <c r="R18" s="70" t="str">
        <f>IF(AND(K16="VERY HIGH",J16="MODERATE")=TRUE,"X"," ")</f>
        <v>X</v>
      </c>
      <c r="S18" s="84" t="e">
        <f>IF(J16=#REF!,#REF!,0)</f>
        <v>#REF!</v>
      </c>
      <c r="T18" s="80"/>
      <c r="U18" s="83"/>
      <c r="V18" s="82"/>
      <c r="W18" s="80"/>
      <c r="X18" s="81"/>
      <c r="Y18" s="82"/>
      <c r="Z18" s="85"/>
      <c r="AA18" s="81"/>
      <c r="AB18" s="86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8" customHeight="1" x14ac:dyDescent="0.3">
      <c r="A19" s="2"/>
      <c r="B19" s="18"/>
      <c r="C19" s="80"/>
      <c r="D19" s="81"/>
      <c r="E19" s="89" t="s">
        <v>74</v>
      </c>
      <c r="F19" s="81"/>
      <c r="G19" s="81"/>
      <c r="H19" s="82"/>
      <c r="I19" s="80"/>
      <c r="J19" s="81"/>
      <c r="K19" s="83"/>
      <c r="L19" s="83"/>
      <c r="M19" s="67" t="s">
        <v>84</v>
      </c>
      <c r="N19" s="68" t="str">
        <f>IF(AND(K16="VERY LOW",J16="LOW")=TRUE,"X"," ")</f>
        <v xml:space="preserve"> </v>
      </c>
      <c r="O19" s="88" t="str">
        <f>IF(AND(K16="LOW",J16="LOW")=TRUE,"X"," ")</f>
        <v xml:space="preserve"> </v>
      </c>
      <c r="P19" s="69" t="str">
        <f>IF(AND(K16="MODERATE",J16="LOW")=TRUE,"X"," ")</f>
        <v xml:space="preserve"> </v>
      </c>
      <c r="Q19" s="70" t="str">
        <f>IF(AND(K16="HIGH",J16="LOW")=TRUE,"X"," ")</f>
        <v xml:space="preserve"> </v>
      </c>
      <c r="R19" s="70" t="str">
        <f>IF(AND(K16="VERY HIGH",J16="LOW")=TRUE,"X"," ")</f>
        <v xml:space="preserve"> </v>
      </c>
      <c r="S19" s="84" t="e">
        <f>IF(J16=#REF!,#REF!,0)</f>
        <v>#REF!</v>
      </c>
      <c r="T19" s="80"/>
      <c r="U19" s="83"/>
      <c r="V19" s="82"/>
      <c r="W19" s="80"/>
      <c r="X19" s="81"/>
      <c r="Y19" s="82"/>
      <c r="Z19" s="85"/>
      <c r="AA19" s="81"/>
      <c r="AB19" s="86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8" customHeight="1" x14ac:dyDescent="0.3">
      <c r="A20" s="1"/>
      <c r="B20" s="18"/>
      <c r="C20" s="80"/>
      <c r="D20" s="81"/>
      <c r="E20" s="90"/>
      <c r="F20" s="81"/>
      <c r="G20" s="81"/>
      <c r="H20" s="82"/>
      <c r="I20" s="80"/>
      <c r="J20" s="81"/>
      <c r="K20" s="83"/>
      <c r="L20" s="83"/>
      <c r="M20" s="67" t="s">
        <v>85</v>
      </c>
      <c r="N20" s="91" t="str">
        <f>IF(AND(K16="VERY LOW",J16="VERY LOW")=TRUE,"X"," ")</f>
        <v xml:space="preserve"> </v>
      </c>
      <c r="O20" s="92" t="str">
        <f>IF(AND(K16="LOW",J16="VERY LOW")=TRUE,"X"," ")</f>
        <v xml:space="preserve"> </v>
      </c>
      <c r="P20" s="92" t="str">
        <f>IF(AND(K16="MODERATE",J16="VERY LOW")=TRUE,"X"," ")</f>
        <v xml:space="preserve"> </v>
      </c>
      <c r="Q20" s="93" t="str">
        <f>IF(AND(K16="HIGH",J16="VERY LOW")=TRUE,"X"," ")</f>
        <v xml:space="preserve"> </v>
      </c>
      <c r="R20" s="94" t="str">
        <f>IF(AND(K16="VERY HIGH",J16="VERY LOW")=TRUE,"X"," ")</f>
        <v xml:space="preserve"> </v>
      </c>
      <c r="S20" s="2" t="e">
        <f>IF(J16=#REF!,#REF!,0)</f>
        <v>#REF!</v>
      </c>
      <c r="T20" s="80"/>
      <c r="U20" s="83"/>
      <c r="V20" s="82"/>
      <c r="W20" s="80"/>
      <c r="X20" s="81"/>
      <c r="Y20" s="82"/>
      <c r="Z20" s="85"/>
      <c r="AA20" s="81"/>
      <c r="AB20" s="86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4.25" customHeight="1" x14ac:dyDescent="0.3">
      <c r="A21" s="1"/>
      <c r="B21" s="18"/>
      <c r="C21" s="80"/>
      <c r="D21" s="81"/>
      <c r="E21" s="81"/>
      <c r="F21" s="81"/>
      <c r="G21" s="81"/>
      <c r="H21" s="82"/>
      <c r="I21" s="80"/>
      <c r="J21" s="81"/>
      <c r="K21" s="83"/>
      <c r="L21" s="95"/>
      <c r="M21" s="67"/>
      <c r="N21" s="67" t="s">
        <v>85</v>
      </c>
      <c r="O21" s="67" t="s">
        <v>84</v>
      </c>
      <c r="P21" s="67" t="s">
        <v>83</v>
      </c>
      <c r="Q21" s="67" t="s">
        <v>82</v>
      </c>
      <c r="R21" s="67" t="s">
        <v>78</v>
      </c>
      <c r="S21" s="84"/>
      <c r="T21" s="80"/>
      <c r="U21" s="83"/>
      <c r="V21" s="82"/>
      <c r="W21" s="80"/>
      <c r="X21" s="81"/>
      <c r="Y21" s="82"/>
      <c r="Z21" s="85"/>
      <c r="AA21" s="81"/>
      <c r="AB21" s="86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3">
      <c r="A22" s="1"/>
      <c r="B22" s="96"/>
      <c r="C22" s="97"/>
      <c r="D22" s="81"/>
      <c r="E22" s="98"/>
      <c r="F22" s="98"/>
      <c r="G22" s="98"/>
      <c r="H22" s="99"/>
      <c r="I22" s="97"/>
      <c r="J22" s="98"/>
      <c r="K22" s="100"/>
      <c r="L22" s="101"/>
      <c r="M22" s="102"/>
      <c r="N22" s="103" t="s">
        <v>21</v>
      </c>
      <c r="O22" s="20"/>
      <c r="P22" s="20"/>
      <c r="Q22" s="20"/>
      <c r="R22" s="20"/>
      <c r="S22" s="104"/>
      <c r="T22" s="97"/>
      <c r="U22" s="100"/>
      <c r="V22" s="99"/>
      <c r="W22" s="97"/>
      <c r="X22" s="98"/>
      <c r="Y22" s="99"/>
      <c r="Z22" s="105"/>
      <c r="AA22" s="98"/>
      <c r="AB22" s="2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6.75" customHeight="1" thickBot="1" x14ac:dyDescent="0.35">
      <c r="A23" s="44"/>
      <c r="B23" s="106"/>
      <c r="C23" s="107"/>
      <c r="D23" s="108"/>
      <c r="E23" s="108"/>
      <c r="F23" s="108"/>
      <c r="G23" s="109"/>
      <c r="H23" s="110"/>
      <c r="I23" s="111"/>
      <c r="J23" s="112"/>
      <c r="K23" s="112"/>
      <c r="L23" s="113"/>
      <c r="M23" s="114"/>
      <c r="N23" s="113"/>
      <c r="O23" s="115"/>
      <c r="P23" s="115"/>
      <c r="Q23" s="115"/>
      <c r="R23" s="115"/>
      <c r="S23" s="116"/>
      <c r="T23" s="117"/>
      <c r="U23" s="118"/>
      <c r="V23" s="118"/>
      <c r="W23" s="119"/>
      <c r="X23" s="120"/>
      <c r="Y23" s="121"/>
      <c r="Z23" s="122"/>
      <c r="AA23" s="123"/>
      <c r="AB23" s="124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8" customHeight="1" thickTop="1" x14ac:dyDescent="0.3">
      <c r="A24" s="2"/>
      <c r="B24" s="57">
        <v>2</v>
      </c>
      <c r="C24" s="58" t="s">
        <v>32</v>
      </c>
      <c r="D24" s="59">
        <v>2</v>
      </c>
      <c r="E24" s="60">
        <v>44937</v>
      </c>
      <c r="F24" s="61" t="s">
        <v>86</v>
      </c>
      <c r="G24" s="62" t="s">
        <v>87</v>
      </c>
      <c r="H24" s="63" t="s">
        <v>88</v>
      </c>
      <c r="I24" s="64" t="s">
        <v>48</v>
      </c>
      <c r="J24" s="59" t="s">
        <v>45</v>
      </c>
      <c r="K24" s="65" t="s">
        <v>35</v>
      </c>
      <c r="L24" s="66" t="s">
        <v>20</v>
      </c>
      <c r="M24" s="67" t="s">
        <v>78</v>
      </c>
      <c r="N24" s="68" t="str">
        <f>IF(AND(K24="VERY LOW",J24="VERY HIGH")=TRUE,"X"," ")</f>
        <v xml:space="preserve"> </v>
      </c>
      <c r="O24" s="69" t="str">
        <f>IF(AND(K24="LOW",J24="VERY HIGH")=TRUE,"X"," ")</f>
        <v xml:space="preserve"> </v>
      </c>
      <c r="P24" s="70" t="str">
        <f>IF(AND(K24="MODERATE",J24="VERY HIGH")=TRUE,"X"," ")</f>
        <v xml:space="preserve"> </v>
      </c>
      <c r="Q24" s="70" t="str">
        <f>IF(AND(K24="HIGH",J24="VERY HIGH")=TRUE,"X"," ")</f>
        <v xml:space="preserve"> </v>
      </c>
      <c r="R24" s="70" t="str">
        <f>IF(AND(K24="VERY HIGH",J24="VERY HIGH")=TRUE,"X"," ")</f>
        <v xml:space="preserve"> </v>
      </c>
      <c r="S24" s="71" t="e">
        <f>IF(J24=#REF!,#REF!,0)</f>
        <v>#REF!</v>
      </c>
      <c r="T24" s="72">
        <v>0.4</v>
      </c>
      <c r="U24" s="73">
        <v>5</v>
      </c>
      <c r="V24" s="125">
        <f>T24*U24</f>
        <v>2</v>
      </c>
      <c r="W24" s="75" t="s">
        <v>41</v>
      </c>
      <c r="X24" s="76" t="s">
        <v>89</v>
      </c>
      <c r="Y24" s="126"/>
      <c r="Z24" s="78" t="s">
        <v>90</v>
      </c>
      <c r="AA24" s="59" t="s">
        <v>91</v>
      </c>
      <c r="AB24" s="79"/>
      <c r="AC24" s="2"/>
      <c r="AD24" s="2"/>
      <c r="AE24" s="2"/>
      <c r="AF24" s="2"/>
      <c r="AG24" s="2"/>
      <c r="AH24" s="2"/>
      <c r="AI24" s="2"/>
      <c r="AJ24" s="2"/>
      <c r="AK24" s="2"/>
    </row>
    <row r="25" spans="1:37" ht="18" customHeight="1" x14ac:dyDescent="0.3">
      <c r="A25" s="2"/>
      <c r="B25" s="18"/>
      <c r="C25" s="80"/>
      <c r="D25" s="81"/>
      <c r="E25" s="81"/>
      <c r="F25" s="81"/>
      <c r="G25" s="81"/>
      <c r="H25" s="82"/>
      <c r="I25" s="80"/>
      <c r="J25" s="81"/>
      <c r="K25" s="83"/>
      <c r="L25" s="83"/>
      <c r="M25" s="67" t="s">
        <v>82</v>
      </c>
      <c r="N25" s="68" t="str">
        <f>IF(AND(K24="VERY LOW",J24="HIGH")=TRUE,"X"," ")</f>
        <v xml:space="preserve"> </v>
      </c>
      <c r="O25" s="69" t="str">
        <f>IF(AND(K24="LOW",J24="HIGH")=TRUE,"X"," ")</f>
        <v xml:space="preserve"> </v>
      </c>
      <c r="P25" s="70" t="str">
        <f>IF(AND(K24="MODERATE",J24="HIGH")=TRUE,"X"," ")</f>
        <v xml:space="preserve"> </v>
      </c>
      <c r="Q25" s="70" t="str">
        <f>IF(AND(K24="HIGH",J24="HIGH")=TRUE,"X"," ")</f>
        <v xml:space="preserve"> </v>
      </c>
      <c r="R25" s="70" t="str">
        <f>IF(AND(K24="VERY HIGH",J24="HIGH")=TRUE,"X"," ")</f>
        <v xml:space="preserve"> </v>
      </c>
      <c r="S25" s="84" t="e">
        <f>IF(J24=#REF!,#REF!,0)</f>
        <v>#REF!</v>
      </c>
      <c r="T25" s="80"/>
      <c r="U25" s="83"/>
      <c r="V25" s="82"/>
      <c r="W25" s="80"/>
      <c r="X25" s="81"/>
      <c r="Y25" s="82"/>
      <c r="Z25" s="127"/>
      <c r="AA25" s="81"/>
      <c r="AB25" s="86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8" customHeight="1" x14ac:dyDescent="0.3">
      <c r="A26" s="2"/>
      <c r="B26" s="18"/>
      <c r="C26" s="80"/>
      <c r="D26" s="81"/>
      <c r="E26" s="87"/>
      <c r="F26" s="81"/>
      <c r="G26" s="81"/>
      <c r="H26" s="82"/>
      <c r="I26" s="80"/>
      <c r="J26" s="81"/>
      <c r="K26" s="83"/>
      <c r="L26" s="83"/>
      <c r="M26" s="67" t="s">
        <v>83</v>
      </c>
      <c r="N26" s="68" t="str">
        <f>IF(AND(K24="VERY LOW",J24="MODERATE")=TRUE,"X"," ")</f>
        <v xml:space="preserve"> </v>
      </c>
      <c r="O26" s="88" t="str">
        <f>IF(AND(K24="LOW",J24="MODERATE")=TRUE,"X"," ")</f>
        <v xml:space="preserve"> </v>
      </c>
      <c r="P26" s="69" t="str">
        <f>IF(AND(K24="MODERATE",J24="MODERATE")=TRUE,"X"," ")</f>
        <v xml:space="preserve"> </v>
      </c>
      <c r="Q26" s="70" t="str">
        <f>IF(AND(K24="HIGH",J24="MODERATE")=TRUE,"X"," ")</f>
        <v xml:space="preserve"> </v>
      </c>
      <c r="R26" s="70" t="str">
        <f>IF(AND(K24="VERY HIGH",J24="MODERATE")=TRUE,"X"," ")</f>
        <v>X</v>
      </c>
      <c r="S26" s="84" t="e">
        <f>IF(J24=#REF!,#REF!,0)</f>
        <v>#REF!</v>
      </c>
      <c r="T26" s="80"/>
      <c r="U26" s="83"/>
      <c r="V26" s="82"/>
      <c r="W26" s="80"/>
      <c r="X26" s="81"/>
      <c r="Y26" s="82"/>
      <c r="Z26" s="127"/>
      <c r="AA26" s="81"/>
      <c r="AB26" s="86"/>
      <c r="AC26" s="2"/>
      <c r="AD26" s="2"/>
      <c r="AE26" s="2"/>
      <c r="AF26" s="2"/>
      <c r="AG26" s="2"/>
      <c r="AH26" s="2"/>
      <c r="AI26" s="2"/>
      <c r="AJ26" s="2"/>
      <c r="AK26" s="2"/>
    </row>
    <row r="27" spans="1:37" ht="18" customHeight="1" x14ac:dyDescent="0.3">
      <c r="A27" s="2"/>
      <c r="B27" s="18"/>
      <c r="C27" s="80"/>
      <c r="D27" s="81"/>
      <c r="E27" s="89" t="s">
        <v>92</v>
      </c>
      <c r="F27" s="81"/>
      <c r="G27" s="81"/>
      <c r="H27" s="82"/>
      <c r="I27" s="80"/>
      <c r="J27" s="81"/>
      <c r="K27" s="83"/>
      <c r="L27" s="83"/>
      <c r="M27" s="67" t="s">
        <v>84</v>
      </c>
      <c r="N27" s="68" t="str">
        <f>IF(AND(K24="VERY LOW",J24="LOW")=TRUE,"X"," ")</f>
        <v xml:space="preserve"> </v>
      </c>
      <c r="O27" s="88" t="str">
        <f>IF(AND(K24="LOW",J24="LOW")=TRUE,"X"," ")</f>
        <v xml:space="preserve"> </v>
      </c>
      <c r="P27" s="69" t="str">
        <f>IF(AND(K24="MODERATE",J24="LOW")=TRUE,"X"," ")</f>
        <v xml:space="preserve"> </v>
      </c>
      <c r="Q27" s="70" t="str">
        <f>IF(AND(K24="HIGH",J24="LOW")=TRUE,"X"," ")</f>
        <v xml:space="preserve"> </v>
      </c>
      <c r="R27" s="70" t="str">
        <f>IF(AND(K24="VERY HIGH",J24="LOW")=TRUE,"X"," ")</f>
        <v xml:space="preserve"> </v>
      </c>
      <c r="S27" s="84" t="e">
        <f>IF(J24=#REF!,#REF!,0)</f>
        <v>#REF!</v>
      </c>
      <c r="T27" s="80"/>
      <c r="U27" s="83"/>
      <c r="V27" s="82"/>
      <c r="W27" s="80"/>
      <c r="X27" s="81"/>
      <c r="Y27" s="82"/>
      <c r="Z27" s="127"/>
      <c r="AA27" s="81"/>
      <c r="AB27" s="86"/>
      <c r="AC27" s="2"/>
      <c r="AD27" s="2"/>
      <c r="AE27" s="2"/>
      <c r="AF27" s="2"/>
      <c r="AG27" s="2"/>
      <c r="AH27" s="2"/>
      <c r="AI27" s="2"/>
      <c r="AJ27" s="2"/>
      <c r="AK27" s="2"/>
    </row>
    <row r="28" spans="1:37" ht="18" customHeight="1" x14ac:dyDescent="0.3">
      <c r="A28" s="1"/>
      <c r="B28" s="18"/>
      <c r="C28" s="80"/>
      <c r="D28" s="81"/>
      <c r="E28" s="90"/>
      <c r="F28" s="81"/>
      <c r="G28" s="81"/>
      <c r="H28" s="82"/>
      <c r="I28" s="80"/>
      <c r="J28" s="81"/>
      <c r="K28" s="83"/>
      <c r="L28" s="83"/>
      <c r="M28" s="67" t="s">
        <v>85</v>
      </c>
      <c r="N28" s="91" t="str">
        <f>IF(AND(K24="VERY LOW",J24="VERY LOW")=TRUE,"X"," ")</f>
        <v xml:space="preserve"> </v>
      </c>
      <c r="O28" s="92" t="str">
        <f>IF(AND(K24="LOW",J24="VERY LOW")=TRUE,"X"," ")</f>
        <v xml:space="preserve"> </v>
      </c>
      <c r="P28" s="92" t="str">
        <f>IF(AND(K24="MODERATE",J24="VERY LOW")=TRUE,"X"," ")</f>
        <v xml:space="preserve"> </v>
      </c>
      <c r="Q28" s="93" t="str">
        <f>IF(AND(K24="HIGH",J24="VERY LOW")=TRUE,"X"," ")</f>
        <v xml:space="preserve"> </v>
      </c>
      <c r="R28" s="94" t="str">
        <f>IF(AND(K24="VERY HIGH",J24="VERY LOW")=TRUE,"X"," ")</f>
        <v xml:space="preserve"> </v>
      </c>
      <c r="S28" s="2" t="e">
        <f>IF(J24=#REF!,#REF!,0)</f>
        <v>#REF!</v>
      </c>
      <c r="T28" s="80"/>
      <c r="U28" s="83"/>
      <c r="V28" s="82"/>
      <c r="W28" s="80"/>
      <c r="X28" s="81"/>
      <c r="Y28" s="82"/>
      <c r="Z28" s="127"/>
      <c r="AA28" s="81"/>
      <c r="AB28" s="86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4.25" customHeight="1" x14ac:dyDescent="0.3">
      <c r="A29" s="1"/>
      <c r="B29" s="18"/>
      <c r="C29" s="80"/>
      <c r="D29" s="81"/>
      <c r="E29" s="81"/>
      <c r="F29" s="81"/>
      <c r="G29" s="81"/>
      <c r="H29" s="82"/>
      <c r="I29" s="80"/>
      <c r="J29" s="81"/>
      <c r="K29" s="83"/>
      <c r="L29" s="95"/>
      <c r="M29" s="67"/>
      <c r="N29" s="67" t="s">
        <v>85</v>
      </c>
      <c r="O29" s="67" t="s">
        <v>84</v>
      </c>
      <c r="P29" s="67" t="s">
        <v>83</v>
      </c>
      <c r="Q29" s="67" t="s">
        <v>82</v>
      </c>
      <c r="R29" s="67" t="s">
        <v>78</v>
      </c>
      <c r="S29" s="84"/>
      <c r="T29" s="80"/>
      <c r="U29" s="83"/>
      <c r="V29" s="82"/>
      <c r="W29" s="80"/>
      <c r="X29" s="81"/>
      <c r="Y29" s="82"/>
      <c r="Z29" s="127"/>
      <c r="AA29" s="81"/>
      <c r="AB29" s="86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3">
      <c r="A30" s="1"/>
      <c r="B30" s="96"/>
      <c r="C30" s="97"/>
      <c r="D30" s="81"/>
      <c r="E30" s="98"/>
      <c r="F30" s="98"/>
      <c r="G30" s="98"/>
      <c r="H30" s="99"/>
      <c r="I30" s="97"/>
      <c r="J30" s="98"/>
      <c r="K30" s="100"/>
      <c r="L30" s="101"/>
      <c r="M30" s="102"/>
      <c r="N30" s="103" t="s">
        <v>21</v>
      </c>
      <c r="O30" s="20"/>
      <c r="P30" s="20"/>
      <c r="Q30" s="20"/>
      <c r="R30" s="20"/>
      <c r="S30" s="104"/>
      <c r="T30" s="97"/>
      <c r="U30" s="100"/>
      <c r="V30" s="99"/>
      <c r="W30" s="97"/>
      <c r="X30" s="98"/>
      <c r="Y30" s="99"/>
      <c r="Z30" s="128"/>
      <c r="AA30" s="98"/>
      <c r="AB30" s="2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6.75" customHeight="1" thickBot="1" x14ac:dyDescent="0.35">
      <c r="A31" s="44"/>
      <c r="B31" s="106"/>
      <c r="C31" s="107"/>
      <c r="D31" s="108"/>
      <c r="E31" s="108"/>
      <c r="F31" s="108"/>
      <c r="G31" s="109" t="s">
        <v>93</v>
      </c>
      <c r="H31" s="110"/>
      <c r="I31" s="111"/>
      <c r="J31" s="112"/>
      <c r="K31" s="112"/>
      <c r="L31" s="113"/>
      <c r="M31" s="114"/>
      <c r="N31" s="113"/>
      <c r="O31" s="115"/>
      <c r="P31" s="115"/>
      <c r="Q31" s="115"/>
      <c r="R31" s="115"/>
      <c r="S31" s="116"/>
      <c r="T31" s="117"/>
      <c r="U31" s="118"/>
      <c r="V31" s="118"/>
      <c r="W31" s="119"/>
      <c r="X31" s="120"/>
      <c r="Y31" s="121"/>
      <c r="Z31" s="122"/>
      <c r="AA31" s="123"/>
      <c r="AB31" s="124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8" customHeight="1" thickTop="1" x14ac:dyDescent="0.3">
      <c r="A32" s="2"/>
      <c r="B32" s="57">
        <v>3</v>
      </c>
      <c r="C32" s="58" t="s">
        <v>32</v>
      </c>
      <c r="D32" s="59">
        <v>3</v>
      </c>
      <c r="E32" s="60">
        <v>45272</v>
      </c>
      <c r="F32" s="61" t="s">
        <v>94</v>
      </c>
      <c r="G32" s="62" t="s">
        <v>95</v>
      </c>
      <c r="H32" s="129" t="s">
        <v>96</v>
      </c>
      <c r="I32" s="64" t="s">
        <v>48</v>
      </c>
      <c r="J32" s="59" t="s">
        <v>49</v>
      </c>
      <c r="K32" s="65" t="s">
        <v>35</v>
      </c>
      <c r="L32" s="66" t="s">
        <v>20</v>
      </c>
      <c r="M32" s="67" t="s">
        <v>78</v>
      </c>
      <c r="N32" s="68" t="str">
        <f>IF(AND(K32="VERY LOW",J32="VERY HIGH")=TRUE,"X"," ")</f>
        <v xml:space="preserve"> </v>
      </c>
      <c r="O32" s="69" t="str">
        <f>IF(AND(K32="LOW",J32="VERY HIGH")=TRUE,"X"," ")</f>
        <v xml:space="preserve"> </v>
      </c>
      <c r="P32" s="70" t="str">
        <f>IF(AND(K32="MODERATE",J32="VERY HIGH")=TRUE,"X"," ")</f>
        <v xml:space="preserve"> </v>
      </c>
      <c r="Q32" s="70" t="str">
        <f>IF(AND(K32="HIGH",J32="VERY HIGH")=TRUE,"X"," ")</f>
        <v xml:space="preserve"> </v>
      </c>
      <c r="R32" s="70" t="s">
        <v>97</v>
      </c>
      <c r="S32" s="71">
        <f>IF(J32=J18,T18,0)</f>
        <v>0</v>
      </c>
      <c r="T32" s="72">
        <v>0.25</v>
      </c>
      <c r="U32" s="73">
        <v>4</v>
      </c>
      <c r="V32" s="125">
        <f>T32*U32</f>
        <v>1</v>
      </c>
      <c r="W32" s="75" t="s">
        <v>46</v>
      </c>
      <c r="X32" s="130" t="s">
        <v>98</v>
      </c>
      <c r="Y32" s="126"/>
      <c r="Z32" s="78" t="s">
        <v>99</v>
      </c>
      <c r="AA32" s="59" t="s">
        <v>81</v>
      </c>
      <c r="AB32" s="79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8" customHeight="1" x14ac:dyDescent="0.3">
      <c r="A33" s="2"/>
      <c r="B33" s="18"/>
      <c r="C33" s="80"/>
      <c r="D33" s="81"/>
      <c r="E33" s="81"/>
      <c r="F33" s="81"/>
      <c r="G33" s="81"/>
      <c r="H33" s="82"/>
      <c r="I33" s="80"/>
      <c r="J33" s="81"/>
      <c r="K33" s="83"/>
      <c r="L33" s="83"/>
      <c r="M33" s="67" t="s">
        <v>82</v>
      </c>
      <c r="N33" s="68" t="str">
        <f>IF(AND(K32="VERY LOW",J32="HIGH")=TRUE,"X"," ")</f>
        <v xml:space="preserve"> </v>
      </c>
      <c r="O33" s="69" t="str">
        <f>IF(AND(K32="LOW",J32="HIGH")=TRUE,"X"," ")</f>
        <v xml:space="preserve"> </v>
      </c>
      <c r="P33" s="70" t="str">
        <f>IF(AND(K32="MODERATE",J32="HIGH")=TRUE,"X"," ")</f>
        <v xml:space="preserve"> </v>
      </c>
      <c r="Q33" s="70" t="str">
        <f>IF(AND(K32="HIGH",J32="HIGH")=TRUE,"X"," ")</f>
        <v xml:space="preserve"> </v>
      </c>
      <c r="R33" s="70"/>
      <c r="S33" s="84">
        <f>IF(J32=J19,T19,0)</f>
        <v>0</v>
      </c>
      <c r="T33" s="80"/>
      <c r="U33" s="83"/>
      <c r="V33" s="82"/>
      <c r="W33" s="80"/>
      <c r="X33" s="81"/>
      <c r="Y33" s="82"/>
      <c r="Z33" s="85"/>
      <c r="AA33" s="81"/>
      <c r="AB33" s="86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8" customHeight="1" x14ac:dyDescent="0.3">
      <c r="A34" s="2"/>
      <c r="B34" s="18"/>
      <c r="C34" s="80"/>
      <c r="D34" s="81"/>
      <c r="E34" s="87"/>
      <c r="F34" s="81"/>
      <c r="G34" s="81"/>
      <c r="H34" s="82"/>
      <c r="I34" s="80"/>
      <c r="J34" s="81"/>
      <c r="K34" s="83"/>
      <c r="L34" s="83"/>
      <c r="M34" s="67" t="s">
        <v>83</v>
      </c>
      <c r="N34" s="68" t="str">
        <f>IF(AND(K32="VERY LOW",J32="MODERATE")=TRUE,"X"," ")</f>
        <v xml:space="preserve"> </v>
      </c>
      <c r="O34" s="88" t="str">
        <f>IF(AND(K32="LOW",J32="MODERATE")=TRUE,"X"," ")</f>
        <v xml:space="preserve"> </v>
      </c>
      <c r="P34" s="69" t="str">
        <f>IF(AND(K32="MODERATE",J32="MODERATE")=TRUE,"X"," ")</f>
        <v xml:space="preserve"> </v>
      </c>
      <c r="Q34" s="70" t="str">
        <f>IF(AND(K32="HIGH",J32="MODERATE")=TRUE,"X"," ")</f>
        <v xml:space="preserve"> </v>
      </c>
      <c r="R34" s="70" t="str">
        <f>IF(AND(K32="VERY HIGH",J32="MODERATE")=TRUE,"X"," ")</f>
        <v xml:space="preserve"> </v>
      </c>
      <c r="S34" s="84">
        <f>IF(J32=J20,T20,0)</f>
        <v>0</v>
      </c>
      <c r="T34" s="80"/>
      <c r="U34" s="83"/>
      <c r="V34" s="82"/>
      <c r="W34" s="80"/>
      <c r="X34" s="81"/>
      <c r="Y34" s="82"/>
      <c r="Z34" s="85"/>
      <c r="AA34" s="81"/>
      <c r="AB34" s="86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8" customHeight="1" x14ac:dyDescent="0.3">
      <c r="A35" s="2"/>
      <c r="B35" s="18"/>
      <c r="C35" s="80"/>
      <c r="D35" s="81"/>
      <c r="E35" s="89" t="s">
        <v>100</v>
      </c>
      <c r="F35" s="81"/>
      <c r="G35" s="81"/>
      <c r="H35" s="82"/>
      <c r="I35" s="80"/>
      <c r="J35" s="81"/>
      <c r="K35" s="83"/>
      <c r="L35" s="83"/>
      <c r="M35" s="67" t="s">
        <v>84</v>
      </c>
      <c r="N35" s="68" t="str">
        <f>IF(AND(K32="VERY LOW",J32="LOW")=TRUE,"X"," ")</f>
        <v xml:space="preserve"> </v>
      </c>
      <c r="O35" s="88" t="str">
        <f>IF(AND(K32="LOW",J32="LOW")=TRUE,"X"," ")</f>
        <v xml:space="preserve"> </v>
      </c>
      <c r="P35" s="69" t="str">
        <f>IF(AND(K32="MODERATE",J32="LOW")=TRUE,"X"," ")</f>
        <v xml:space="preserve"> </v>
      </c>
      <c r="Q35" s="70" t="str">
        <f>IF(AND(K32="HIGH",J32="LOW")=TRUE,"X"," ")</f>
        <v xml:space="preserve"> </v>
      </c>
      <c r="R35" s="70" t="str">
        <f>IF(AND(K32="VERY HIGH",J32="LOW")=TRUE,"X"," ")</f>
        <v>X</v>
      </c>
      <c r="S35" s="84">
        <f>IF(J32=J21,T21,0)</f>
        <v>0</v>
      </c>
      <c r="T35" s="80"/>
      <c r="U35" s="83"/>
      <c r="V35" s="82"/>
      <c r="W35" s="80"/>
      <c r="X35" s="81"/>
      <c r="Y35" s="82"/>
      <c r="Z35" s="85"/>
      <c r="AA35" s="81"/>
      <c r="AB35" s="86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8" customHeight="1" x14ac:dyDescent="0.3">
      <c r="A36" s="1"/>
      <c r="B36" s="18"/>
      <c r="C36" s="80"/>
      <c r="D36" s="81"/>
      <c r="E36" s="90"/>
      <c r="F36" s="81"/>
      <c r="G36" s="81"/>
      <c r="H36" s="82"/>
      <c r="I36" s="80"/>
      <c r="J36" s="81"/>
      <c r="K36" s="83"/>
      <c r="L36" s="83"/>
      <c r="M36" s="67" t="s">
        <v>85</v>
      </c>
      <c r="N36" s="91" t="str">
        <f>IF(AND(K32="VERY LOW",J32="VERY LOW")=TRUE,"X"," ")</f>
        <v xml:space="preserve"> </v>
      </c>
      <c r="O36" s="92" t="str">
        <f>IF(AND(K32="LOW",J32="VERY LOW")=TRUE,"X"," ")</f>
        <v xml:space="preserve"> </v>
      </c>
      <c r="P36" s="92" t="str">
        <f>IF(AND(K32="MODERATE",J32="VERY LOW")=TRUE,"X"," ")</f>
        <v xml:space="preserve"> </v>
      </c>
      <c r="Q36" s="93" t="str">
        <f>IF(AND(K32="HIGH",J32="VERY LOW")=TRUE,"X"," ")</f>
        <v xml:space="preserve"> </v>
      </c>
      <c r="R36" s="94" t="str">
        <f>IF(AND(K32="VERY HIGH",J32="VERY LOW")=TRUE,"X"," ")</f>
        <v xml:space="preserve"> </v>
      </c>
      <c r="S36" s="2">
        <f>IF(J32=J22,T22,0)</f>
        <v>0</v>
      </c>
      <c r="T36" s="80"/>
      <c r="U36" s="83"/>
      <c r="V36" s="82"/>
      <c r="W36" s="80"/>
      <c r="X36" s="81"/>
      <c r="Y36" s="82"/>
      <c r="Z36" s="85"/>
      <c r="AA36" s="81"/>
      <c r="AB36" s="86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3.8" customHeight="1" x14ac:dyDescent="0.3">
      <c r="A37" s="1"/>
      <c r="B37" s="18"/>
      <c r="C37" s="80"/>
      <c r="D37" s="81"/>
      <c r="E37" s="81"/>
      <c r="F37" s="81"/>
      <c r="G37" s="81"/>
      <c r="H37" s="82"/>
      <c r="I37" s="80"/>
      <c r="J37" s="81"/>
      <c r="K37" s="83"/>
      <c r="L37" s="95"/>
      <c r="M37" s="67"/>
      <c r="N37" s="67" t="s">
        <v>85</v>
      </c>
      <c r="O37" s="67" t="s">
        <v>84</v>
      </c>
      <c r="P37" s="67" t="s">
        <v>83</v>
      </c>
      <c r="Q37" s="67" t="s">
        <v>82</v>
      </c>
      <c r="R37" s="67" t="s">
        <v>78</v>
      </c>
      <c r="S37" s="84"/>
      <c r="T37" s="80"/>
      <c r="U37" s="83"/>
      <c r="V37" s="82"/>
      <c r="W37" s="80"/>
      <c r="X37" s="81"/>
      <c r="Y37" s="82"/>
      <c r="Z37" s="85"/>
      <c r="AA37" s="81"/>
      <c r="AB37" s="86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0.8" customHeight="1" x14ac:dyDescent="0.3">
      <c r="A38" s="1"/>
      <c r="B38" s="96"/>
      <c r="C38" s="97"/>
      <c r="D38" s="81"/>
      <c r="E38" s="98"/>
      <c r="F38" s="98"/>
      <c r="G38" s="98"/>
      <c r="H38" s="99"/>
      <c r="I38" s="97"/>
      <c r="J38" s="98"/>
      <c r="K38" s="100"/>
      <c r="L38" s="101"/>
      <c r="M38" s="102"/>
      <c r="N38" s="103" t="s">
        <v>21</v>
      </c>
      <c r="O38" s="20"/>
      <c r="P38" s="20"/>
      <c r="Q38" s="20"/>
      <c r="R38" s="20"/>
      <c r="S38" s="104"/>
      <c r="T38" s="97"/>
      <c r="U38" s="100"/>
      <c r="V38" s="99"/>
      <c r="W38" s="97"/>
      <c r="X38" s="98"/>
      <c r="Y38" s="99"/>
      <c r="Z38" s="105"/>
      <c r="AA38" s="98"/>
      <c r="AB38" s="2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6.75" customHeight="1" thickBot="1" x14ac:dyDescent="0.35">
      <c r="A39" s="44"/>
      <c r="B39" s="106"/>
      <c r="C39" s="107"/>
      <c r="D39" s="108"/>
      <c r="E39" s="108"/>
      <c r="F39" s="108"/>
      <c r="G39" s="109"/>
      <c r="H39" s="110"/>
      <c r="I39" s="111"/>
      <c r="J39" s="112"/>
      <c r="K39" s="112"/>
      <c r="L39" s="113"/>
      <c r="M39" s="114"/>
      <c r="N39" s="113"/>
      <c r="O39" s="115"/>
      <c r="P39" s="115"/>
      <c r="Q39" s="115"/>
      <c r="R39" s="115"/>
      <c r="S39" s="116"/>
      <c r="T39" s="117"/>
      <c r="U39" s="118"/>
      <c r="V39" s="118"/>
      <c r="W39" s="119"/>
      <c r="X39" s="120"/>
      <c r="Y39" s="121"/>
      <c r="Z39" s="122"/>
      <c r="AA39" s="123"/>
      <c r="AB39" s="124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8" customHeight="1" thickTop="1" x14ac:dyDescent="0.3">
      <c r="A40" s="2"/>
      <c r="B40" s="57">
        <v>4</v>
      </c>
      <c r="C40" s="58" t="s">
        <v>37</v>
      </c>
      <c r="D40" s="59">
        <v>4</v>
      </c>
      <c r="E40" s="60" t="s">
        <v>101</v>
      </c>
      <c r="F40" s="61" t="s">
        <v>102</v>
      </c>
      <c r="G40" s="62" t="s">
        <v>103</v>
      </c>
      <c r="H40" s="63" t="s">
        <v>104</v>
      </c>
      <c r="I40" s="64" t="s">
        <v>48</v>
      </c>
      <c r="J40" s="59" t="s">
        <v>51</v>
      </c>
      <c r="K40" s="65" t="s">
        <v>40</v>
      </c>
      <c r="L40" s="66" t="s">
        <v>20</v>
      </c>
      <c r="M40" s="67" t="s">
        <v>78</v>
      </c>
      <c r="N40" s="68" t="str">
        <f>IF(AND(K40="VERY LOW",J40="VERY HIGH")=TRUE,"X"," ")</f>
        <v xml:space="preserve"> </v>
      </c>
      <c r="O40" s="69" t="str">
        <f>IF(AND(K40="LOW",J40="VERY HIGH")=TRUE,"X"," ")</f>
        <v xml:space="preserve"> </v>
      </c>
      <c r="P40" s="70" t="str">
        <f>IF(AND(K40="MODERATE",J40="VERY HIGH")=TRUE,"X"," ")</f>
        <v xml:space="preserve"> </v>
      </c>
      <c r="Q40" s="70" t="str">
        <f>IF(AND(K40="HIGH",J40="VERY HIGH")=TRUE,"X"," ")</f>
        <v xml:space="preserve"> </v>
      </c>
      <c r="R40" s="70" t="str">
        <f>IF(AND(K40="VERY HIGH",J40="VERY HIGH")=TRUE,"X"," ")</f>
        <v xml:space="preserve"> </v>
      </c>
      <c r="S40" s="71">
        <f>IF(J40=J26,T26,0)</f>
        <v>0</v>
      </c>
      <c r="T40" s="72">
        <v>0.1</v>
      </c>
      <c r="U40" s="73">
        <v>20</v>
      </c>
      <c r="V40" s="125">
        <f>T40*U40</f>
        <v>2</v>
      </c>
      <c r="W40" s="75" t="s">
        <v>46</v>
      </c>
      <c r="X40" s="130" t="s">
        <v>105</v>
      </c>
      <c r="Y40" s="126"/>
      <c r="Z40" s="78" t="s">
        <v>99</v>
      </c>
      <c r="AA40" s="59" t="s">
        <v>81</v>
      </c>
      <c r="AB40" s="79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8" customHeight="1" x14ac:dyDescent="0.3">
      <c r="A41" s="2"/>
      <c r="B41" s="18"/>
      <c r="C41" s="80"/>
      <c r="D41" s="81"/>
      <c r="E41" s="81"/>
      <c r="F41" s="81"/>
      <c r="G41" s="81"/>
      <c r="H41" s="82"/>
      <c r="I41" s="80"/>
      <c r="J41" s="81"/>
      <c r="K41" s="83"/>
      <c r="L41" s="83"/>
      <c r="M41" s="67" t="s">
        <v>82</v>
      </c>
      <c r="N41" s="68" t="str">
        <f>IF(AND(K40="VERY LOW",J40="HIGH")=TRUE,"X"," ")</f>
        <v xml:space="preserve"> </v>
      </c>
      <c r="O41" s="69" t="str">
        <f>IF(AND(K40="LOW",J40="HIGH")=TRUE,"X"," ")</f>
        <v xml:space="preserve"> </v>
      </c>
      <c r="P41" s="70" t="str">
        <f>IF(AND(K40="MODERATE",J40="HIGH")=TRUE,"X"," ")</f>
        <v xml:space="preserve"> </v>
      </c>
      <c r="Q41" s="70"/>
      <c r="R41" s="70" t="s">
        <v>97</v>
      </c>
      <c r="S41" s="84">
        <f>IF(J40=J27,T27,0)</f>
        <v>0</v>
      </c>
      <c r="T41" s="80"/>
      <c r="U41" s="83"/>
      <c r="V41" s="82"/>
      <c r="W41" s="80"/>
      <c r="X41" s="81"/>
      <c r="Y41" s="82"/>
      <c r="Z41" s="85"/>
      <c r="AA41" s="81"/>
      <c r="AB41" s="86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8" customHeight="1" x14ac:dyDescent="0.3">
      <c r="A42" s="2"/>
      <c r="B42" s="18"/>
      <c r="C42" s="80"/>
      <c r="D42" s="81"/>
      <c r="E42" s="87"/>
      <c r="F42" s="81"/>
      <c r="G42" s="81"/>
      <c r="H42" s="82"/>
      <c r="I42" s="80"/>
      <c r="J42" s="81"/>
      <c r="K42" s="83"/>
      <c r="L42" s="83"/>
      <c r="M42" s="67" t="s">
        <v>83</v>
      </c>
      <c r="N42" s="68" t="str">
        <f>IF(AND(K40="VERY LOW",J40="MODERATE")=TRUE,"X"," ")</f>
        <v xml:space="preserve"> </v>
      </c>
      <c r="O42" s="88" t="str">
        <f>IF(AND(K40="LOW",J40="MODERATE")=TRUE,"X"," ")</f>
        <v xml:space="preserve"> </v>
      </c>
      <c r="P42" s="69" t="str">
        <f>IF(AND(K40="MODERATE",J40="MODERATE")=TRUE,"X"," ")</f>
        <v xml:space="preserve"> </v>
      </c>
      <c r="Q42" s="70" t="str">
        <f>IF(AND(K40="HIGH",J40="MODERATE")=TRUE,"X"," ")</f>
        <v xml:space="preserve"> </v>
      </c>
      <c r="R42" s="70" t="str">
        <f>IF(AND(K40="VERY HIGH",J40="MODERATE")=TRUE,"X"," ")</f>
        <v xml:space="preserve"> </v>
      </c>
      <c r="S42" s="84">
        <f>IF(J40=J28,T28,0)</f>
        <v>0</v>
      </c>
      <c r="T42" s="80"/>
      <c r="U42" s="83"/>
      <c r="V42" s="82"/>
      <c r="W42" s="80"/>
      <c r="X42" s="81"/>
      <c r="Y42" s="82"/>
      <c r="Z42" s="85"/>
      <c r="AA42" s="81"/>
      <c r="AB42" s="86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8" customHeight="1" x14ac:dyDescent="0.3">
      <c r="A43" s="2"/>
      <c r="B43" s="18"/>
      <c r="C43" s="80"/>
      <c r="D43" s="81"/>
      <c r="E43" s="131" t="s">
        <v>106</v>
      </c>
      <c r="F43" s="81"/>
      <c r="G43" s="81"/>
      <c r="H43" s="82"/>
      <c r="I43" s="80"/>
      <c r="J43" s="81"/>
      <c r="K43" s="83"/>
      <c r="L43" s="83"/>
      <c r="M43" s="67" t="s">
        <v>84</v>
      </c>
      <c r="N43" s="68" t="str">
        <f>IF(AND(K40="VERY LOW",J40="LOW")=TRUE,"X"," ")</f>
        <v xml:space="preserve"> </v>
      </c>
      <c r="O43" s="88" t="str">
        <f>IF(AND(K40="LOW",J40="LOW")=TRUE,"X"," ")</f>
        <v xml:space="preserve"> </v>
      </c>
      <c r="P43" s="69" t="str">
        <f>IF(AND(K40="MODERATE",J40="LOW")=TRUE,"X"," ")</f>
        <v xml:space="preserve"> </v>
      </c>
      <c r="Q43" s="70" t="str">
        <f>IF(AND(K40="HIGH",J40="LOW")=TRUE,"X"," ")</f>
        <v xml:space="preserve"> </v>
      </c>
      <c r="R43" s="70" t="str">
        <f>IF(AND(K40="VERY HIGH",J40="LOW")=TRUE,"X"," ")</f>
        <v xml:space="preserve"> </v>
      </c>
      <c r="S43" s="84">
        <f>IF(J40=J29,T29,0)</f>
        <v>0</v>
      </c>
      <c r="T43" s="80"/>
      <c r="U43" s="83"/>
      <c r="V43" s="82"/>
      <c r="W43" s="80"/>
      <c r="X43" s="81"/>
      <c r="Y43" s="82"/>
      <c r="Z43" s="85"/>
      <c r="AA43" s="81"/>
      <c r="AB43" s="86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8" customHeight="1" x14ac:dyDescent="0.3">
      <c r="A44" s="1"/>
      <c r="B44" s="18"/>
      <c r="C44" s="80"/>
      <c r="D44" s="81"/>
      <c r="E44" s="90"/>
      <c r="F44" s="81"/>
      <c r="G44" s="81"/>
      <c r="H44" s="82"/>
      <c r="I44" s="80"/>
      <c r="J44" s="81"/>
      <c r="K44" s="83"/>
      <c r="L44" s="83"/>
      <c r="M44" s="67" t="s">
        <v>85</v>
      </c>
      <c r="N44" s="91" t="str">
        <f>IF(AND(K40="VERY LOW",J40="VERY LOW")=TRUE,"X"," ")</f>
        <v xml:space="preserve"> </v>
      </c>
      <c r="O44" s="92" t="str">
        <f>IF(AND(K40="LOW",J40="VERY LOW")=TRUE,"X"," ")</f>
        <v xml:space="preserve"> </v>
      </c>
      <c r="P44" s="92" t="str">
        <f>IF(AND(K40="MODERATE",J40="VERY LOW")=TRUE,"X"," ")</f>
        <v xml:space="preserve"> </v>
      </c>
      <c r="Q44" s="93" t="str">
        <f>IF(AND(K40="HIGH",J40="VERY LOW")=TRUE,"X"," ")</f>
        <v>X</v>
      </c>
      <c r="R44" s="94" t="str">
        <f>IF(AND(K40="VERY HIGH",J40="VERY LOW")=TRUE,"X"," ")</f>
        <v xml:space="preserve"> </v>
      </c>
      <c r="S44" s="2">
        <f>IF(J40=J30,T30,0)</f>
        <v>0</v>
      </c>
      <c r="T44" s="80"/>
      <c r="U44" s="83"/>
      <c r="V44" s="82"/>
      <c r="W44" s="80"/>
      <c r="X44" s="81"/>
      <c r="Y44" s="82"/>
      <c r="Z44" s="85"/>
      <c r="AA44" s="81"/>
      <c r="AB44" s="86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4.25" customHeight="1" x14ac:dyDescent="0.3">
      <c r="A45" s="1"/>
      <c r="B45" s="18"/>
      <c r="C45" s="80"/>
      <c r="D45" s="81"/>
      <c r="E45" s="81"/>
      <c r="F45" s="81"/>
      <c r="G45" s="81"/>
      <c r="H45" s="82"/>
      <c r="I45" s="80"/>
      <c r="J45" s="81"/>
      <c r="K45" s="83"/>
      <c r="L45" s="95"/>
      <c r="M45" s="67"/>
      <c r="N45" s="67" t="s">
        <v>85</v>
      </c>
      <c r="O45" s="67" t="s">
        <v>84</v>
      </c>
      <c r="P45" s="67" t="s">
        <v>83</v>
      </c>
      <c r="Q45" s="67" t="s">
        <v>82</v>
      </c>
      <c r="R45" s="67" t="s">
        <v>78</v>
      </c>
      <c r="S45" s="84"/>
      <c r="T45" s="80"/>
      <c r="U45" s="83"/>
      <c r="V45" s="82"/>
      <c r="W45" s="80"/>
      <c r="X45" s="81"/>
      <c r="Y45" s="82"/>
      <c r="Z45" s="85"/>
      <c r="AA45" s="81"/>
      <c r="AB45" s="86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3">
      <c r="A46" s="1"/>
      <c r="B46" s="96"/>
      <c r="C46" s="97"/>
      <c r="D46" s="81"/>
      <c r="E46" s="98"/>
      <c r="F46" s="98"/>
      <c r="G46" s="98"/>
      <c r="H46" s="99"/>
      <c r="I46" s="97"/>
      <c r="J46" s="98"/>
      <c r="K46" s="100"/>
      <c r="L46" s="101"/>
      <c r="M46" s="102"/>
      <c r="N46" s="103" t="s">
        <v>21</v>
      </c>
      <c r="O46" s="20"/>
      <c r="P46" s="20"/>
      <c r="Q46" s="20"/>
      <c r="R46" s="20"/>
      <c r="S46" s="104"/>
      <c r="T46" s="97"/>
      <c r="U46" s="100"/>
      <c r="V46" s="99"/>
      <c r="W46" s="97"/>
      <c r="X46" s="98"/>
      <c r="Y46" s="99"/>
      <c r="Z46" s="105"/>
      <c r="AA46" s="98"/>
      <c r="AB46" s="2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6.75" customHeight="1" thickBot="1" x14ac:dyDescent="0.35">
      <c r="A47" s="44"/>
      <c r="B47" s="106"/>
      <c r="C47" s="107"/>
      <c r="D47" s="108"/>
      <c r="E47" s="108"/>
      <c r="F47" s="108"/>
      <c r="G47" s="109"/>
      <c r="H47" s="110"/>
      <c r="I47" s="111"/>
      <c r="J47" s="112"/>
      <c r="K47" s="112"/>
      <c r="L47" s="113"/>
      <c r="M47" s="114"/>
      <c r="N47" s="113"/>
      <c r="O47" s="115"/>
      <c r="P47" s="115"/>
      <c r="Q47" s="115"/>
      <c r="R47" s="115"/>
      <c r="S47" s="116"/>
      <c r="T47" s="117"/>
      <c r="U47" s="118"/>
      <c r="V47" s="118"/>
      <c r="W47" s="119"/>
      <c r="X47" s="120"/>
      <c r="Y47" s="121"/>
      <c r="Z47" s="122"/>
      <c r="AA47" s="123"/>
      <c r="AB47" s="124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6.6" customHeight="1" thickTop="1" thickBot="1" x14ac:dyDescent="0.35">
      <c r="A48" s="44"/>
      <c r="B48" s="106"/>
      <c r="C48" s="107"/>
      <c r="D48" s="108"/>
      <c r="E48" s="108"/>
      <c r="F48" s="108"/>
      <c r="G48" s="109"/>
      <c r="H48" s="110"/>
      <c r="I48" s="111"/>
      <c r="J48" s="112"/>
      <c r="K48" s="112"/>
      <c r="L48" s="113"/>
      <c r="M48" s="114"/>
      <c r="N48" s="113"/>
      <c r="O48" s="115"/>
      <c r="P48" s="115"/>
      <c r="Q48" s="115"/>
      <c r="R48" s="115"/>
      <c r="S48" s="116"/>
      <c r="T48" s="117"/>
      <c r="U48" s="118"/>
      <c r="V48" s="118"/>
      <c r="W48" s="119"/>
      <c r="X48" s="120"/>
      <c r="Y48" s="121"/>
      <c r="Z48" s="122"/>
      <c r="AA48" s="123"/>
      <c r="AB48" s="124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3.5" customHeight="1" thickTop="1" x14ac:dyDescent="0.3">
      <c r="A49" s="1"/>
      <c r="B49" s="1"/>
      <c r="C49" s="1"/>
      <c r="D49" s="1"/>
      <c r="E49" s="1"/>
      <c r="F49" s="1"/>
      <c r="G49" s="1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3">
      <c r="A50" s="1"/>
      <c r="B50" s="1"/>
      <c r="C50" s="1"/>
      <c r="D50" s="1"/>
      <c r="E50" s="1"/>
      <c r="F50" s="1"/>
      <c r="G50" s="1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3">
      <c r="A51" s="1"/>
      <c r="B51" s="1"/>
      <c r="C51" s="1"/>
      <c r="D51" s="1"/>
      <c r="E51" s="1"/>
      <c r="F51" s="1"/>
      <c r="G51" s="1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3">
      <c r="A52" s="1"/>
      <c r="B52" s="1"/>
      <c r="C52" s="1"/>
      <c r="D52" s="1"/>
      <c r="E52" s="1"/>
      <c r="F52" s="1"/>
      <c r="G52" s="1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3">
      <c r="A53" s="1"/>
      <c r="B53" s="1"/>
      <c r="C53" s="1"/>
      <c r="D53" s="1"/>
      <c r="E53" s="1"/>
      <c r="F53" s="1"/>
      <c r="G53" s="1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3">
      <c r="A54" s="1"/>
      <c r="B54" s="1"/>
      <c r="C54" s="1"/>
      <c r="D54" s="1"/>
      <c r="E54" s="1"/>
      <c r="F54" s="1"/>
      <c r="G54" s="1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3">
      <c r="A55" s="1"/>
      <c r="B55" s="1"/>
      <c r="C55" s="1"/>
      <c r="D55" s="1"/>
      <c r="E55" s="1"/>
      <c r="F55" s="1"/>
      <c r="G55" s="1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3">
      <c r="A56" s="1"/>
      <c r="B56" s="1"/>
      <c r="C56" s="1"/>
      <c r="D56" s="1"/>
      <c r="E56" s="1"/>
      <c r="F56" s="1"/>
      <c r="G56" s="1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3">
      <c r="A57" s="1"/>
      <c r="B57" s="1"/>
      <c r="C57" s="1"/>
      <c r="D57" s="1"/>
      <c r="E57" s="1"/>
      <c r="F57" s="1"/>
      <c r="G57" s="1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3">
      <c r="A58" s="1"/>
      <c r="B58" s="1"/>
      <c r="C58" s="1"/>
      <c r="D58" s="1"/>
      <c r="E58" s="1"/>
      <c r="F58" s="1"/>
      <c r="G58" s="1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3">
      <c r="A59" s="1"/>
      <c r="B59" s="1"/>
      <c r="C59" s="1"/>
      <c r="D59" s="1"/>
      <c r="E59" s="1"/>
      <c r="F59" s="1"/>
      <c r="G59" s="1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3">
      <c r="A60" s="1"/>
      <c r="B60" s="1"/>
      <c r="C60" s="1"/>
      <c r="D60" s="1"/>
      <c r="E60" s="1"/>
      <c r="F60" s="1"/>
      <c r="G60" s="1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3">
      <c r="A61" s="1"/>
      <c r="B61" s="1"/>
      <c r="C61" s="1"/>
      <c r="D61" s="1"/>
      <c r="E61" s="1"/>
      <c r="F61" s="1"/>
      <c r="G61" s="1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3">
      <c r="A62" s="1"/>
      <c r="B62" s="1"/>
      <c r="C62" s="1"/>
      <c r="D62" s="1"/>
      <c r="E62" s="1"/>
      <c r="F62" s="1"/>
      <c r="G62" s="1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3">
      <c r="A63" s="1"/>
      <c r="B63" s="1"/>
      <c r="C63" s="1"/>
      <c r="D63" s="1"/>
      <c r="E63" s="1"/>
      <c r="F63" s="1"/>
      <c r="G63" s="1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3">
      <c r="A64" s="1"/>
      <c r="B64" s="1"/>
      <c r="C64" s="1"/>
      <c r="D64" s="1"/>
      <c r="E64" s="1"/>
      <c r="F64" s="1"/>
      <c r="G64" s="1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3">
      <c r="A65" s="1"/>
      <c r="B65" s="1"/>
      <c r="C65" s="1"/>
      <c r="D65" s="1"/>
      <c r="E65" s="1"/>
      <c r="F65" s="1"/>
      <c r="G65" s="1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3">
      <c r="A66" s="1"/>
      <c r="B66" s="1"/>
      <c r="C66" s="1"/>
      <c r="D66" s="1"/>
      <c r="E66" s="1"/>
      <c r="F66" s="1"/>
      <c r="G66" s="1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3">
      <c r="A67" s="1"/>
      <c r="B67" s="1"/>
      <c r="C67" s="1"/>
      <c r="D67" s="1"/>
      <c r="E67" s="1"/>
      <c r="F67" s="1"/>
      <c r="G67" s="1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3">
      <c r="A68" s="1"/>
      <c r="B68" s="1"/>
      <c r="C68" s="1"/>
      <c r="D68" s="1"/>
      <c r="E68" s="1"/>
      <c r="F68" s="1"/>
      <c r="G68" s="1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3">
      <c r="A69" s="1"/>
      <c r="B69" s="1"/>
      <c r="C69" s="1"/>
      <c r="D69" s="1"/>
      <c r="E69" s="1"/>
      <c r="F69" s="1"/>
      <c r="G69" s="1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3">
      <c r="A70" s="1"/>
      <c r="B70" s="1"/>
      <c r="C70" s="1"/>
      <c r="D70" s="1"/>
      <c r="E70" s="1"/>
      <c r="F70" s="1"/>
      <c r="G70" s="1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3">
      <c r="A71" s="1"/>
      <c r="B71" s="1"/>
      <c r="C71" s="1"/>
      <c r="D71" s="1"/>
      <c r="E71" s="1"/>
      <c r="F71" s="1"/>
      <c r="G71" s="1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3">
      <c r="A72" s="1"/>
      <c r="B72" s="1"/>
      <c r="C72" s="1"/>
      <c r="D72" s="1"/>
      <c r="E72" s="1"/>
      <c r="F72" s="1"/>
      <c r="G72" s="1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3">
      <c r="A73" s="1"/>
      <c r="B73" s="1"/>
      <c r="C73" s="1"/>
      <c r="D73" s="1"/>
      <c r="E73" s="1"/>
      <c r="F73" s="1"/>
      <c r="G73" s="1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3">
      <c r="A74" s="1"/>
      <c r="B74" s="1"/>
      <c r="C74" s="1"/>
      <c r="D74" s="1"/>
      <c r="E74" s="1"/>
      <c r="F74" s="1"/>
      <c r="G74" s="1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3">
      <c r="A75" s="1"/>
      <c r="B75" s="1"/>
      <c r="C75" s="1"/>
      <c r="D75" s="1"/>
      <c r="E75" s="1"/>
      <c r="F75" s="1"/>
      <c r="G75" s="1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3">
      <c r="A76" s="1"/>
      <c r="B76" s="1"/>
      <c r="C76" s="1"/>
      <c r="D76" s="1"/>
      <c r="E76" s="1"/>
      <c r="F76" s="1"/>
      <c r="G76" s="1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3">
      <c r="A77" s="1"/>
      <c r="B77" s="1"/>
      <c r="C77" s="1"/>
      <c r="D77" s="1"/>
      <c r="E77" s="1"/>
      <c r="F77" s="1"/>
      <c r="G77" s="1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3">
      <c r="A78" s="1"/>
      <c r="B78" s="1"/>
      <c r="C78" s="1"/>
      <c r="D78" s="1"/>
      <c r="E78" s="1"/>
      <c r="F78" s="1"/>
      <c r="G78" s="1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3">
      <c r="A79" s="1"/>
      <c r="B79" s="1"/>
      <c r="C79" s="1"/>
      <c r="D79" s="1"/>
      <c r="E79" s="1"/>
      <c r="F79" s="1"/>
      <c r="G79" s="1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3">
      <c r="A80" s="1"/>
      <c r="B80" s="1"/>
      <c r="C80" s="1"/>
      <c r="D80" s="1"/>
      <c r="E80" s="1"/>
      <c r="F80" s="1"/>
      <c r="G80" s="1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3">
      <c r="A81" s="1"/>
      <c r="B81" s="1"/>
      <c r="C81" s="1"/>
      <c r="D81" s="1"/>
      <c r="E81" s="1"/>
      <c r="F81" s="1"/>
      <c r="G81" s="1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3">
      <c r="A82" s="1"/>
      <c r="B82" s="1"/>
      <c r="C82" s="1"/>
      <c r="D82" s="1"/>
      <c r="E82" s="1"/>
      <c r="F82" s="1"/>
      <c r="G82" s="1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3">
      <c r="A83" s="1"/>
      <c r="B83" s="1"/>
      <c r="C83" s="1"/>
      <c r="D83" s="1"/>
      <c r="E83" s="1"/>
      <c r="F83" s="1"/>
      <c r="G83" s="1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3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3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3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3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3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3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3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3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3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3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3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3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3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3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3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3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3">
      <c r="H987" s="1"/>
      <c r="I987" s="45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46"/>
      <c r="Z987" s="46"/>
      <c r="AC987" s="46"/>
    </row>
    <row r="988" spans="1:37" ht="12.75" customHeight="1" x14ac:dyDescent="0.3">
      <c r="H988" s="1"/>
      <c r="I988" s="45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46"/>
      <c r="Z988" s="46"/>
      <c r="AC988" s="46"/>
    </row>
    <row r="989" spans="1:37" ht="12.75" customHeight="1" x14ac:dyDescent="0.3">
      <c r="H989" s="1"/>
      <c r="I989" s="45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46"/>
      <c r="Z989" s="46"/>
      <c r="AC989" s="46"/>
    </row>
    <row r="990" spans="1:37" ht="12.75" customHeight="1" x14ac:dyDescent="0.3">
      <c r="H990" s="1"/>
      <c r="I990" s="45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46"/>
      <c r="Z990" s="46"/>
      <c r="AC990" s="46"/>
    </row>
    <row r="991" spans="1:37" ht="12.75" customHeight="1" x14ac:dyDescent="0.3">
      <c r="H991" s="1"/>
      <c r="I991" s="45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46"/>
      <c r="Z991" s="46"/>
      <c r="AC991" s="46"/>
    </row>
    <row r="992" spans="1:37" ht="12.75" customHeight="1" x14ac:dyDescent="0.3">
      <c r="H992" s="1"/>
      <c r="I992" s="45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46"/>
      <c r="Z992" s="46"/>
      <c r="AC992" s="46"/>
    </row>
    <row r="993" spans="8:29" ht="12.75" customHeight="1" x14ac:dyDescent="0.3">
      <c r="H993" s="1"/>
      <c r="I993" s="45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46"/>
      <c r="Z993" s="46"/>
      <c r="AC993" s="46"/>
    </row>
  </sheetData>
  <mergeCells count="101">
    <mergeCell ref="AB40:AB46"/>
    <mergeCell ref="E44:E46"/>
    <mergeCell ref="N46:R46"/>
    <mergeCell ref="V40:V46"/>
    <mergeCell ref="W40:W46"/>
    <mergeCell ref="X40:X46"/>
    <mergeCell ref="Y40:Y46"/>
    <mergeCell ref="Z40:Z46"/>
    <mergeCell ref="AA40:AA46"/>
    <mergeCell ref="I40:I46"/>
    <mergeCell ref="J40:J46"/>
    <mergeCell ref="K40:K46"/>
    <mergeCell ref="L40:L44"/>
    <mergeCell ref="T40:T46"/>
    <mergeCell ref="U40:U46"/>
    <mergeCell ref="AB32:AB38"/>
    <mergeCell ref="E36:E38"/>
    <mergeCell ref="N38:R38"/>
    <mergeCell ref="B40:B46"/>
    <mergeCell ref="C40:C46"/>
    <mergeCell ref="D40:D46"/>
    <mergeCell ref="E40:E41"/>
    <mergeCell ref="F40:F46"/>
    <mergeCell ref="G40:G46"/>
    <mergeCell ref="H40:H46"/>
    <mergeCell ref="V32:V38"/>
    <mergeCell ref="W32:W38"/>
    <mergeCell ref="X32:X38"/>
    <mergeCell ref="Y32:Y38"/>
    <mergeCell ref="Z32:Z38"/>
    <mergeCell ref="AA32:AA38"/>
    <mergeCell ref="I32:I38"/>
    <mergeCell ref="J32:J38"/>
    <mergeCell ref="K32:K38"/>
    <mergeCell ref="L32:L36"/>
    <mergeCell ref="T32:T38"/>
    <mergeCell ref="U32:U38"/>
    <mergeCell ref="AB24:AB30"/>
    <mergeCell ref="E28:E30"/>
    <mergeCell ref="N30:R30"/>
    <mergeCell ref="B32:B38"/>
    <mergeCell ref="C32:C38"/>
    <mergeCell ref="D32:D38"/>
    <mergeCell ref="E32:E33"/>
    <mergeCell ref="F32:F38"/>
    <mergeCell ref="G32:G38"/>
    <mergeCell ref="H32:H38"/>
    <mergeCell ref="V24:V30"/>
    <mergeCell ref="W24:W30"/>
    <mergeCell ref="X24:X30"/>
    <mergeCell ref="Y24:Y30"/>
    <mergeCell ref="Z24:Z30"/>
    <mergeCell ref="AA24:AA30"/>
    <mergeCell ref="I24:I30"/>
    <mergeCell ref="J24:J30"/>
    <mergeCell ref="K24:K30"/>
    <mergeCell ref="L24:L28"/>
    <mergeCell ref="T24:T30"/>
    <mergeCell ref="U24:U30"/>
    <mergeCell ref="AB16:AB22"/>
    <mergeCell ref="E20:E22"/>
    <mergeCell ref="N22:R22"/>
    <mergeCell ref="B24:B30"/>
    <mergeCell ref="C24:C30"/>
    <mergeCell ref="D24:D30"/>
    <mergeCell ref="E24:E25"/>
    <mergeCell ref="F24:F30"/>
    <mergeCell ref="G24:G30"/>
    <mergeCell ref="H24:H30"/>
    <mergeCell ref="V16:V22"/>
    <mergeCell ref="W16:W22"/>
    <mergeCell ref="X16:X22"/>
    <mergeCell ref="Y16:Y22"/>
    <mergeCell ref="Z16:Z22"/>
    <mergeCell ref="AA16:AA22"/>
    <mergeCell ref="I16:I22"/>
    <mergeCell ref="J16:J22"/>
    <mergeCell ref="K16:K22"/>
    <mergeCell ref="L16:L20"/>
    <mergeCell ref="T16:T22"/>
    <mergeCell ref="U16:U22"/>
    <mergeCell ref="L9:R9"/>
    <mergeCell ref="L15:R15"/>
    <mergeCell ref="S15:T15"/>
    <mergeCell ref="B16:B22"/>
    <mergeCell ref="C16:C22"/>
    <mergeCell ref="D16:D22"/>
    <mergeCell ref="E16:E17"/>
    <mergeCell ref="F16:F22"/>
    <mergeCell ref="G16:G22"/>
    <mergeCell ref="H16:H22"/>
    <mergeCell ref="D2:E2"/>
    <mergeCell ref="D3:E3"/>
    <mergeCell ref="D4:E4"/>
    <mergeCell ref="B7:B9"/>
    <mergeCell ref="C7:AB7"/>
    <mergeCell ref="C8:H8"/>
    <mergeCell ref="I8:R8"/>
    <mergeCell ref="S8:V8"/>
    <mergeCell ref="W8:Y8"/>
    <mergeCell ref="Z8:AB8"/>
  </mergeCells>
  <dataValidations count="10">
    <dataValidation type="list" allowBlank="1" showInputMessage="1" showErrorMessage="1" prompt="Affected WBS Tasks - Which WBS task will be modified as a part of the response strategy." sqref="Y16 Y40 Y32 Y24" xr:uid="{31176C15-43BD-4738-9EC3-8C49C6C07A23}">
      <formula1>#REF!</formula1>
    </dataValidation>
    <dataValidation type="list" allowBlank="1" showInputMessage="1" showErrorMessage="1" prompt="Impact - The severity of the risk's effect on the project objectives._x000a__x000a_Valid entries are very low, low, moderate, high and very high." sqref="K16 K24 K32 K40" xr:uid="{45D793C9-F1C6-4160-8125-45283DDC2E0C}">
      <formula1>$K$10:$K$14</formula1>
    </dataValidation>
    <dataValidation type="list" allowBlank="1" showInputMessage="1" showErrorMessage="1" promptTitle="Risk Status" prompt="This is the current status of the risk element_x000a__x000a_Active = Risk is being actively monitored and controlled_x000a__x000a_Dormant = Risk is not currently a high priority, but may become active in the future_x000a__x000a_Retired = Risk is no longer a threat to project objectives_x000a_" sqref="C16 C24 C32 C40" xr:uid="{5A5D0C91-F86F-434B-A734-71BB59AC75AC}">
      <formula1>$C$10:$C$12</formula1>
    </dataValidation>
    <dataValidation type="list" allowBlank="1" showInputMessage="1" showErrorMessage="1" prompt="Type - Major impact area for the risk._x000a__x000a_Valid entries are Cost, Scope, Schedule or Quality" sqref="I16 I24 I32 I40" xr:uid="{532F0A5F-BA3D-4A0B-98E9-9C6B37C51901}">
      <formula1>$I$10:$I$14</formula1>
    </dataValidation>
    <dataValidation type="list" allowBlank="1" showInputMessage="1" showErrorMessage="1" prompt="Probability - Assessment of the liklihood of occurence" sqref="J23 J31 J39 J47:J48" xr:uid="{7BA022D7-FF6B-4E92-93F4-2138ACE9CD60}">
      <formula1>$J$10:$J$13</formula1>
    </dataValidation>
    <dataValidation type="list" allowBlank="1" showInputMessage="1" showErrorMessage="1" prompt="Strategy - The strategy that is most likely to be effective for each risk._x000a__x000a_Valid entries are Acceptance, Mitigation, Transference or Avoidance." sqref="W16 W24 W32 W40" xr:uid="{38E0AD3A-07F6-4A62-AED2-C1F6E00314B1}">
      <formula1>$W$10:$W$14</formula1>
    </dataValidation>
    <dataValidation type="decimal" allowBlank="1" showInputMessage="1" showErrorMessage="1" prompt="Priority - Priority number assigned by the project development team to the risk.  _x000a__x000a_Valid entries are 0 to 100" sqref="B16 B24 B32 B40" xr:uid="{0E827149-DFA8-4BF6-A71D-6AEAD6A77A23}">
      <formula1>0</formula1>
      <formula2>100</formula2>
    </dataValidation>
    <dataValidation type="list" allowBlank="1" showInputMessage="1" showErrorMessage="1" prompt="Project Phase - Phase of the project when the risk was first identified.  Valid entries are PID, PA&amp;ED, PS&amp;E or Construction" sqref="E20 E28 E36 E44" xr:uid="{013556FE-47D6-445E-A71A-1D13B6483FE7}">
      <formula1>$E$10:$E$13</formula1>
    </dataValidation>
    <dataValidation type="list" allowBlank="1" showInputMessage="1" showErrorMessage="1" prompt="Impact - The severity of the risk's effect on the project objectives" sqref="K23:M23 K31:M31 K39:M39 K47:M48" xr:uid="{9AC0766B-6847-4B0A-AAF3-CFEBD4DDBCF0}">
      <formula1>$K$10:$K$13</formula1>
    </dataValidation>
    <dataValidation type="list" allowBlank="1" showInputMessage="1" showErrorMessage="1" prompt="Probability - Assessment of the likelihood of occurence_x000a__x000a_Valid entries are Very Low, Low, Moderate, High and Very High_x000a__x000a__x000a_" sqref="J16 J24 J32 J40" xr:uid="{1E1783B5-DF11-431A-B2BB-807033EBD137}">
      <formula1>$J$10:$J$14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Bogdan-Costin PAVĂL (116716)</dc:creator>
  <cp:lastModifiedBy>Bogdan-Costin PAVĂL (116716)</cp:lastModifiedBy>
  <dcterms:created xsi:type="dcterms:W3CDTF">2023-11-21T18:02:08Z</dcterms:created>
  <dcterms:modified xsi:type="dcterms:W3CDTF">2023-11-21T18:02:44Z</dcterms:modified>
</cp:coreProperties>
</file>