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39208206-49AD-442E-941D-2BE243D79856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H23" i="1" s="1"/>
  <c r="I22" i="1"/>
  <c r="F22" i="1"/>
  <c r="F28" i="1"/>
  <c r="E22" i="1"/>
  <c r="G21" i="1"/>
  <c r="E21" i="1"/>
  <c r="J20" i="1"/>
  <c r="I20" i="1"/>
  <c r="H20" i="1"/>
  <c r="G20" i="1"/>
  <c r="E20" i="1"/>
  <c r="I19" i="1"/>
  <c r="H19" i="1"/>
  <c r="G19" i="1"/>
  <c r="E19" i="1"/>
  <c r="J10" i="1"/>
  <c r="I9" i="1"/>
  <c r="J9" i="1" s="1"/>
  <c r="I8" i="1"/>
  <c r="J8" i="1" s="1"/>
  <c r="I7" i="1"/>
  <c r="H7" i="1" s="1"/>
  <c r="I6" i="1"/>
  <c r="H8" i="1"/>
  <c r="H9" i="1"/>
  <c r="H10" i="1"/>
  <c r="H6" i="1"/>
  <c r="E6" i="1"/>
  <c r="E7" i="1"/>
  <c r="E8" i="1"/>
  <c r="E9" i="1"/>
  <c r="E10" i="1"/>
  <c r="J7" i="1"/>
  <c r="J6" i="1"/>
  <c r="G6" i="1"/>
  <c r="G7" i="1"/>
  <c r="G8" i="1"/>
  <c r="G9" i="1"/>
  <c r="G10" i="1"/>
  <c r="J23" i="1" l="1"/>
  <c r="E23" i="1"/>
  <c r="G23" i="1"/>
  <c r="J22" i="1"/>
  <c r="G22" i="1"/>
  <c r="I21" i="1"/>
  <c r="H21" i="1"/>
  <c r="H22" i="1"/>
  <c r="J21" i="1"/>
  <c r="J24" i="1" s="1"/>
  <c r="J26" i="1" s="1"/>
  <c r="J19" i="1"/>
  <c r="I11" i="1"/>
  <c r="I24" i="1" l="1"/>
  <c r="I26" i="1" s="1"/>
</calcChain>
</file>

<file path=xl/sharedStrings.xml><?xml version="1.0" encoding="utf-8"?>
<sst xmlns="http://schemas.openxmlformats.org/spreadsheetml/2006/main" count="44" uniqueCount="18">
  <si>
    <t># Name</t>
  </si>
  <si>
    <t>Type</t>
  </si>
  <si>
    <t>SubType</t>
  </si>
  <si>
    <t>Offset</t>
  </si>
  <si>
    <t>Size</t>
  </si>
  <si>
    <t>Flags</t>
  </si>
  <si>
    <t>nvs</t>
  </si>
  <si>
    <t>data</t>
  </si>
  <si>
    <t>otadata</t>
  </si>
  <si>
    <t>app0</t>
  </si>
  <si>
    <t>app1</t>
  </si>
  <si>
    <t>spiffs</t>
  </si>
  <si>
    <t>app</t>
  </si>
  <si>
    <t>ota</t>
  </si>
  <si>
    <t>ota_0</t>
  </si>
  <si>
    <t>ota_1</t>
  </si>
  <si>
    <t>default</t>
  </si>
  <si>
    <t>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</si>
</sst>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onsolas"/>
      <family val="3"/>
    </font>
    <font>
      <b/>
      <sz val="11"/>
      <color rgb="FF0000FF"/>
      <name val="Consolas"/>
      <family val="3"/>
    </font>
    <font>
      <b/>
      <sz val="11"/>
      <color rgb="FF008000"/>
      <name val="Consolas"/>
      <family val="3"/>
    </font>
    <font>
      <b/>
      <sz val="11"/>
      <color rgb="FFA31515"/>
      <name val="Consolas"/>
      <family val="3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2" borderId="1" xfId="0" applyNumberForma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0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28"/>
  <sheetViews>
    <sheetView tabSelected="1" workbookViewId="0">
      <selection activeCell="K27" sqref="K27"/>
    </sheetView>
  </sheetViews>
  <sheetFormatPr defaultRowHeight="14.4" x14ac:dyDescent="0.3"/>
  <cols>
    <col min="1" max="1" width="8.5546875" customWidth="1"/>
    <col min="2" max="2" width="8.88671875" customWidth="1"/>
    <col min="6" max="6" width="10.33203125" customWidth="1"/>
    <col min="9" max="9" width="8.5546875" customWidth="1"/>
    <col min="12" max="12" width="5.5546875" customWidth="1"/>
    <col min="13" max="13" width="9.21875" customWidth="1"/>
    <col min="14" max="14" width="8.5546875" customWidth="1"/>
  </cols>
  <sheetData>
    <row r="3" spans="2:13" x14ac:dyDescent="0.3">
      <c r="B3" s="22" t="s">
        <v>16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5" spans="2:13" x14ac:dyDescent="0.3">
      <c r="B5" s="13" t="s">
        <v>0</v>
      </c>
      <c r="C5" s="14" t="s">
        <v>1</v>
      </c>
      <c r="D5" s="13" t="s">
        <v>2</v>
      </c>
      <c r="E5" s="15" t="s">
        <v>3</v>
      </c>
      <c r="F5" s="15"/>
      <c r="G5" s="15"/>
      <c r="H5" s="16" t="s">
        <v>4</v>
      </c>
      <c r="I5" s="16"/>
      <c r="J5" s="16"/>
      <c r="K5" s="13" t="s">
        <v>5</v>
      </c>
      <c r="L5" s="2"/>
      <c r="M5" s="2"/>
    </row>
    <row r="6" spans="2:13" x14ac:dyDescent="0.3">
      <c r="B6" s="4" t="s">
        <v>6</v>
      </c>
      <c r="C6" s="4" t="s">
        <v>7</v>
      </c>
      <c r="D6" s="4" t="s">
        <v>6</v>
      </c>
      <c r="E6" s="4" t="str">
        <f>DEC2HEX(F6)</f>
        <v>9000</v>
      </c>
      <c r="F6" s="21">
        <v>36864</v>
      </c>
      <c r="G6" s="7">
        <f>F6*0.000000954</f>
        <v>3.5168256000000002E-2</v>
      </c>
      <c r="H6" s="4" t="str">
        <f>DEC2HEX(I6)</f>
        <v>5000</v>
      </c>
      <c r="I6" s="20">
        <f>F7-F6</f>
        <v>20480</v>
      </c>
      <c r="J6" s="7">
        <f>I6*0.000000954</f>
        <v>1.953792E-2</v>
      </c>
      <c r="K6" s="4"/>
      <c r="L6" s="3"/>
      <c r="M6" s="6">
        <v>20480</v>
      </c>
    </row>
    <row r="7" spans="2:13" x14ac:dyDescent="0.3">
      <c r="B7" s="4" t="s">
        <v>8</v>
      </c>
      <c r="C7" s="8" t="s">
        <v>7</v>
      </c>
      <c r="D7" s="4" t="s">
        <v>13</v>
      </c>
      <c r="E7" s="4" t="str">
        <f t="shared" ref="E7:E10" si="0">DEC2HEX(F7)</f>
        <v>E000</v>
      </c>
      <c r="F7" s="21">
        <v>57344</v>
      </c>
      <c r="G7" s="7">
        <f t="shared" ref="G7:G10" si="1">F7*0.000000954</f>
        <v>5.4706176000000009E-2</v>
      </c>
      <c r="H7" s="4" t="str">
        <f t="shared" ref="H7:H10" si="2">DEC2HEX(I7)</f>
        <v>2000</v>
      </c>
      <c r="I7" s="20">
        <f>F8-F7</f>
        <v>8192</v>
      </c>
      <c r="J7" s="7">
        <f t="shared" ref="J7:J10" si="3">I7*0.000000954</f>
        <v>7.8151680000000008E-3</v>
      </c>
      <c r="K7" s="8"/>
      <c r="M7" s="6">
        <v>8192</v>
      </c>
    </row>
    <row r="8" spans="2:13" x14ac:dyDescent="0.3">
      <c r="B8" s="4" t="s">
        <v>9</v>
      </c>
      <c r="C8" s="8" t="s">
        <v>12</v>
      </c>
      <c r="D8" s="4" t="s">
        <v>14</v>
      </c>
      <c r="E8" s="4" t="str">
        <f t="shared" si="0"/>
        <v>10000</v>
      </c>
      <c r="F8" s="21">
        <v>65536</v>
      </c>
      <c r="G8" s="7">
        <f t="shared" si="1"/>
        <v>6.2521344000000006E-2</v>
      </c>
      <c r="H8" s="4" t="str">
        <f t="shared" si="2"/>
        <v>140000</v>
      </c>
      <c r="I8" s="20">
        <f>F9-F8</f>
        <v>1310720</v>
      </c>
      <c r="J8" s="7">
        <f t="shared" si="3"/>
        <v>1.25042688</v>
      </c>
      <c r="K8" s="8"/>
      <c r="M8" s="6">
        <v>1310720</v>
      </c>
    </row>
    <row r="9" spans="2:13" x14ac:dyDescent="0.3">
      <c r="B9" s="4" t="s">
        <v>10</v>
      </c>
      <c r="C9" s="8" t="s">
        <v>12</v>
      </c>
      <c r="D9" s="4" t="s">
        <v>15</v>
      </c>
      <c r="E9" s="4" t="str">
        <f t="shared" si="0"/>
        <v>150000</v>
      </c>
      <c r="F9" s="21">
        <v>1376256</v>
      </c>
      <c r="G9" s="7">
        <f t="shared" si="1"/>
        <v>1.3129482240000001</v>
      </c>
      <c r="H9" s="4" t="str">
        <f t="shared" si="2"/>
        <v>140000</v>
      </c>
      <c r="I9" s="20">
        <f>F10-F9</f>
        <v>1310720</v>
      </c>
      <c r="J9" s="7">
        <f t="shared" si="3"/>
        <v>1.25042688</v>
      </c>
      <c r="K9" s="8"/>
      <c r="M9" s="6">
        <v>1310720</v>
      </c>
    </row>
    <row r="10" spans="2:13" x14ac:dyDescent="0.3">
      <c r="B10" s="4" t="s">
        <v>11</v>
      </c>
      <c r="C10" s="8" t="s">
        <v>7</v>
      </c>
      <c r="D10" s="4" t="s">
        <v>11</v>
      </c>
      <c r="E10" s="4" t="str">
        <f t="shared" si="0"/>
        <v>290000</v>
      </c>
      <c r="F10" s="21">
        <v>2686976</v>
      </c>
      <c r="G10" s="7">
        <f t="shared" si="1"/>
        <v>2.5633751040000003</v>
      </c>
      <c r="H10" s="4" t="str">
        <f t="shared" si="2"/>
        <v>170000</v>
      </c>
      <c r="I10" s="12">
        <v>1507328</v>
      </c>
      <c r="J10" s="7">
        <f t="shared" si="3"/>
        <v>1.4379909120000001</v>
      </c>
      <c r="K10" s="8"/>
      <c r="M10" s="6"/>
    </row>
    <row r="11" spans="2:13" x14ac:dyDescent="0.3">
      <c r="F11" s="17">
        <v>4222976</v>
      </c>
      <c r="G11" s="9">
        <v>4.0287191040000003</v>
      </c>
      <c r="H11" s="5"/>
      <c r="I11" s="5">
        <f>SUM(I6:I10)</f>
        <v>4157440</v>
      </c>
      <c r="J11" s="7">
        <v>3.96619776</v>
      </c>
    </row>
    <row r="12" spans="2:13" x14ac:dyDescent="0.3">
      <c r="F12" s="18">
        <v>4222976</v>
      </c>
      <c r="G12" s="5"/>
      <c r="H12" s="5"/>
      <c r="I12" s="19">
        <v>4157440</v>
      </c>
      <c r="J12" s="5"/>
    </row>
    <row r="16" spans="2:13" x14ac:dyDescent="0.3">
      <c r="B16" s="22" t="s">
        <v>17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8" spans="2:13" x14ac:dyDescent="0.3">
      <c r="B18" s="13" t="s">
        <v>0</v>
      </c>
      <c r="C18" s="14" t="s">
        <v>1</v>
      </c>
      <c r="D18" s="13" t="s">
        <v>2</v>
      </c>
      <c r="E18" s="15" t="s">
        <v>3</v>
      </c>
      <c r="F18" s="15"/>
      <c r="G18" s="15"/>
      <c r="H18" s="16" t="s">
        <v>4</v>
      </c>
      <c r="I18" s="16"/>
      <c r="J18" s="16"/>
      <c r="K18" s="13" t="s">
        <v>5</v>
      </c>
      <c r="L18" s="2"/>
      <c r="M18" s="2"/>
    </row>
    <row r="19" spans="2:13" x14ac:dyDescent="0.3">
      <c r="B19" s="4" t="s">
        <v>6</v>
      </c>
      <c r="C19" s="4" t="s">
        <v>7</v>
      </c>
      <c r="D19" s="4" t="s">
        <v>6</v>
      </c>
      <c r="E19" s="29" t="str">
        <f>DEC2HEX(F19)</f>
        <v>9000</v>
      </c>
      <c r="F19" s="21">
        <v>36864</v>
      </c>
      <c r="G19" s="7">
        <f>F19*0.000000954</f>
        <v>3.5168256000000002E-2</v>
      </c>
      <c r="H19" s="29" t="str">
        <f>DEC2HEX(I19)</f>
        <v>5000</v>
      </c>
      <c r="I19" s="20">
        <f>F20-F19</f>
        <v>20480</v>
      </c>
      <c r="J19" s="7">
        <f>I19*0.000000954</f>
        <v>1.953792E-2</v>
      </c>
      <c r="K19" s="4"/>
      <c r="L19" s="3"/>
      <c r="M19" s="6">
        <v>20480</v>
      </c>
    </row>
    <row r="20" spans="2:13" x14ac:dyDescent="0.3">
      <c r="B20" s="4" t="s">
        <v>8</v>
      </c>
      <c r="C20" s="8" t="s">
        <v>7</v>
      </c>
      <c r="D20" s="4" t="s">
        <v>13</v>
      </c>
      <c r="E20" s="29" t="str">
        <f t="shared" ref="E20:E23" si="4">DEC2HEX(F20)</f>
        <v>E000</v>
      </c>
      <c r="F20" s="21">
        <v>57344</v>
      </c>
      <c r="G20" s="7">
        <f t="shared" ref="G20:G23" si="5">F20*0.000000954</f>
        <v>5.4706176000000009E-2</v>
      </c>
      <c r="H20" s="29" t="str">
        <f t="shared" ref="H20:H23" si="6">DEC2HEX(I20)</f>
        <v>2000</v>
      </c>
      <c r="I20" s="20">
        <f>F21-F20</f>
        <v>8192</v>
      </c>
      <c r="J20" s="7">
        <f t="shared" ref="J20:J23" si="7">I20*0.000000954</f>
        <v>7.8151680000000008E-3</v>
      </c>
      <c r="K20" s="8"/>
      <c r="M20" s="6">
        <v>8192</v>
      </c>
    </row>
    <row r="21" spans="2:13" x14ac:dyDescent="0.3">
      <c r="B21" s="4" t="s">
        <v>9</v>
      </c>
      <c r="C21" s="8" t="s">
        <v>12</v>
      </c>
      <c r="D21" s="4" t="s">
        <v>14</v>
      </c>
      <c r="E21" s="29" t="str">
        <f t="shared" si="4"/>
        <v>10000</v>
      </c>
      <c r="F21" s="21">
        <v>65536</v>
      </c>
      <c r="G21" s="7">
        <f t="shared" si="5"/>
        <v>6.2521344000000006E-2</v>
      </c>
      <c r="H21" s="29" t="str">
        <f t="shared" si="6"/>
        <v>150000</v>
      </c>
      <c r="I21" s="20">
        <f>F22-F21</f>
        <v>1376256</v>
      </c>
      <c r="J21" s="11">
        <f t="shared" si="7"/>
        <v>1.3129482240000001</v>
      </c>
      <c r="K21" s="8"/>
      <c r="M21" s="6">
        <v>1310720</v>
      </c>
    </row>
    <row r="22" spans="2:13" x14ac:dyDescent="0.3">
      <c r="B22" s="4" t="s">
        <v>10</v>
      </c>
      <c r="C22" s="8" t="s">
        <v>12</v>
      </c>
      <c r="D22" s="4" t="s">
        <v>15</v>
      </c>
      <c r="E22" s="29" t="str">
        <f t="shared" si="4"/>
        <v>160000</v>
      </c>
      <c r="F22" s="21">
        <f>1441792</f>
        <v>1441792</v>
      </c>
      <c r="G22" s="7">
        <f t="shared" si="5"/>
        <v>1.3754695680000002</v>
      </c>
      <c r="H22" s="29" t="str">
        <f t="shared" si="6"/>
        <v>150000</v>
      </c>
      <c r="I22" s="20">
        <f>F23-F22</f>
        <v>1376256</v>
      </c>
      <c r="J22" s="11">
        <f t="shared" si="7"/>
        <v>1.3129482240000001</v>
      </c>
      <c r="K22" s="8"/>
      <c r="M22" s="6">
        <v>1310720</v>
      </c>
    </row>
    <row r="23" spans="2:13" x14ac:dyDescent="0.3">
      <c r="B23" s="4" t="s">
        <v>11</v>
      </c>
      <c r="C23" s="8" t="s">
        <v>7</v>
      </c>
      <c r="D23" s="4" t="s">
        <v>11</v>
      </c>
      <c r="E23" s="29" t="str">
        <f t="shared" si="4"/>
        <v>2B0000</v>
      </c>
      <c r="F23" s="21">
        <v>2818048</v>
      </c>
      <c r="G23" s="7">
        <f t="shared" si="5"/>
        <v>2.6884177920000001</v>
      </c>
      <c r="H23" s="29" t="str">
        <f t="shared" si="6"/>
        <v>150000</v>
      </c>
      <c r="I23" s="12">
        <f>1507328-130000-1072</f>
        <v>1376256</v>
      </c>
      <c r="J23" s="11">
        <f t="shared" si="7"/>
        <v>1.3129482240000001</v>
      </c>
      <c r="K23" s="8"/>
      <c r="M23" s="6"/>
    </row>
    <row r="24" spans="2:13" x14ac:dyDescent="0.3">
      <c r="F24" s="23"/>
      <c r="G24" s="24"/>
      <c r="H24" s="1"/>
      <c r="I24" s="5">
        <f>SUM(I19:I23)</f>
        <v>4157440</v>
      </c>
      <c r="J24" s="10">
        <f>SUM(J19:J23)</f>
        <v>3.96619776</v>
      </c>
    </row>
    <row r="25" spans="2:13" x14ac:dyDescent="0.3">
      <c r="F25" s="25"/>
      <c r="G25" s="1"/>
      <c r="H25" s="1"/>
      <c r="I25" s="19">
        <v>4157440</v>
      </c>
      <c r="J25" s="26">
        <v>3.97</v>
      </c>
    </row>
    <row r="26" spans="2:13" x14ac:dyDescent="0.3">
      <c r="F26" s="2"/>
      <c r="I26" s="27">
        <f>I25-I24</f>
        <v>0</v>
      </c>
      <c r="J26" s="28">
        <f>J25-J24</f>
        <v>3.8022400000001788E-3</v>
      </c>
    </row>
    <row r="28" spans="2:13" x14ac:dyDescent="0.3">
      <c r="E28" s="5">
        <v>300000</v>
      </c>
      <c r="F28" s="5">
        <f>HEX2DEC(E28)</f>
        <v>3145728</v>
      </c>
    </row>
  </sheetData>
  <mergeCells count="6">
    <mergeCell ref="E5:G5"/>
    <mergeCell ref="H5:J5"/>
    <mergeCell ref="E18:G18"/>
    <mergeCell ref="H18:J18"/>
    <mergeCell ref="B3:M3"/>
    <mergeCell ref="B16:M1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FBD08-3D08-4B94-8746-BCF3FE9A71A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2021-12-13T22:32:01Z</dcterms:modified>
</cp:coreProperties>
</file>