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exey\Desktop\ТОЭ ЛР\TOE\"/>
    </mc:Choice>
  </mc:AlternateContent>
  <xr:revisionPtr revIDLastSave="0" documentId="13_ncr:1_{78C1FAA3-C845-4C4E-98BB-5E397886249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definedNames>
    <definedName name="_C1">Лист2!$B$10</definedName>
    <definedName name="_C2">Лист2!$B$11</definedName>
    <definedName name="_R1">Лист2!$B$8</definedName>
    <definedName name="_R3">Лист2!$B$9</definedName>
    <definedName name="L">Лист2!$B$12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E10" i="2"/>
  <c r="H4" i="2"/>
  <c r="H5" i="2"/>
  <c r="H6" i="2"/>
  <c r="H3" i="2"/>
  <c r="M7" i="2"/>
  <c r="L7" i="2"/>
  <c r="J7" i="2"/>
  <c r="G7" i="2"/>
  <c r="F7" i="2"/>
  <c r="K7" i="2"/>
  <c r="L4" i="2"/>
  <c r="L5" i="2"/>
  <c r="L6" i="2"/>
  <c r="L3" i="2"/>
  <c r="K4" i="2"/>
  <c r="K5" i="2"/>
  <c r="K6" i="2"/>
  <c r="K3" i="2"/>
  <c r="J4" i="2"/>
  <c r="J5" i="2"/>
  <c r="J6" i="2"/>
  <c r="J3" i="2"/>
  <c r="I4" i="2"/>
  <c r="I5" i="2"/>
  <c r="I6" i="2"/>
  <c r="I3" i="2"/>
  <c r="G6" i="2"/>
  <c r="F6" i="2"/>
  <c r="F5" i="2"/>
  <c r="G5" i="2" s="1"/>
  <c r="F4" i="2"/>
  <c r="G4" i="2" s="1"/>
  <c r="F3" i="2"/>
  <c r="G3" i="2" s="1"/>
  <c r="G2" i="2"/>
  <c r="H2" i="2" s="1"/>
  <c r="D8" i="1"/>
  <c r="C8" i="1"/>
  <c r="F8" i="1"/>
  <c r="E8" i="1"/>
</calcChain>
</file>

<file path=xl/sharedStrings.xml><?xml version="1.0" encoding="utf-8"?>
<sst xmlns="http://schemas.openxmlformats.org/spreadsheetml/2006/main" count="29" uniqueCount="25">
  <si>
    <t>I1</t>
  </si>
  <si>
    <t>I3</t>
  </si>
  <si>
    <t xml:space="preserve">U = 4 V; I = 0 mА </t>
  </si>
  <si>
    <t>I'k</t>
  </si>
  <si>
    <t>Ik</t>
  </si>
  <si>
    <t>I''k</t>
  </si>
  <si>
    <t>U0</t>
  </si>
  <si>
    <t>Uk</t>
  </si>
  <si>
    <t>Ur, В</t>
  </si>
  <si>
    <t>Uc, В</t>
  </si>
  <si>
    <t>alpha</t>
  </si>
  <si>
    <t>R</t>
  </si>
  <si>
    <t>R3</t>
  </si>
  <si>
    <t>L</t>
  </si>
  <si>
    <t>C1</t>
  </si>
  <si>
    <t>C2</t>
  </si>
  <si>
    <t>p1</t>
  </si>
  <si>
    <t>p2</t>
  </si>
  <si>
    <t>p3</t>
  </si>
  <si>
    <r>
      <t>ω</t>
    </r>
    <r>
      <rPr>
        <sz val="11"/>
        <color theme="1"/>
        <rFont val="Calibri"/>
        <family val="2"/>
      </rPr>
      <t>0</t>
    </r>
  </si>
  <si>
    <t>R1</t>
  </si>
  <si>
    <t>Подкоренное выражение</t>
  </si>
  <si>
    <t>τ</t>
  </si>
  <si>
    <t>τ теор</t>
  </si>
  <si>
    <t>∆t, 10e-5 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</si>
</sst>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11" fontId="0" fillId="0" borderId="0" xfId="0" applyNumberFormat="1"/>
    <xf numFmtId="0" fontId="2" fillId="0" borderId="0" xfId="0" applyFont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T16" sqref="T16"/>
    </sheetView>
  </sheetViews>
  <sheetFormatPr defaultRowHeight="15" x14ac:dyDescent="0.25"/>
  <cols>
    <col min="1" max="1" width="15.28515625" bestFit="1" customWidth="1"/>
  </cols>
  <sheetData>
    <row r="1" spans="1:6" x14ac:dyDescent="0.25">
      <c r="B1">
        <v>1</v>
      </c>
      <c r="C1">
        <v>2</v>
      </c>
      <c r="D1">
        <v>3</v>
      </c>
      <c r="E1">
        <v>4</v>
      </c>
    </row>
    <row r="2" spans="1:6" x14ac:dyDescent="0.25">
      <c r="A2" t="s">
        <v>4</v>
      </c>
      <c r="B2">
        <v>0.48799999999999999</v>
      </c>
      <c r="C2">
        <v>0.60399999999999998</v>
      </c>
      <c r="D2">
        <v>1.093</v>
      </c>
      <c r="E2">
        <v>1.395</v>
      </c>
    </row>
    <row r="3" spans="1:6" x14ac:dyDescent="0.25">
      <c r="A3" t="s">
        <v>7</v>
      </c>
      <c r="B3">
        <v>0.73099999999999998</v>
      </c>
      <c r="C3">
        <v>-0.90600000000000003</v>
      </c>
      <c r="D3">
        <v>3.2690000000000001</v>
      </c>
      <c r="E3">
        <v>4.1749999999999998</v>
      </c>
    </row>
    <row r="5" spans="1:6" x14ac:dyDescent="0.25">
      <c r="C5">
        <v>1</v>
      </c>
      <c r="D5">
        <v>2</v>
      </c>
      <c r="E5">
        <v>3</v>
      </c>
      <c r="F5">
        <v>4</v>
      </c>
    </row>
    <row r="6" spans="1:6" x14ac:dyDescent="0.25">
      <c r="A6" t="s">
        <v>2</v>
      </c>
      <c r="B6" t="s">
        <v>3</v>
      </c>
      <c r="C6">
        <v>1.214</v>
      </c>
      <c r="D6">
        <v>0.48599999999999999</v>
      </c>
      <c r="E6">
        <v>0.72899999999999998</v>
      </c>
      <c r="F6">
        <v>0.48599999999999999</v>
      </c>
    </row>
    <row r="7" spans="1:6" x14ac:dyDescent="0.25">
      <c r="A7" t="s">
        <v>2</v>
      </c>
      <c r="B7" t="s">
        <v>5</v>
      </c>
      <c r="C7">
        <v>0.72599999999999998</v>
      </c>
      <c r="D7">
        <v>1.0900000000000001</v>
      </c>
      <c r="E7">
        <v>0.36399999999999999</v>
      </c>
      <c r="F7">
        <v>0.91</v>
      </c>
    </row>
    <row r="8" spans="1:6" x14ac:dyDescent="0.25">
      <c r="A8" t="s">
        <v>2</v>
      </c>
      <c r="B8" t="s">
        <v>4</v>
      </c>
      <c r="C8">
        <f>C6-C7</f>
        <v>0.48799999999999999</v>
      </c>
      <c r="D8">
        <f>D7-D6</f>
        <v>0.60400000000000009</v>
      </c>
      <c r="E8">
        <f>E6+E7</f>
        <v>1.093</v>
      </c>
      <c r="F8">
        <f>F6+F7</f>
        <v>1.3959999999999999</v>
      </c>
    </row>
    <row r="10" spans="1:6" x14ac:dyDescent="0.25">
      <c r="A10" t="s">
        <v>6</v>
      </c>
      <c r="B10">
        <v>4.4779999999999998</v>
      </c>
    </row>
    <row r="11" spans="1:6" x14ac:dyDescent="0.25">
      <c r="A11" t="s">
        <v>1</v>
      </c>
      <c r="B11">
        <v>-1.0629999999999999</v>
      </c>
    </row>
    <row r="12" spans="1:6" x14ac:dyDescent="0.25">
      <c r="A12" t="s">
        <v>1</v>
      </c>
      <c r="B12">
        <v>0.72899999999999998</v>
      </c>
    </row>
    <row r="13" spans="1:6" x14ac:dyDescent="0.25">
      <c r="A13" t="s">
        <v>0</v>
      </c>
      <c r="B13">
        <v>0.49199999999999999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3399-78FC-4D99-B605-B662088A7BCA}">
  <dimension ref="A1:M12"/>
  <sheetViews>
    <sheetView tabSelected="1" workbookViewId="0">
      <selection activeCell="K16" sqref="K16"/>
    </sheetView>
  </sheetViews>
  <sheetFormatPr defaultRowHeight="15" x14ac:dyDescent="0.25"/>
  <cols>
    <col min="1" max="1" width="10" bestFit="1" customWidth="1"/>
    <col min="10" max="10" width="25" bestFit="1" customWidth="1"/>
    <col min="11" max="11" width="24.28515625" bestFit="1" customWidth="1"/>
    <col min="12" max="13" width="24" bestFit="1" customWidth="1"/>
  </cols>
  <sheetData>
    <row r="1" spans="1:13" x14ac:dyDescent="0.25">
      <c r="A1" s="7" t="s">
        <v>24</v>
      </c>
      <c r="B1" s="3" t="s">
        <v>9</v>
      </c>
      <c r="C1" s="4"/>
      <c r="D1" s="8" t="s">
        <v>8</v>
      </c>
      <c r="E1" s="4"/>
      <c r="F1" s="11" t="s">
        <v>11</v>
      </c>
      <c r="G1" s="11" t="s">
        <v>10</v>
      </c>
      <c r="H1" s="11" t="s">
        <v>22</v>
      </c>
      <c r="I1" s="13" t="s">
        <v>19</v>
      </c>
      <c r="J1" t="s">
        <v>21</v>
      </c>
      <c r="K1" t="s">
        <v>16</v>
      </c>
      <c r="L1" t="s">
        <v>17</v>
      </c>
      <c r="M1" t="s">
        <v>18</v>
      </c>
    </row>
    <row r="2" spans="1:13" x14ac:dyDescent="0.25">
      <c r="A2" s="1">
        <v>8.9015000000000004</v>
      </c>
      <c r="B2" s="1">
        <v>18.405000000000001</v>
      </c>
      <c r="C2" s="5">
        <v>7.3129999999999997</v>
      </c>
      <c r="D2" s="9">
        <v>0.52909799999999996</v>
      </c>
      <c r="E2" s="5">
        <v>0.21010780000000001</v>
      </c>
      <c r="G2">
        <f>LN(B2/C2)/A2</f>
        <v>0.10368688204708985</v>
      </c>
      <c r="H2">
        <f>1/G2</f>
        <v>9.6444215532090709</v>
      </c>
    </row>
    <row r="3" spans="1:13" x14ac:dyDescent="0.25">
      <c r="A3" s="1">
        <v>8.9015000000000004</v>
      </c>
      <c r="B3" s="1">
        <v>14.292999999999999</v>
      </c>
      <c r="C3" s="5">
        <v>2.286</v>
      </c>
      <c r="D3" s="9">
        <v>16.529</v>
      </c>
      <c r="E3" s="5">
        <v>2.7650000000000001</v>
      </c>
      <c r="F3">
        <f>_R3</f>
        <v>3000</v>
      </c>
      <c r="G3">
        <f>F3/(2*L)</f>
        <v>60000</v>
      </c>
      <c r="H3">
        <f>3/G3</f>
        <v>5.0000000000000002E-5</v>
      </c>
      <c r="I3">
        <f>1/SQRT(_C1*L)</f>
        <v>44721.359549995796</v>
      </c>
      <c r="J3">
        <f>G3*G3-I3*I3</f>
        <v>1599999999.9999998</v>
      </c>
      <c r="K3" s="12">
        <f>IF(J3&lt;0,COMPLEX(-G3,SQRT(-J3),"i"),-G3+SQRT(J3))</f>
        <v>-20000</v>
      </c>
      <c r="L3" s="12">
        <f>IF(J3&lt;0,COMPLEX(-G3,-SQRT(-J3),"i"),-G3-SQRT(J3))</f>
        <v>-100000</v>
      </c>
      <c r="M3" s="12"/>
    </row>
    <row r="4" spans="1:13" x14ac:dyDescent="0.25">
      <c r="A4" s="1">
        <v>9.8484999999999996</v>
      </c>
      <c r="B4" s="1">
        <v>12.436999999999999</v>
      </c>
      <c r="C4" s="5">
        <v>2.052</v>
      </c>
      <c r="D4" s="9">
        <v>7.6260000000000003</v>
      </c>
      <c r="E4" s="5">
        <v>-3.05</v>
      </c>
      <c r="F4">
        <f>_R3*17%</f>
        <v>510.00000000000006</v>
      </c>
      <c r="G4">
        <f>F4/(2*L)</f>
        <v>10200</v>
      </c>
      <c r="H4">
        <f t="shared" ref="H4:H6" si="0">3/G4</f>
        <v>2.941176470588235E-4</v>
      </c>
      <c r="I4">
        <f>1/SQRT(_C1*L)</f>
        <v>44721.359549995796</v>
      </c>
      <c r="J4">
        <f t="shared" ref="J4:J6" si="1">G4*G4-I4*I4</f>
        <v>-1895960000.0000002</v>
      </c>
      <c r="K4" s="12" t="str">
        <f t="shared" ref="K4:K6" si="2">IF(J4&lt;0,COMPLEX(-G4,SQRT(-J4),"i"),-G4+SQRT(J4))</f>
        <v>-10200+43542,6227965197i</v>
      </c>
      <c r="L4" s="12" t="str">
        <f t="shared" ref="L4:L6" si="3">IF(J4&lt;0,COMPLEX(-G4,-SQRT(-J4),"i"),-G4-SQRT(J4))</f>
        <v>-10200-43542,6227965197i</v>
      </c>
      <c r="M4" s="12"/>
    </row>
    <row r="5" spans="1:13" x14ac:dyDescent="0.25">
      <c r="A5" s="1">
        <v>6.8182</v>
      </c>
      <c r="B5" s="1">
        <v>18.937999999999999</v>
      </c>
      <c r="C5" s="5">
        <v>2.238</v>
      </c>
      <c r="D5" s="9">
        <v>18.29</v>
      </c>
      <c r="E5" s="5">
        <v>3.6789999999999998</v>
      </c>
      <c r="F5">
        <f>_R3*75%</f>
        <v>2250</v>
      </c>
      <c r="G5">
        <f>F5/(2*L)</f>
        <v>45000</v>
      </c>
      <c r="H5">
        <f t="shared" si="0"/>
        <v>6.666666666666667E-5</v>
      </c>
      <c r="I5">
        <f>1/SQRT(_C1*L)</f>
        <v>44721.359549995796</v>
      </c>
      <c r="J5">
        <f t="shared" si="1"/>
        <v>24999999.999999762</v>
      </c>
      <c r="K5" s="12">
        <f t="shared" si="2"/>
        <v>-40000.000000000022</v>
      </c>
      <c r="L5" s="12">
        <f t="shared" si="3"/>
        <v>-49999.999999999978</v>
      </c>
      <c r="M5" s="12"/>
    </row>
    <row r="6" spans="1:13" x14ac:dyDescent="0.25">
      <c r="A6" s="1">
        <v>11.3636</v>
      </c>
      <c r="B6" s="1">
        <v>-13.134</v>
      </c>
      <c r="C6" s="5">
        <v>6.07</v>
      </c>
      <c r="D6" s="11">
        <v>0.22703999999999999</v>
      </c>
      <c r="E6" s="5">
        <v>0.31647700000000001</v>
      </c>
      <c r="F6">
        <f>_R3*1%</f>
        <v>30</v>
      </c>
      <c r="G6">
        <f>F6/(2*L)</f>
        <v>600</v>
      </c>
      <c r="H6">
        <f t="shared" si="0"/>
        <v>5.0000000000000001E-3</v>
      </c>
      <c r="I6">
        <f>1/SQRT(_C1*L)</f>
        <v>44721.359549995796</v>
      </c>
      <c r="J6">
        <f t="shared" si="1"/>
        <v>-1999640000.0000002</v>
      </c>
      <c r="K6" s="12" t="str">
        <f t="shared" si="2"/>
        <v>-600+44717,3344464985i</v>
      </c>
      <c r="L6" s="12" t="str">
        <f t="shared" si="3"/>
        <v>-600-44717,3344464985i</v>
      </c>
      <c r="M6" s="12"/>
    </row>
    <row r="7" spans="1:13" x14ac:dyDescent="0.25">
      <c r="A7" s="2">
        <v>8.7120999999999995</v>
      </c>
      <c r="B7" s="2">
        <v>10.234999999999999</v>
      </c>
      <c r="C7" s="6">
        <v>-0.74265000000000003</v>
      </c>
      <c r="D7" s="10">
        <v>10.59</v>
      </c>
      <c r="E7" s="6">
        <v>-1.488</v>
      </c>
      <c r="F7">
        <f>_R3*33%</f>
        <v>990</v>
      </c>
      <c r="G7">
        <f>0.5*(F7/L+1/(_R1*_C1))</f>
        <v>24800</v>
      </c>
      <c r="J7">
        <f>G7*G7-(2+F7/_R1)/(L*_C1)</f>
        <v>-3780960000</v>
      </c>
      <c r="K7" s="12">
        <f>-1/(_R1*_C1)</f>
        <v>-10000</v>
      </c>
      <c r="L7" s="12" t="str">
        <f>IF(J7&lt;0,COMPLEX(-G7,SQRT(-J7),"i"),-G7+SQRT(J7))</f>
        <v>-24800+61489,5113007088i</v>
      </c>
      <c r="M7" s="12" t="str">
        <f>IF(J7&lt;0,COMPLEX(-G7,-SQRT(-J7),"i"),-G7-SQRT(J7))</f>
        <v>-24800-61489,5113007088i</v>
      </c>
    </row>
    <row r="8" spans="1:13" x14ac:dyDescent="0.25">
      <c r="A8" t="s">
        <v>20</v>
      </c>
      <c r="B8" s="14">
        <v>5000</v>
      </c>
    </row>
    <row r="9" spans="1:13" x14ac:dyDescent="0.25">
      <c r="A9" t="s">
        <v>12</v>
      </c>
      <c r="B9">
        <v>3000</v>
      </c>
      <c r="D9" t="s">
        <v>23</v>
      </c>
    </row>
    <row r="10" spans="1:13" x14ac:dyDescent="0.25">
      <c r="A10" t="s">
        <v>14</v>
      </c>
      <c r="B10" s="12">
        <v>2E-8</v>
      </c>
      <c r="D10">
        <f>_R1*_C1*100000</f>
        <v>10</v>
      </c>
      <c r="E10">
        <f>D10-H2</f>
        <v>0.35557844679092909</v>
      </c>
    </row>
    <row r="11" spans="1:13" x14ac:dyDescent="0.25">
      <c r="A11" t="s">
        <v>15</v>
      </c>
      <c r="B11" s="12">
        <v>2E-8</v>
      </c>
    </row>
    <row r="12" spans="1:13" x14ac:dyDescent="0.25">
      <c r="A12" t="s">
        <v>13</v>
      </c>
      <c r="B12" s="12">
        <v>2.5000000000000001E-2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Лист1</vt:lpstr>
      <vt:lpstr>Лист2</vt:lpstr>
      <vt:lpstr>_C1</vt:lpstr>
      <vt:lpstr>_C2</vt:lpstr>
      <vt:lpstr>_R1</vt:lpstr>
      <vt:lpstr>_R3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Федоров</dc:creator>
  <cp:lastModifiedBy>Алексей Федоров</cp:lastModifiedBy>
  <dcterms:created xsi:type="dcterms:W3CDTF">2015-06-05T18:19:34Z</dcterms:created>
  <dcterms:modified xsi:type="dcterms:W3CDTF">2021-02-28T17:26:46Z</dcterms:modified>
</cp:coreProperties>
</file>