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625" yWindow="990" windowWidth="21600" windowHeight="11385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I19" i="2"/>
  <c r="V19"/>
  <c r="U19"/>
  <c r="E12"/>
  <c r="D14"/>
  <c r="D15" s="1"/>
  <c r="D16" s="1"/>
  <c r="D19" s="1"/>
  <c r="D20" s="1"/>
  <c r="D21" s="1"/>
  <c r="E21" s="1"/>
  <c r="D10" i="3"/>
  <c r="C8" i="1"/>
  <c r="E5"/>
  <c r="C5"/>
  <c r="C6" l="1"/>
  <c r="C7" l="1"/>
  <c r="F20" s="1"/>
  <c r="G20" s="1"/>
  <c r="F16"/>
  <c r="G16" s="1"/>
  <c r="F11" l="1"/>
  <c r="F19"/>
  <c r="G19" s="1"/>
  <c r="F14"/>
  <c r="G14" s="1"/>
  <c r="F12"/>
  <c r="F8"/>
  <c r="F21"/>
  <c r="G21" s="1"/>
  <c r="F15"/>
  <c r="G15" s="1"/>
  <c r="F13"/>
  <c r="F38"/>
  <c r="G38" s="1"/>
  <c r="F40"/>
  <c r="G40" s="1"/>
  <c r="F35"/>
  <c r="G35" s="1"/>
  <c r="F32"/>
  <c r="G32" s="1"/>
  <c r="F28"/>
  <c r="G28" s="1"/>
  <c r="F30"/>
  <c r="G30" s="1"/>
  <c r="F26"/>
  <c r="G26" s="1"/>
  <c r="F22"/>
  <c r="G22" s="1"/>
  <c r="F24"/>
  <c r="G24" s="1"/>
  <c r="F39"/>
  <c r="G39" s="1"/>
  <c r="F31"/>
  <c r="G31" s="1"/>
  <c r="F34"/>
  <c r="G34" s="1"/>
  <c r="F36"/>
  <c r="G36" s="1"/>
  <c r="F23"/>
  <c r="G23" s="1"/>
  <c r="F25"/>
  <c r="G25" s="1"/>
  <c r="F37"/>
  <c r="G37" s="1"/>
  <c r="F33"/>
  <c r="G33" s="1"/>
  <c r="F29"/>
  <c r="G29" s="1"/>
  <c r="F27"/>
  <c r="G27" s="1"/>
  <c r="F7"/>
  <c r="F10"/>
  <c r="F18"/>
  <c r="G18" s="1"/>
  <c r="F9"/>
  <c r="F17"/>
  <c r="G17" s="1"/>
</calcChain>
</file>

<file path=xl/sharedStrings.xml><?xml version="1.0" encoding="utf-8"?>
<sst xmlns="http://schemas.openxmlformats.org/spreadsheetml/2006/main" count="29" uniqueCount="25">
  <si>
    <t>Длина намотки</t>
  </si>
  <si>
    <t>Скорость света</t>
  </si>
  <si>
    <t>м/с</t>
  </si>
  <si>
    <t>м</t>
  </si>
  <si>
    <t>Длинна х 4</t>
  </si>
  <si>
    <t>частота</t>
  </si>
  <si>
    <t>Гц</t>
  </si>
  <si>
    <t>МГц</t>
  </si>
  <si>
    <t>гармоники вниз</t>
  </si>
  <si>
    <t>текущая емкость</t>
  </si>
  <si>
    <t>текущая частота</t>
  </si>
  <si>
    <t xml:space="preserve"> Xc = 1/(2πƒC)</t>
  </si>
  <si>
    <t>Xl = 2πƒL</t>
  </si>
  <si>
    <t>текущая индуктивность</t>
  </si>
  <si>
    <t>искомая частота</t>
  </si>
  <si>
    <t>xl</t>
  </si>
  <si>
    <t>xc</t>
  </si>
  <si>
    <t>искомая емкость</t>
  </si>
  <si>
    <t>длинна витка</t>
  </si>
  <si>
    <t>длинна</t>
  </si>
  <si>
    <t>число витков</t>
  </si>
  <si>
    <t>pF</t>
  </si>
  <si>
    <t>x</t>
  </si>
  <si>
    <t>емкость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</si>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</sst>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2" borderId="0" xfId="0" applyNumberFormat="1" applyFill="1"/>
    <xf numFmtId="11" fontId="0" fillId="0" borderId="0" xfId="0" applyNumberFormat="1"/>
    <xf numFmtId="11" fontId="0" fillId="0" borderId="1" xfId="0" applyNumberFormat="1" applyBorder="1"/>
    <xf numFmtId="0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126550743657043"/>
          <c:y val="5.1400554097404488E-2"/>
          <c:w val="0.72862970253718273"/>
          <c:h val="0.79822506561679785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1.0967847769028871E-2"/>
                  <c:y val="0.21963655584718578"/>
                </c:manualLayout>
              </c:layout>
              <c:numFmt formatCode="General" sourceLinked="0"/>
            </c:trendlineLbl>
          </c:trendline>
          <c:xVal>
            <c:numRef>
              <c:f>Лист2!$H$13:$H$15</c:f>
              <c:numCache>
                <c:formatCode>General</c:formatCode>
                <c:ptCount val="3"/>
                <c:pt idx="0">
                  <c:v>270</c:v>
                </c:pt>
                <c:pt idx="1">
                  <c:v>560</c:v>
                </c:pt>
                <c:pt idx="2">
                  <c:v>680</c:v>
                </c:pt>
              </c:numCache>
            </c:numRef>
          </c:xVal>
          <c:yVal>
            <c:numRef>
              <c:f>Лист2!$I$13:$I$15</c:f>
              <c:numCache>
                <c:formatCode>General</c:formatCode>
                <c:ptCount val="3"/>
                <c:pt idx="0">
                  <c:v>1450</c:v>
                </c:pt>
                <c:pt idx="1">
                  <c:v>1280</c:v>
                </c:pt>
                <c:pt idx="2">
                  <c:v>1127</c:v>
                </c:pt>
              </c:numCache>
            </c:numRef>
          </c:yVal>
          <c:smooth val="1"/>
        </c:ser>
        <c:axId val="250178176"/>
        <c:axId val="250176640"/>
      </c:scatterChart>
      <c:valAx>
        <c:axId val="250178176"/>
        <c:scaling>
          <c:orientation val="minMax"/>
        </c:scaling>
        <c:axPos val="b"/>
        <c:numFmt formatCode="General" sourceLinked="1"/>
        <c:tickLblPos val="nextTo"/>
        <c:crossAx val="250176640"/>
        <c:crosses val="autoZero"/>
        <c:crossBetween val="midCat"/>
      </c:valAx>
      <c:valAx>
        <c:axId val="250176640"/>
        <c:scaling>
          <c:orientation val="minMax"/>
        </c:scaling>
        <c:axPos val="l"/>
        <c:majorGridlines/>
        <c:numFmt formatCode="General" sourceLinked="1"/>
        <c:tickLblPos val="nextTo"/>
        <c:crossAx val="2501781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13</xdr:row>
      <xdr:rowOff>123825</xdr:rowOff>
    </xdr:from>
    <xdr:to>
      <xdr:col>17</xdr:col>
      <xdr:colOff>209550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40"/>
  <sheetViews>
    <sheetView workbookViewId="0">
      <selection activeCell="D21" sqref="C15:D21"/>
    </sheetView>
  </sheetViews>
  <sheetFormatPr defaultRowHeight="15"/>
  <cols>
    <col min="2" max="2" width="20" customWidth="1"/>
    <col min="3" max="3" width="11" bestFit="1" customWidth="1"/>
  </cols>
  <sheetData>
    <row r="4" spans="2:7">
      <c r="B4" t="s">
        <v>1</v>
      </c>
      <c r="C4">
        <v>299792458</v>
      </c>
      <c r="D4" t="s">
        <v>2</v>
      </c>
    </row>
    <row r="5" spans="2:7">
      <c r="B5" t="s">
        <v>0</v>
      </c>
      <c r="C5">
        <f>37.5*2</f>
        <v>75</v>
      </c>
      <c r="D5" t="s">
        <v>3</v>
      </c>
      <c r="E5">
        <f>(10-C5)/2</f>
        <v>-32.5</v>
      </c>
    </row>
    <row r="6" spans="2:7">
      <c r="B6" t="s">
        <v>4</v>
      </c>
      <c r="C6">
        <f>C5*4</f>
        <v>300</v>
      </c>
      <c r="D6" t="s">
        <v>3</v>
      </c>
      <c r="F6" t="s">
        <v>8</v>
      </c>
    </row>
    <row r="7" spans="2:7">
      <c r="B7" t="s">
        <v>5</v>
      </c>
      <c r="C7">
        <f>C4/C6</f>
        <v>999308.19333333336</v>
      </c>
      <c r="D7" t="s">
        <v>6</v>
      </c>
      <c r="E7">
        <v>1</v>
      </c>
      <c r="F7">
        <f>$C$7/E7</f>
        <v>999308.19333333336</v>
      </c>
    </row>
    <row r="8" spans="2:7">
      <c r="B8" t="s">
        <v>5</v>
      </c>
      <c r="C8">
        <f>C7/1000000</f>
        <v>0.99930819333333332</v>
      </c>
      <c r="D8" t="s">
        <v>7</v>
      </c>
      <c r="E8">
        <v>2</v>
      </c>
      <c r="F8">
        <f t="shared" ref="F8:F21" si="0">$C$7/E8</f>
        <v>499654.09666666668</v>
      </c>
    </row>
    <row r="9" spans="2:7">
      <c r="E9">
        <v>3</v>
      </c>
      <c r="F9">
        <f t="shared" si="0"/>
        <v>333102.73111111112</v>
      </c>
    </row>
    <row r="10" spans="2:7">
      <c r="E10">
        <v>4</v>
      </c>
      <c r="F10">
        <f t="shared" si="0"/>
        <v>249827.04833333334</v>
      </c>
    </row>
    <row r="11" spans="2:7">
      <c r="E11">
        <v>5</v>
      </c>
      <c r="F11">
        <f t="shared" si="0"/>
        <v>199861.63866666667</v>
      </c>
    </row>
    <row r="12" spans="2:7">
      <c r="E12">
        <v>6</v>
      </c>
      <c r="F12">
        <f t="shared" si="0"/>
        <v>166551.36555555556</v>
      </c>
    </row>
    <row r="13" spans="2:7">
      <c r="E13">
        <v>7</v>
      </c>
      <c r="F13">
        <f t="shared" si="0"/>
        <v>142758.31333333332</v>
      </c>
    </row>
    <row r="14" spans="2:7">
      <c r="E14">
        <v>8</v>
      </c>
      <c r="F14">
        <f t="shared" si="0"/>
        <v>124913.52416666667</v>
      </c>
      <c r="G14">
        <f t="shared" ref="G14:G40" si="1">F14/1000</f>
        <v>124.91352416666668</v>
      </c>
    </row>
    <row r="15" spans="2:7">
      <c r="E15">
        <v>9</v>
      </c>
      <c r="F15">
        <f t="shared" si="0"/>
        <v>111034.2437037037</v>
      </c>
      <c r="G15">
        <f t="shared" si="1"/>
        <v>111.03424370370371</v>
      </c>
    </row>
    <row r="16" spans="2:7">
      <c r="E16">
        <v>10</v>
      </c>
      <c r="F16">
        <f t="shared" si="0"/>
        <v>99930.819333333333</v>
      </c>
      <c r="G16">
        <f t="shared" si="1"/>
        <v>99.930819333333332</v>
      </c>
    </row>
    <row r="17" spans="5:7">
      <c r="E17">
        <v>11</v>
      </c>
      <c r="F17">
        <f t="shared" si="0"/>
        <v>90846.199393939401</v>
      </c>
      <c r="G17">
        <f t="shared" si="1"/>
        <v>90.846199393939401</v>
      </c>
    </row>
    <row r="18" spans="5:7">
      <c r="E18">
        <v>12</v>
      </c>
      <c r="F18">
        <f t="shared" si="0"/>
        <v>83275.68277777778</v>
      </c>
      <c r="G18">
        <f t="shared" si="1"/>
        <v>83.275682777777774</v>
      </c>
    </row>
    <row r="19" spans="5:7">
      <c r="E19">
        <v>13</v>
      </c>
      <c r="F19">
        <f t="shared" si="0"/>
        <v>76869.861025641032</v>
      </c>
      <c r="G19">
        <f t="shared" si="1"/>
        <v>76.869861025641029</v>
      </c>
    </row>
    <row r="20" spans="5:7">
      <c r="E20">
        <v>14</v>
      </c>
      <c r="F20">
        <f t="shared" si="0"/>
        <v>71379.156666666662</v>
      </c>
      <c r="G20">
        <f t="shared" si="1"/>
        <v>71.37915666666666</v>
      </c>
    </row>
    <row r="21" spans="5:7">
      <c r="E21">
        <v>15</v>
      </c>
      <c r="F21">
        <f t="shared" si="0"/>
        <v>66620.546222222227</v>
      </c>
      <c r="G21">
        <f t="shared" si="1"/>
        <v>66.620546222222231</v>
      </c>
    </row>
    <row r="22" spans="5:7">
      <c r="E22">
        <v>16</v>
      </c>
      <c r="F22">
        <f t="shared" ref="F22:F25" si="2">$C$7/E22</f>
        <v>62456.762083333335</v>
      </c>
      <c r="G22">
        <f t="shared" si="1"/>
        <v>62.456762083333338</v>
      </c>
    </row>
    <row r="23" spans="5:7">
      <c r="E23">
        <v>17</v>
      </c>
      <c r="F23">
        <f t="shared" si="2"/>
        <v>58782.834901960785</v>
      </c>
      <c r="G23">
        <f t="shared" si="1"/>
        <v>58.782834901960783</v>
      </c>
    </row>
    <row r="24" spans="5:7">
      <c r="E24">
        <v>18</v>
      </c>
      <c r="F24">
        <f t="shared" si="2"/>
        <v>55517.121851851851</v>
      </c>
      <c r="G24">
        <f t="shared" si="1"/>
        <v>55.517121851851854</v>
      </c>
    </row>
    <row r="25" spans="5:7">
      <c r="E25">
        <v>19</v>
      </c>
      <c r="F25">
        <f t="shared" si="2"/>
        <v>52595.168070175438</v>
      </c>
      <c r="G25">
        <f t="shared" si="1"/>
        <v>52.59516807017544</v>
      </c>
    </row>
    <row r="26" spans="5:7">
      <c r="E26">
        <v>20</v>
      </c>
      <c r="F26">
        <f t="shared" ref="F26:F35" si="3">$C$7/E26</f>
        <v>49965.409666666666</v>
      </c>
      <c r="G26">
        <f t="shared" si="1"/>
        <v>49.965409666666666</v>
      </c>
    </row>
    <row r="27" spans="5:7">
      <c r="E27">
        <v>21</v>
      </c>
      <c r="F27">
        <f t="shared" si="3"/>
        <v>47586.104444444449</v>
      </c>
      <c r="G27">
        <f t="shared" si="1"/>
        <v>47.586104444444452</v>
      </c>
    </row>
    <row r="28" spans="5:7">
      <c r="E28">
        <v>22</v>
      </c>
      <c r="F28">
        <f t="shared" si="3"/>
        <v>45423.099696969701</v>
      </c>
      <c r="G28">
        <f t="shared" si="1"/>
        <v>45.4230996969697</v>
      </c>
    </row>
    <row r="29" spans="5:7">
      <c r="E29">
        <v>23</v>
      </c>
      <c r="F29">
        <f t="shared" si="3"/>
        <v>43448.182318840583</v>
      </c>
      <c r="G29">
        <f t="shared" si="1"/>
        <v>43.44818231884058</v>
      </c>
    </row>
    <row r="30" spans="5:7">
      <c r="E30">
        <v>24</v>
      </c>
      <c r="F30">
        <f t="shared" si="3"/>
        <v>41637.84138888889</v>
      </c>
      <c r="G30">
        <f t="shared" si="1"/>
        <v>41.637841388888887</v>
      </c>
    </row>
    <row r="31" spans="5:7">
      <c r="E31">
        <v>25</v>
      </c>
      <c r="F31">
        <f t="shared" si="3"/>
        <v>39972.327733333332</v>
      </c>
      <c r="G31">
        <f t="shared" si="1"/>
        <v>39.97232773333333</v>
      </c>
    </row>
    <row r="32" spans="5:7">
      <c r="E32">
        <v>26</v>
      </c>
      <c r="F32">
        <f t="shared" si="3"/>
        <v>38434.930512820516</v>
      </c>
      <c r="G32">
        <f t="shared" si="1"/>
        <v>38.434930512820515</v>
      </c>
    </row>
    <row r="33" spans="5:7">
      <c r="E33">
        <v>27</v>
      </c>
      <c r="F33">
        <f t="shared" si="3"/>
        <v>37011.414567901236</v>
      </c>
      <c r="G33">
        <f t="shared" si="1"/>
        <v>37.011414567901234</v>
      </c>
    </row>
    <row r="34" spans="5:7">
      <c r="E34">
        <v>28</v>
      </c>
      <c r="F34">
        <f t="shared" si="3"/>
        <v>35689.578333333331</v>
      </c>
      <c r="G34">
        <f t="shared" si="1"/>
        <v>35.68957833333333</v>
      </c>
    </row>
    <row r="35" spans="5:7">
      <c r="E35">
        <v>29</v>
      </c>
      <c r="F35">
        <f t="shared" si="3"/>
        <v>34458.903218390806</v>
      </c>
      <c r="G35">
        <f t="shared" si="1"/>
        <v>34.458903218390809</v>
      </c>
    </row>
    <row r="36" spans="5:7">
      <c r="E36">
        <v>30</v>
      </c>
      <c r="F36">
        <f t="shared" ref="F36:F40" si="4">$C$7/E36</f>
        <v>33310.273111111113</v>
      </c>
      <c r="G36">
        <f t="shared" si="1"/>
        <v>33.310273111111115</v>
      </c>
    </row>
    <row r="37" spans="5:7">
      <c r="E37">
        <v>31</v>
      </c>
      <c r="F37">
        <f t="shared" si="4"/>
        <v>32235.748172043011</v>
      </c>
      <c r="G37">
        <f t="shared" si="1"/>
        <v>32.23574817204301</v>
      </c>
    </row>
    <row r="38" spans="5:7">
      <c r="E38">
        <v>32</v>
      </c>
      <c r="F38">
        <f t="shared" si="4"/>
        <v>31228.381041666667</v>
      </c>
      <c r="G38">
        <f t="shared" si="1"/>
        <v>31.228381041666669</v>
      </c>
    </row>
    <row r="39" spans="5:7">
      <c r="E39">
        <v>33</v>
      </c>
      <c r="F39">
        <f t="shared" si="4"/>
        <v>30282.066464646465</v>
      </c>
      <c r="G39">
        <f t="shared" si="1"/>
        <v>30.282066464646466</v>
      </c>
    </row>
    <row r="40" spans="5:7">
      <c r="E40">
        <v>34</v>
      </c>
      <c r="F40">
        <f t="shared" si="4"/>
        <v>29391.417450980392</v>
      </c>
      <c r="G40">
        <f t="shared" si="1"/>
        <v>29.391417450980391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V21"/>
  <sheetViews>
    <sheetView tabSelected="1" workbookViewId="0">
      <selection activeCell="H20" sqref="H20"/>
    </sheetView>
  </sheetViews>
  <sheetFormatPr defaultRowHeight="15"/>
  <cols>
    <col min="3" max="3" width="20.85546875" customWidth="1"/>
  </cols>
  <sheetData>
    <row r="10" spans="3:22">
      <c r="D10" s="2"/>
    </row>
    <row r="11" spans="3:22">
      <c r="H11" t="s">
        <v>22</v>
      </c>
      <c r="I11" t="s">
        <v>24</v>
      </c>
    </row>
    <row r="12" spans="3:22">
      <c r="C12" t="s">
        <v>9</v>
      </c>
      <c r="D12" s="3">
        <v>2.7E-10</v>
      </c>
      <c r="E12" s="4">
        <f>D12*1000000000000</f>
        <v>270</v>
      </c>
      <c r="F12" t="s">
        <v>21</v>
      </c>
      <c r="H12" t="s">
        <v>23</v>
      </c>
      <c r="I12" t="s">
        <v>5</v>
      </c>
    </row>
    <row r="13" spans="3:22">
      <c r="C13" t="s">
        <v>10</v>
      </c>
      <c r="D13" s="3">
        <v>1450000</v>
      </c>
      <c r="H13" s="5">
        <v>270</v>
      </c>
      <c r="I13" s="5">
        <v>1450</v>
      </c>
      <c r="U13">
        <v>560</v>
      </c>
      <c r="V13">
        <v>10</v>
      </c>
    </row>
    <row r="14" spans="3:22">
      <c r="C14" t="s">
        <v>11</v>
      </c>
      <c r="D14" s="2">
        <f>1/(2*PI()*D13*D12)</f>
        <v>406.52603599462412</v>
      </c>
      <c r="H14" s="5">
        <v>560</v>
      </c>
      <c r="I14" s="5">
        <v>1280</v>
      </c>
      <c r="U14">
        <v>2340</v>
      </c>
    </row>
    <row r="15" spans="3:22">
      <c r="C15" t="s">
        <v>12</v>
      </c>
      <c r="D15" s="2">
        <f>D14</f>
        <v>406.52603599462412</v>
      </c>
      <c r="H15" s="5">
        <v>680</v>
      </c>
      <c r="I15" s="5">
        <v>1127</v>
      </c>
    </row>
    <row r="16" spans="3:22">
      <c r="C16" t="s">
        <v>13</v>
      </c>
      <c r="D16" s="2">
        <f>D15/(2*PI()*D13)</f>
        <v>4.4621122844205652E-5</v>
      </c>
      <c r="H16" s="5"/>
      <c r="I16" s="5"/>
    </row>
    <row r="17" spans="3:22">
      <c r="H17" s="5"/>
      <c r="I17" s="5"/>
    </row>
    <row r="18" spans="3:22">
      <c r="C18" t="s">
        <v>14</v>
      </c>
      <c r="D18" s="3">
        <v>1000000</v>
      </c>
      <c r="H18" s="5"/>
      <c r="I18" s="5"/>
    </row>
    <row r="19" spans="3:22">
      <c r="C19" t="s">
        <v>15</v>
      </c>
      <c r="D19" s="2">
        <f>2*PI()*D18*D16</f>
        <v>280.36278344456832</v>
      </c>
      <c r="H19">
        <v>560</v>
      </c>
      <c r="I19">
        <f>-0.001*(H19^2)+0.808*H19+1354</f>
        <v>1492.88</v>
      </c>
      <c r="U19" s="1">
        <f>PRODUCT(U13:U18)/SUM(U13:U18)</f>
        <v>451.86206896551727</v>
      </c>
      <c r="V19" s="1">
        <f>PRODUCT(V13:V18)/SUM(V13:V18)</f>
        <v>1</v>
      </c>
    </row>
    <row r="20" spans="3:22">
      <c r="C20" t="s">
        <v>16</v>
      </c>
      <c r="D20" s="2">
        <f>D19</f>
        <v>280.36278344456832</v>
      </c>
    </row>
    <row r="21" spans="3:22">
      <c r="C21" t="s">
        <v>17</v>
      </c>
      <c r="D21" s="2">
        <f>1/(2*PI()*D20*D18)</f>
        <v>5.6767500000000011E-10</v>
      </c>
      <c r="E21" s="4">
        <f>D21*1000000000000</f>
        <v>567.67500000000007</v>
      </c>
      <c r="F21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8:D10"/>
  <sheetViews>
    <sheetView workbookViewId="0">
      <selection activeCell="F9" sqref="F9"/>
    </sheetView>
  </sheetViews>
  <sheetFormatPr defaultRowHeight="15"/>
  <sheetData>
    <row r="8" spans="3:4">
      <c r="C8" t="s">
        <v>18</v>
      </c>
      <c r="D8">
        <v>29</v>
      </c>
    </row>
    <row r="9" spans="3:4">
      <c r="C9" t="s">
        <v>19</v>
      </c>
      <c r="D9">
        <v>3500</v>
      </c>
    </row>
    <row r="10" spans="3:4">
      <c r="C10" t="s">
        <v>20</v>
      </c>
      <c r="D10">
        <f>D9/D8</f>
        <v>120.68965517241379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2019-03-24T11:59:04Z</dcterms:modified>
</cp:coreProperties>
</file>