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E:\WHelg\YandexDisk\Oleg\Coding\C#\BPA\BPA\"/>
    </mc:Choice>
  </mc:AlternateContent>
  <xr:revisionPtr revIDLastSave="0" documentId="13_ncr:1_{83FD65B1-EA32-47E9-9B07-48E3523F98A2}" xr6:coauthVersionLast="45" xr6:coauthVersionMax="45" xr10:uidLastSave="{00000000-0000-0000-0000-000000000000}"/>
  <bookViews>
    <workbookView xWindow="-120" yWindow="-120" windowWidth="29040" windowHeight="15840" tabRatio="778" xr2:uid="{00000000-000D-0000-FFFF-FFFF00000000}"/>
  </bookViews>
  <sheets>
    <sheet name="Товары" sheetId="5" r:id="rId1"/>
    <sheet name="Клиенты" sheetId="12" r:id="rId2"/>
    <sheet name="Структура ассортимента" sheetId="24" r:id="rId3"/>
    <sheet name="РРЦ" sheetId="8" r:id="rId4"/>
    <sheet name="Статистика цен" sheetId="26" r:id="rId5"/>
    <sheet name="Скидки" sheetId="14" r:id="rId6"/>
    <sheet name="Структура цен DIY" sheetId="9" r:id="rId7"/>
    <sheet name="Планирование" sheetId="15" r:id="rId8"/>
    <sheet name="Прайс лист" sheetId="19" r:id="rId9"/>
    <sheet name="Планирование НГ шаблон" sheetId="30" state="hidden" r:id="rId10"/>
    <sheet name="Планирование нового года шаблон" sheetId="22" state="hidden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Продуктовые календари" sheetId="6" r:id="rId16"/>
    <sheet name="Статусы товаров" sheetId="4" r:id="rId17"/>
    <sheet name="STK" sheetId="7" r:id="rId18"/>
    <sheet name="Бюджетные курсы" sheetId="10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9" hidden="1">'Планирование НГ шаблон'!$A$8:$QP$9</definedName>
    <definedName name="_xlnm._FilterDatabase" localSheetId="8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PlanningNYCellNew" localSheetId="9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OO9" i="30"/>
  <c r="ON9" i="30"/>
  <c r="OM9" i="30"/>
  <c r="OL9" i="30"/>
  <c r="OK9" i="30"/>
  <c r="OJ9" i="30"/>
  <c r="OJ7" i="30" s="1"/>
  <c r="OI9" i="30"/>
  <c r="OH9" i="30"/>
  <c r="OH7" i="30" s="1"/>
  <c r="OG9" i="30"/>
  <c r="OF9" i="30"/>
  <c r="OE9" i="30"/>
  <c r="OD9" i="30"/>
  <c r="NL9" i="30"/>
  <c r="PY9" i="30" s="1"/>
  <c r="NK9" i="30"/>
  <c r="PX9" i="30" s="1"/>
  <c r="NI9" i="30"/>
  <c r="PV9" i="30" s="1"/>
  <c r="NF9" i="30"/>
  <c r="FC9" i="30" s="1"/>
  <c r="ND9" i="30"/>
  <c r="PQ9" i="30" s="1"/>
  <c r="MP9" i="30"/>
  <c r="MM9" i="30"/>
  <c r="NM9" i="30" s="1"/>
  <c r="MK9" i="30"/>
  <c r="MF9" i="30"/>
  <c r="MC9" i="30"/>
  <c r="LX9" i="30"/>
  <c r="LU9" i="30"/>
  <c r="LK9" i="30"/>
  <c r="KX9" i="30" s="1"/>
  <c r="LC9" i="30"/>
  <c r="KP9" i="30" s="1"/>
  <c r="KL9" i="30"/>
  <c r="LL9" i="30" s="1"/>
  <c r="KY9" i="30" s="1"/>
  <c r="KK9" i="30"/>
  <c r="KJ9" i="30"/>
  <c r="KI9" i="30"/>
  <c r="KH9" i="30"/>
  <c r="LH9" i="30" s="1"/>
  <c r="KU9" i="30" s="1"/>
  <c r="KG9" i="30"/>
  <c r="KF9" i="30"/>
  <c r="LF9" i="30" s="1"/>
  <c r="KS9" i="30" s="1"/>
  <c r="KE9" i="30"/>
  <c r="KD9" i="30"/>
  <c r="LD9" i="30" s="1"/>
  <c r="KQ9" i="30" s="1"/>
  <c r="KC9" i="30"/>
  <c r="KB9" i="30"/>
  <c r="KA9" i="30"/>
  <c r="LA9" i="30" s="1"/>
  <c r="KN9" i="30" s="1"/>
  <c r="JY9" i="30"/>
  <c r="JX9" i="30"/>
  <c r="JW9" i="30"/>
  <c r="MJ9" i="30" s="1"/>
  <c r="JV9" i="30"/>
  <c r="MI9" i="30" s="1"/>
  <c r="JU9" i="30"/>
  <c r="MH9" i="30" s="1"/>
  <c r="JT9" i="30"/>
  <c r="JS9" i="30"/>
  <c r="JR9" i="30"/>
  <c r="ME9" i="30" s="1"/>
  <c r="JQ9" i="30"/>
  <c r="JP9" i="30"/>
  <c r="JO9" i="30"/>
  <c r="MB9" i="30" s="1"/>
  <c r="JN9" i="30"/>
  <c r="MA9" i="30" s="1"/>
  <c r="JL9" i="30"/>
  <c r="JK9" i="30"/>
  <c r="JJ9" i="30"/>
  <c r="LW9" i="30" s="1"/>
  <c r="JI9" i="30"/>
  <c r="FI9" i="30" s="1"/>
  <c r="JH9" i="30"/>
  <c r="JG9" i="30"/>
  <c r="LT9" i="30" s="1"/>
  <c r="JF9" i="30"/>
  <c r="LS9" i="30" s="1"/>
  <c r="JE9" i="30"/>
  <c r="LR9" i="30" s="1"/>
  <c r="JD9" i="30"/>
  <c r="JC9" i="30"/>
  <c r="LP9" i="30" s="1"/>
  <c r="JB9" i="30"/>
  <c r="LO9" i="30" s="1"/>
  <c r="JA9" i="30"/>
  <c r="IM9" i="30"/>
  <c r="GK9" i="30"/>
  <c r="GK7" i="30" s="1"/>
  <c r="GH9" i="30"/>
  <c r="GC9" i="30"/>
  <c r="GC7" i="30" s="1"/>
  <c r="EY9" i="30"/>
  <c r="EY7" i="30" s="1"/>
  <c r="EX9" i="30"/>
  <c r="EW9" i="30"/>
  <c r="EW7" i="30" s="1"/>
  <c r="EV9" i="30"/>
  <c r="EU9" i="30"/>
  <c r="ET9" i="30"/>
  <c r="ES9" i="30"/>
  <c r="ER9" i="30"/>
  <c r="EQ9" i="30"/>
  <c r="EQ7" i="30" s="1"/>
  <c r="EP9" i="30"/>
  <c r="EO9" i="30"/>
  <c r="EN9" i="30"/>
  <c r="EG9" i="30"/>
  <c r="ED9" i="30"/>
  <c r="CL9" i="30"/>
  <c r="CK9" i="30"/>
  <c r="CK7" i="30" s="1"/>
  <c r="CJ9" i="30"/>
  <c r="CI9" i="30"/>
  <c r="CH9" i="30"/>
  <c r="CH7" i="30" s="1"/>
  <c r="CG9" i="30"/>
  <c r="CF9" i="30"/>
  <c r="CE9" i="30"/>
  <c r="CD9" i="30"/>
  <c r="CC9" i="30"/>
  <c r="CB9" i="30"/>
  <c r="CA9" i="30"/>
  <c r="BX9" i="30"/>
  <c r="BX7" i="30" s="1"/>
  <c r="BL9" i="30"/>
  <c r="EL9" i="30" s="1"/>
  <c r="BK9" i="30"/>
  <c r="DX9" i="30" s="1"/>
  <c r="BJ9" i="30"/>
  <c r="DW9" i="30" s="1"/>
  <c r="BI9" i="30"/>
  <c r="EI9" i="30" s="1"/>
  <c r="BH9" i="30"/>
  <c r="DU9" i="30" s="1"/>
  <c r="BG9" i="30"/>
  <c r="DT9" i="30" s="1"/>
  <c r="BF9" i="30"/>
  <c r="EF9" i="30" s="1"/>
  <c r="BE9" i="30"/>
  <c r="EE9" i="30" s="1"/>
  <c r="BD9" i="30"/>
  <c r="DQ9" i="30" s="1"/>
  <c r="BC9" i="30"/>
  <c r="DP9" i="30" s="1"/>
  <c r="BB9" i="30"/>
  <c r="DO9" i="30" s="1"/>
  <c r="BA9" i="30"/>
  <c r="EA9" i="30" s="1"/>
  <c r="AM9" i="30"/>
  <c r="AK9" i="30"/>
  <c r="AJ9" i="30"/>
  <c r="BT9" i="30" s="1"/>
  <c r="AI9" i="30"/>
  <c r="AF9" i="30"/>
  <c r="AB9" i="30"/>
  <c r="AC9" i="30" s="1"/>
  <c r="W9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DU7" i="30" s="1"/>
  <c r="BG7" i="30"/>
  <c r="BF7" i="30"/>
  <c r="EF7" i="30" s="1"/>
  <c r="BD7" i="30"/>
  <c r="BC7" i="30"/>
  <c r="BB7" i="30"/>
  <c r="EB7" i="30" s="1"/>
  <c r="AY7" i="30"/>
  <c r="DY7" i="30" s="1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AM7" i="30"/>
  <c r="DT7" i="30" l="1"/>
  <c r="DY9" i="30"/>
  <c r="GE9" i="30"/>
  <c r="GE7" i="30" s="1"/>
  <c r="DV9" i="30"/>
  <c r="ED7" i="30"/>
  <c r="BI7" i="30"/>
  <c r="BZ9" i="30"/>
  <c r="DK7" i="30"/>
  <c r="GG9" i="30"/>
  <c r="GG7" i="30" s="1"/>
  <c r="LE9" i="30"/>
  <c r="KR9" i="30" s="1"/>
  <c r="BA7" i="30"/>
  <c r="EJ7" i="30"/>
  <c r="BP9" i="30"/>
  <c r="BP7" i="30" s="1"/>
  <c r="OC9" i="30"/>
  <c r="OC7" i="30" s="1"/>
  <c r="GI9" i="30"/>
  <c r="BR9" i="30"/>
  <c r="BR7" i="30" s="1"/>
  <c r="DE9" i="30"/>
  <c r="CR9" i="30" s="1"/>
  <c r="CR7" i="30" s="1"/>
  <c r="DN9" i="30"/>
  <c r="IZ9" i="30"/>
  <c r="LM9" i="30" s="1"/>
  <c r="EC7" i="30"/>
  <c r="DE7" i="30"/>
  <c r="AL9" i="30"/>
  <c r="BS9" i="30"/>
  <c r="EM9" i="30"/>
  <c r="EM7" i="30" s="1"/>
  <c r="GB9" i="30"/>
  <c r="GJ9" i="30"/>
  <c r="NN9" i="30"/>
  <c r="FK9" i="30" s="1"/>
  <c r="HX9" i="30" s="1"/>
  <c r="EK7" i="30"/>
  <c r="DS7" i="30"/>
  <c r="BU9" i="30"/>
  <c r="BU7" i="30" s="1"/>
  <c r="MO9" i="30"/>
  <c r="FJ9" i="30"/>
  <c r="NM7" i="30"/>
  <c r="PZ9" i="30"/>
  <c r="DH7" i="30"/>
  <c r="GB7" i="30"/>
  <c r="HB9" i="30"/>
  <c r="BZ7" i="30"/>
  <c r="GI7" i="30"/>
  <c r="GJ7" i="30"/>
  <c r="HP9" i="30"/>
  <c r="IC9" i="30"/>
  <c r="FC7" i="30"/>
  <c r="DG9" i="30"/>
  <c r="CT9" i="30" s="1"/>
  <c r="CT7" i="30" s="1"/>
  <c r="BT7" i="30"/>
  <c r="DG7" i="30" s="1"/>
  <c r="FI7" i="30"/>
  <c r="HV9" i="30"/>
  <c r="II9" i="30"/>
  <c r="DO7" i="30"/>
  <c r="DW7" i="30"/>
  <c r="NF7" i="30"/>
  <c r="NN7" i="30"/>
  <c r="OD7" i="30"/>
  <c r="OL7" i="30"/>
  <c r="BN9" i="30"/>
  <c r="BV9" i="30"/>
  <c r="DR9" i="30"/>
  <c r="EH9" i="30"/>
  <c r="FF9" i="30"/>
  <c r="GD9" i="30"/>
  <c r="GL9" i="30"/>
  <c r="JZ9" i="30"/>
  <c r="LN9" i="30"/>
  <c r="LV9" i="30"/>
  <c r="MD9" i="30"/>
  <c r="ML9" i="30"/>
  <c r="NG9" i="30"/>
  <c r="FD9" i="30" s="1"/>
  <c r="NO9" i="30"/>
  <c r="PS9" i="30"/>
  <c r="DP7" i="30"/>
  <c r="DX7" i="30"/>
  <c r="BO9" i="30"/>
  <c r="BO7" i="30" s="1"/>
  <c r="DB7" i="30" s="1"/>
  <c r="BW9" i="30"/>
  <c r="BW7" i="30" s="1"/>
  <c r="DJ7" i="30" s="1"/>
  <c r="DK9" i="30"/>
  <c r="CX9" i="30" s="1"/>
  <c r="CX7" i="30" s="1"/>
  <c r="DS9" i="30"/>
  <c r="FO9" i="30"/>
  <c r="FO7" i="30" s="1"/>
  <c r="LG9" i="30"/>
  <c r="KT9" i="30" s="1"/>
  <c r="NH9" i="30"/>
  <c r="NX9" i="30"/>
  <c r="BE7" i="30"/>
  <c r="EG7" i="30"/>
  <c r="AZ9" i="30"/>
  <c r="EB9" i="30"/>
  <c r="EJ9" i="30"/>
  <c r="FH9" i="30"/>
  <c r="GF9" i="30"/>
  <c r="NQ9" i="30"/>
  <c r="NY9" i="30"/>
  <c r="CC7" i="30"/>
  <c r="EO7" i="30"/>
  <c r="EH7" i="30"/>
  <c r="BQ9" i="30"/>
  <c r="BY9" i="30"/>
  <c r="EC9" i="30"/>
  <c r="EK9" i="30"/>
  <c r="FA9" i="30"/>
  <c r="JM9" i="30"/>
  <c r="LZ9" i="30" s="1"/>
  <c r="LI9" i="30"/>
  <c r="KV9" i="30" s="1"/>
  <c r="LQ9" i="30"/>
  <c r="LY9" i="30"/>
  <c r="MG9" i="30"/>
  <c r="NJ9" i="30"/>
  <c r="FG9" i="30" s="1"/>
  <c r="NR9" i="30"/>
  <c r="NZ9" i="30"/>
  <c r="LB9" i="30"/>
  <c r="KO9" i="30" s="1"/>
  <c r="LJ9" i="30"/>
  <c r="KW9" i="30" s="1"/>
  <c r="GA9" i="30"/>
  <c r="ND7" i="30"/>
  <c r="NL7" i="30"/>
  <c r="NE9" i="30"/>
  <c r="DV7" i="30" l="1"/>
  <c r="EI7" i="30"/>
  <c r="QA9" i="30"/>
  <c r="FK7" i="30"/>
  <c r="NU9" i="30"/>
  <c r="NS9" i="30"/>
  <c r="NT9" i="30"/>
  <c r="OB9" i="30"/>
  <c r="OA9" i="30"/>
  <c r="NV9" i="30"/>
  <c r="DN7" i="30"/>
  <c r="EA7" i="30"/>
  <c r="IK9" i="30"/>
  <c r="DH9" i="30"/>
  <c r="CU9" i="30" s="1"/>
  <c r="CU7" i="30" s="1"/>
  <c r="DC9" i="30"/>
  <c r="CP9" i="30" s="1"/>
  <c r="CP7" i="30" s="1"/>
  <c r="NW9" i="30"/>
  <c r="QJ9" i="30" s="1"/>
  <c r="DF9" i="30"/>
  <c r="CS9" i="30" s="1"/>
  <c r="CS7" i="30" s="1"/>
  <c r="BS7" i="30"/>
  <c r="DF7" i="30" s="1"/>
  <c r="DC7" i="30"/>
  <c r="QM9" i="30"/>
  <c r="NZ7" i="30"/>
  <c r="PM9" i="30"/>
  <c r="OZ9" i="30" s="1"/>
  <c r="OZ7" i="30" s="1"/>
  <c r="QL9" i="30"/>
  <c r="NY7" i="30"/>
  <c r="QB9" i="30"/>
  <c r="NO7" i="30"/>
  <c r="GD7" i="30"/>
  <c r="FJ7" i="30"/>
  <c r="HW9" i="30"/>
  <c r="IJ9" i="30"/>
  <c r="QE9" i="30"/>
  <c r="NR7" i="30"/>
  <c r="PE9" i="30"/>
  <c r="OR9" i="30" s="1"/>
  <c r="OR7" i="30" s="1"/>
  <c r="QD9" i="30"/>
  <c r="NQ7" i="30"/>
  <c r="NP9" i="30"/>
  <c r="PT9" i="30"/>
  <c r="NG7" i="30"/>
  <c r="FV9" i="30"/>
  <c r="KM9" i="30"/>
  <c r="PW9" i="30"/>
  <c r="NJ7" i="30"/>
  <c r="GF7" i="30"/>
  <c r="DR7" i="30"/>
  <c r="EE7" i="30"/>
  <c r="FW9" i="30"/>
  <c r="FN9" i="30"/>
  <c r="HA9" i="30" s="1"/>
  <c r="FA7" i="30"/>
  <c r="HN9" i="30"/>
  <c r="IA9" i="30"/>
  <c r="FZ9" i="30"/>
  <c r="GA7" i="30"/>
  <c r="PL9" i="30"/>
  <c r="OY9" i="30" s="1"/>
  <c r="OY7" i="30" s="1"/>
  <c r="BQ7" i="30"/>
  <c r="DD7" i="30" s="1"/>
  <c r="DD9" i="30"/>
  <c r="CQ9" i="30" s="1"/>
  <c r="CQ7" i="30" s="1"/>
  <c r="PD9" i="30"/>
  <c r="OQ9" i="30" s="1"/>
  <c r="FH7" i="30"/>
  <c r="HU9" i="30"/>
  <c r="IH9" i="30"/>
  <c r="QK9" i="30"/>
  <c r="NX7" i="30"/>
  <c r="FU9" i="30"/>
  <c r="PK9" i="30"/>
  <c r="OX9" i="30" s="1"/>
  <c r="DJ9" i="30"/>
  <c r="CW9" i="30" s="1"/>
  <c r="CW7" i="30" s="1"/>
  <c r="GL7" i="30"/>
  <c r="AZ7" i="30"/>
  <c r="DM9" i="30"/>
  <c r="DZ9" i="30"/>
  <c r="BY7" i="30"/>
  <c r="DL7" i="30" s="1"/>
  <c r="DL9" i="30"/>
  <c r="CY9" i="30" s="1"/>
  <c r="CY7" i="30" s="1"/>
  <c r="IF9" i="30"/>
  <c r="FF7" i="30"/>
  <c r="HS9" i="30"/>
  <c r="FT9" i="30"/>
  <c r="FG7" i="30"/>
  <c r="HT9" i="30"/>
  <c r="IG9" i="30"/>
  <c r="NC9" i="30"/>
  <c r="FB9" i="30"/>
  <c r="NE7" i="30"/>
  <c r="PR9" i="30"/>
  <c r="GW9" i="30"/>
  <c r="GW7" i="30" s="1"/>
  <c r="GV9" i="30"/>
  <c r="GV7" i="30" s="1"/>
  <c r="FE9" i="30"/>
  <c r="PU9" i="30"/>
  <c r="NH7" i="30"/>
  <c r="KZ9" i="30"/>
  <c r="BV7" i="30"/>
  <c r="DI7" i="30" s="1"/>
  <c r="DI9" i="30"/>
  <c r="CV9" i="30" s="1"/>
  <c r="CV7" i="30" s="1"/>
  <c r="DB9" i="30"/>
  <c r="CO9" i="30" s="1"/>
  <c r="CO7" i="30" s="1"/>
  <c r="BN7" i="30"/>
  <c r="DA7" i="30" s="1"/>
  <c r="BM9" i="30"/>
  <c r="DA9" i="30"/>
  <c r="CN9" i="30" s="1"/>
  <c r="FL9" i="30"/>
  <c r="ID9" i="30"/>
  <c r="FD7" i="30"/>
  <c r="HQ9" i="30"/>
  <c r="QO9" i="30" l="1"/>
  <c r="OB7" i="30"/>
  <c r="FY9" i="30"/>
  <c r="PO9" i="30"/>
  <c r="PB9" i="30" s="1"/>
  <c r="QG9" i="30"/>
  <c r="FQ9" i="30"/>
  <c r="PG9" i="30"/>
  <c r="OT9" i="30" s="1"/>
  <c r="NT7" i="30"/>
  <c r="PJ9" i="30"/>
  <c r="OW9" i="30" s="1"/>
  <c r="QF9" i="30"/>
  <c r="NS7" i="30"/>
  <c r="PF9" i="30"/>
  <c r="OS9" i="30" s="1"/>
  <c r="FP9" i="30"/>
  <c r="NW7" i="30"/>
  <c r="PH9" i="30"/>
  <c r="OU9" i="30" s="1"/>
  <c r="QH9" i="30"/>
  <c r="NU7" i="30"/>
  <c r="FR9" i="30"/>
  <c r="FS9" i="30"/>
  <c r="PI9" i="30"/>
  <c r="OV9" i="30" s="1"/>
  <c r="NV7" i="30"/>
  <c r="QI9" i="30"/>
  <c r="QN9" i="30"/>
  <c r="OA7" i="30"/>
  <c r="PN9" i="30"/>
  <c r="PA9" i="30" s="1"/>
  <c r="FX9" i="30"/>
  <c r="IL9" i="30"/>
  <c r="FL7" i="30"/>
  <c r="HY9" i="30"/>
  <c r="FZ7" i="30"/>
  <c r="CN7" i="30"/>
  <c r="CM9" i="30"/>
  <c r="CM7" i="30" s="1"/>
  <c r="HO9" i="30"/>
  <c r="FB7" i="30"/>
  <c r="IB9" i="30"/>
  <c r="IE9" i="30"/>
  <c r="FE7" i="30"/>
  <c r="HR9" i="30"/>
  <c r="FU7" i="30"/>
  <c r="HH9" i="30"/>
  <c r="PP9" i="30"/>
  <c r="NC7" i="30"/>
  <c r="EZ9" i="30"/>
  <c r="QC9" i="30"/>
  <c r="NP7" i="30"/>
  <c r="PC9" i="30"/>
  <c r="OQ7" i="30"/>
  <c r="GN9" i="30"/>
  <c r="OX7" i="30"/>
  <c r="GU9" i="30"/>
  <c r="GU7" i="30" s="1"/>
  <c r="FT7" i="30"/>
  <c r="HG9" i="30"/>
  <c r="DM7" i="30"/>
  <c r="DZ7" i="30"/>
  <c r="FN7" i="30"/>
  <c r="FM9" i="30"/>
  <c r="FM7" i="30" s="1"/>
  <c r="BM7" i="30"/>
  <c r="CZ7" i="30" s="1"/>
  <c r="CZ9" i="30"/>
  <c r="FW7" i="30"/>
  <c r="HJ9" i="30"/>
  <c r="FV7" i="30"/>
  <c r="HI9" i="30"/>
  <c r="GO9" i="30"/>
  <c r="GO7" i="30" s="1"/>
  <c r="OU7" i="30" l="1"/>
  <c r="GR9" i="30"/>
  <c r="GR7" i="30" s="1"/>
  <c r="OT7" i="30"/>
  <c r="GQ9" i="30"/>
  <c r="GQ7" i="30" s="1"/>
  <c r="OW7" i="30"/>
  <c r="GT9" i="30"/>
  <c r="GT7" i="30" s="1"/>
  <c r="OP9" i="30"/>
  <c r="OP7" i="30" s="1"/>
  <c r="FQ7" i="30"/>
  <c r="HD9" i="30"/>
  <c r="OV7" i="30"/>
  <c r="GS9" i="30"/>
  <c r="GS7" i="30" s="1"/>
  <c r="OS7" i="30"/>
  <c r="GP9" i="30"/>
  <c r="GP7" i="30" s="1"/>
  <c r="PB7" i="30"/>
  <c r="GY9" i="30"/>
  <c r="GY7" i="30" s="1"/>
  <c r="FS7" i="30"/>
  <c r="HF9" i="30"/>
  <c r="FY7" i="30"/>
  <c r="HL9" i="30"/>
  <c r="PA7" i="30"/>
  <c r="GX9" i="30"/>
  <c r="GX7" i="30" s="1"/>
  <c r="FP7" i="30"/>
  <c r="HC9" i="30"/>
  <c r="FX7" i="30"/>
  <c r="HK9" i="30"/>
  <c r="FR7" i="30"/>
  <c r="HE9" i="30"/>
  <c r="GZ9" i="30"/>
  <c r="GN7" i="30"/>
  <c r="EZ7" i="30"/>
  <c r="HM9" i="30"/>
  <c r="HZ9" i="30"/>
  <c r="GM9" i="30" l="1"/>
  <c r="GM7" i="30" s="1"/>
  <c r="C4" i="5" l="1"/>
  <c r="D4" i="5"/>
  <c r="E4" i="5"/>
  <c r="F4" i="5"/>
  <c r="G4" i="5"/>
  <c r="H4" i="5"/>
  <c r="J4" i="5"/>
  <c r="AV4" i="5"/>
  <c r="AW4" i="5" s="1"/>
  <c r="AX4" i="5"/>
  <c r="C5" i="5"/>
  <c r="D5" i="5"/>
  <c r="E5" i="5"/>
  <c r="F5" i="5"/>
  <c r="G5" i="5"/>
  <c r="H5" i="5"/>
  <c r="J5" i="5"/>
  <c r="AV5" i="5"/>
  <c r="AW5" i="5" s="1"/>
  <c r="AX5" i="5"/>
  <c r="C6" i="5"/>
  <c r="D6" i="5"/>
  <c r="E6" i="5"/>
  <c r="F6" i="5"/>
  <c r="G6" i="5"/>
  <c r="H6" i="5"/>
  <c r="J6" i="5"/>
  <c r="AV6" i="5"/>
  <c r="AW6" i="5" s="1"/>
  <c r="AX6" i="5"/>
  <c r="C7" i="5"/>
  <c r="D7" i="5"/>
  <c r="E7" i="5"/>
  <c r="F7" i="5"/>
  <c r="G7" i="5"/>
  <c r="H7" i="5"/>
  <c r="J7" i="5"/>
  <c r="AV7" i="5"/>
  <c r="AW7" i="5" s="1"/>
  <c r="AX7" i="5"/>
  <c r="C8" i="5"/>
  <c r="D8" i="5"/>
  <c r="E8" i="5"/>
  <c r="F8" i="5"/>
  <c r="G8" i="5"/>
  <c r="H8" i="5"/>
  <c r="J8" i="5"/>
  <c r="AV8" i="5"/>
  <c r="AW8" i="5" s="1"/>
  <c r="AX8" i="5"/>
  <c r="C9" i="5"/>
  <c r="D9" i="5"/>
  <c r="E9" i="5"/>
  <c r="F9" i="5"/>
  <c r="G9" i="5"/>
  <c r="H9" i="5"/>
  <c r="J9" i="5"/>
  <c r="AV9" i="5"/>
  <c r="AW9" i="5" s="1"/>
  <c r="AX9" i="5"/>
  <c r="C10" i="5"/>
  <c r="D10" i="5"/>
  <c r="E10" i="5"/>
  <c r="F10" i="5"/>
  <c r="G10" i="5"/>
  <c r="H10" i="5"/>
  <c r="J10" i="5"/>
  <c r="AV10" i="5"/>
  <c r="AW10" i="5"/>
  <c r="AX10" i="5"/>
  <c r="C11" i="5"/>
  <c r="D11" i="5"/>
  <c r="E11" i="5"/>
  <c r="F11" i="5"/>
  <c r="G11" i="5"/>
  <c r="H11" i="5"/>
  <c r="J11" i="5"/>
  <c r="AV11" i="5"/>
  <c r="AW11" i="5" s="1"/>
  <c r="AX11" i="5"/>
  <c r="C12" i="5"/>
  <c r="D12" i="5"/>
  <c r="E12" i="5"/>
  <c r="F12" i="5"/>
  <c r="G12" i="5"/>
  <c r="H12" i="5"/>
  <c r="J12" i="5"/>
  <c r="AV12" i="5"/>
  <c r="AW12" i="5" s="1"/>
  <c r="AX12" i="5"/>
  <c r="C13" i="5"/>
  <c r="D13" i="5"/>
  <c r="E13" i="5"/>
  <c r="F13" i="5"/>
  <c r="G13" i="5"/>
  <c r="H13" i="5"/>
  <c r="J13" i="5"/>
  <c r="AV13" i="5"/>
  <c r="AW13" i="5" s="1"/>
  <c r="AX13" i="5"/>
  <c r="C14" i="5"/>
  <c r="D14" i="5"/>
  <c r="E14" i="5"/>
  <c r="F14" i="5"/>
  <c r="G14" i="5"/>
  <c r="H14" i="5"/>
  <c r="J14" i="5"/>
  <c r="AV14" i="5"/>
  <c r="AW14" i="5"/>
  <c r="AX14" i="5"/>
  <c r="C15" i="5"/>
  <c r="D15" i="5"/>
  <c r="E15" i="5"/>
  <c r="F15" i="5"/>
  <c r="G15" i="5"/>
  <c r="H15" i="5"/>
  <c r="J15" i="5"/>
  <c r="AV15" i="5"/>
  <c r="AW15" i="5" s="1"/>
  <c r="AX15" i="5"/>
  <c r="C16" i="5"/>
  <c r="D16" i="5"/>
  <c r="E16" i="5"/>
  <c r="F16" i="5"/>
  <c r="G16" i="5"/>
  <c r="H16" i="5"/>
  <c r="J16" i="5"/>
  <c r="AV16" i="5"/>
  <c r="AW16" i="5" s="1"/>
  <c r="AX16" i="5"/>
  <c r="C17" i="5"/>
  <c r="D17" i="5"/>
  <c r="E17" i="5"/>
  <c r="F17" i="5"/>
  <c r="G17" i="5"/>
  <c r="H17" i="5"/>
  <c r="J17" i="5"/>
  <c r="AV17" i="5"/>
  <c r="AW17" i="5" s="1"/>
  <c r="AX17" i="5"/>
  <c r="C18" i="5"/>
  <c r="D18" i="5"/>
  <c r="E18" i="5"/>
  <c r="F18" i="5"/>
  <c r="G18" i="5"/>
  <c r="H18" i="5"/>
  <c r="J18" i="5"/>
  <c r="AV18" i="5"/>
  <c r="AW18" i="5"/>
  <c r="AX18" i="5"/>
  <c r="C19" i="5"/>
  <c r="D19" i="5"/>
  <c r="E19" i="5"/>
  <c r="F19" i="5"/>
  <c r="G19" i="5"/>
  <c r="H19" i="5"/>
  <c r="J19" i="5"/>
  <c r="AV19" i="5"/>
  <c r="AW19" i="5" s="1"/>
  <c r="AX19" i="5"/>
  <c r="C20" i="5"/>
  <c r="D20" i="5"/>
  <c r="E20" i="5"/>
  <c r="F20" i="5"/>
  <c r="G20" i="5"/>
  <c r="H20" i="5"/>
  <c r="J20" i="5"/>
  <c r="AV20" i="5"/>
  <c r="AW20" i="5" s="1"/>
  <c r="AX20" i="5"/>
  <c r="C21" i="5"/>
  <c r="D21" i="5"/>
  <c r="E21" i="5"/>
  <c r="F21" i="5"/>
  <c r="G21" i="5"/>
  <c r="H21" i="5"/>
  <c r="J21" i="5"/>
  <c r="AV21" i="5"/>
  <c r="AW21" i="5" s="1"/>
  <c r="AX21" i="5"/>
  <c r="C22" i="5"/>
  <c r="D22" i="5"/>
  <c r="E22" i="5"/>
  <c r="F22" i="5"/>
  <c r="G22" i="5"/>
  <c r="H22" i="5"/>
  <c r="J22" i="5"/>
  <c r="AV22" i="5"/>
  <c r="AW22" i="5"/>
  <c r="AX22" i="5"/>
  <c r="C23" i="5"/>
  <c r="D23" i="5"/>
  <c r="E23" i="5"/>
  <c r="F23" i="5"/>
  <c r="G23" i="5"/>
  <c r="H23" i="5"/>
  <c r="J23" i="5"/>
  <c r="AV23" i="5"/>
  <c r="AW23" i="5" s="1"/>
  <c r="AX23" i="5"/>
  <c r="C24" i="5"/>
  <c r="D24" i="5"/>
  <c r="E24" i="5"/>
  <c r="F24" i="5"/>
  <c r="G24" i="5"/>
  <c r="H24" i="5"/>
  <c r="J24" i="5"/>
  <c r="AV24" i="5"/>
  <c r="AW24" i="5" s="1"/>
  <c r="AX24" i="5"/>
  <c r="C25" i="5"/>
  <c r="D25" i="5"/>
  <c r="E25" i="5"/>
  <c r="F25" i="5"/>
  <c r="G25" i="5"/>
  <c r="H25" i="5"/>
  <c r="J25" i="5"/>
  <c r="AV25" i="5"/>
  <c r="AW25" i="5" s="1"/>
  <c r="AX25" i="5"/>
  <c r="C26" i="5"/>
  <c r="D26" i="5"/>
  <c r="E26" i="5"/>
  <c r="F26" i="5"/>
  <c r="G26" i="5"/>
  <c r="H26" i="5"/>
  <c r="J26" i="5"/>
  <c r="AV26" i="5"/>
  <c r="AW26" i="5"/>
  <c r="AX26" i="5"/>
  <c r="C27" i="5"/>
  <c r="D27" i="5"/>
  <c r="E27" i="5"/>
  <c r="F27" i="5"/>
  <c r="G27" i="5"/>
  <c r="H27" i="5"/>
  <c r="J27" i="5"/>
  <c r="AV27" i="5"/>
  <c r="AW27" i="5" s="1"/>
  <c r="AX27" i="5"/>
  <c r="C28" i="5"/>
  <c r="D28" i="5"/>
  <c r="E28" i="5"/>
  <c r="F28" i="5"/>
  <c r="G28" i="5"/>
  <c r="H28" i="5"/>
  <c r="J28" i="5"/>
  <c r="AV28" i="5"/>
  <c r="AW28" i="5" s="1"/>
  <c r="AX28" i="5"/>
  <c r="C29" i="5"/>
  <c r="D29" i="5"/>
  <c r="E29" i="5"/>
  <c r="F29" i="5"/>
  <c r="G29" i="5"/>
  <c r="H29" i="5"/>
  <c r="J29" i="5"/>
  <c r="AV29" i="5"/>
  <c r="AW29" i="5" s="1"/>
  <c r="AX29" i="5"/>
  <c r="C30" i="5"/>
  <c r="D30" i="5"/>
  <c r="E30" i="5"/>
  <c r="F30" i="5"/>
  <c r="G30" i="5"/>
  <c r="H30" i="5"/>
  <c r="J30" i="5"/>
  <c r="AV30" i="5"/>
  <c r="AW30" i="5"/>
  <c r="AX30" i="5"/>
  <c r="C31" i="5"/>
  <c r="D31" i="5"/>
  <c r="E31" i="5"/>
  <c r="F31" i="5"/>
  <c r="G31" i="5"/>
  <c r="H31" i="5"/>
  <c r="J31" i="5"/>
  <c r="AV31" i="5"/>
  <c r="AW31" i="5" s="1"/>
  <c r="AX31" i="5"/>
  <c r="C32" i="5"/>
  <c r="D32" i="5"/>
  <c r="E32" i="5"/>
  <c r="F32" i="5"/>
  <c r="G32" i="5"/>
  <c r="H32" i="5"/>
  <c r="J32" i="5"/>
  <c r="AV32" i="5"/>
  <c r="AW32" i="5" s="1"/>
  <c r="AX32" i="5"/>
  <c r="C33" i="5"/>
  <c r="D33" i="5"/>
  <c r="E33" i="5"/>
  <c r="F33" i="5"/>
  <c r="G33" i="5"/>
  <c r="H33" i="5"/>
  <c r="J33" i="5"/>
  <c r="AV33" i="5"/>
  <c r="AW33" i="5" s="1"/>
  <c r="AX33" i="5"/>
  <c r="C34" i="5"/>
  <c r="D34" i="5"/>
  <c r="E34" i="5"/>
  <c r="F34" i="5"/>
  <c r="G34" i="5"/>
  <c r="H34" i="5"/>
  <c r="J34" i="5"/>
  <c r="AV34" i="5"/>
  <c r="AW34" i="5"/>
  <c r="AX34" i="5"/>
  <c r="C35" i="5"/>
  <c r="D35" i="5"/>
  <c r="E35" i="5"/>
  <c r="F35" i="5"/>
  <c r="G35" i="5"/>
  <c r="H35" i="5"/>
  <c r="J35" i="5"/>
  <c r="AV35" i="5"/>
  <c r="AW35" i="5" s="1"/>
  <c r="AX35" i="5"/>
  <c r="C36" i="5"/>
  <c r="D36" i="5"/>
  <c r="E36" i="5"/>
  <c r="F36" i="5"/>
  <c r="G36" i="5"/>
  <c r="H36" i="5"/>
  <c r="J36" i="5"/>
  <c r="AV36" i="5"/>
  <c r="AW36" i="5" s="1"/>
  <c r="AX36" i="5"/>
  <c r="C37" i="5"/>
  <c r="D37" i="5"/>
  <c r="E37" i="5"/>
  <c r="F37" i="5"/>
  <c r="G37" i="5"/>
  <c r="H37" i="5"/>
  <c r="J37" i="5"/>
  <c r="AV37" i="5"/>
  <c r="AW37" i="5" s="1"/>
  <c r="AX37" i="5"/>
  <c r="C38" i="5"/>
  <c r="D38" i="5"/>
  <c r="E38" i="5"/>
  <c r="F38" i="5"/>
  <c r="G38" i="5"/>
  <c r="H38" i="5"/>
  <c r="J38" i="5"/>
  <c r="AV38" i="5"/>
  <c r="AW38" i="5"/>
  <c r="AX38" i="5"/>
  <c r="C39" i="5"/>
  <c r="D39" i="5"/>
  <c r="E39" i="5"/>
  <c r="F39" i="5"/>
  <c r="G39" i="5"/>
  <c r="H39" i="5"/>
  <c r="J39" i="5"/>
  <c r="AV39" i="5"/>
  <c r="AW39" i="5" s="1"/>
  <c r="AX39" i="5"/>
  <c r="C40" i="5"/>
  <c r="D40" i="5"/>
  <c r="E40" i="5"/>
  <c r="F40" i="5"/>
  <c r="G40" i="5"/>
  <c r="H40" i="5"/>
  <c r="J40" i="5"/>
  <c r="AV40" i="5"/>
  <c r="AW40" i="5" s="1"/>
  <c r="AX40" i="5"/>
  <c r="C41" i="5"/>
  <c r="D41" i="5"/>
  <c r="E41" i="5"/>
  <c r="F41" i="5"/>
  <c r="G41" i="5"/>
  <c r="H41" i="5"/>
  <c r="J41" i="5"/>
  <c r="AV41" i="5"/>
  <c r="AW41" i="5"/>
  <c r="AX41" i="5"/>
  <c r="C42" i="5"/>
  <c r="D42" i="5"/>
  <c r="E42" i="5"/>
  <c r="F42" i="5"/>
  <c r="G42" i="5"/>
  <c r="H42" i="5"/>
  <c r="J42" i="5"/>
  <c r="AV42" i="5"/>
  <c r="AW42" i="5"/>
  <c r="AX42" i="5"/>
  <c r="C43" i="5"/>
  <c r="D43" i="5"/>
  <c r="E43" i="5"/>
  <c r="F43" i="5"/>
  <c r="G43" i="5"/>
  <c r="H43" i="5"/>
  <c r="J43" i="5"/>
  <c r="AV43" i="5"/>
  <c r="AW43" i="5" s="1"/>
  <c r="AX43" i="5"/>
  <c r="C44" i="5"/>
  <c r="D44" i="5"/>
  <c r="E44" i="5"/>
  <c r="F44" i="5"/>
  <c r="G44" i="5"/>
  <c r="H44" i="5"/>
  <c r="J44" i="5"/>
  <c r="AV44" i="5"/>
  <c r="AW44" i="5" s="1"/>
  <c r="AX44" i="5"/>
  <c r="C45" i="5"/>
  <c r="D45" i="5"/>
  <c r="E45" i="5"/>
  <c r="F45" i="5"/>
  <c r="G45" i="5"/>
  <c r="H45" i="5"/>
  <c r="J45" i="5"/>
  <c r="AV45" i="5"/>
  <c r="AW45" i="5"/>
  <c r="AX45" i="5"/>
  <c r="C46" i="5"/>
  <c r="D46" i="5"/>
  <c r="E46" i="5"/>
  <c r="F46" i="5"/>
  <c r="G46" i="5"/>
  <c r="H46" i="5"/>
  <c r="J46" i="5"/>
  <c r="AV46" i="5"/>
  <c r="AW46" i="5"/>
  <c r="AX46" i="5"/>
  <c r="C47" i="5"/>
  <c r="D47" i="5"/>
  <c r="E47" i="5"/>
  <c r="F47" i="5"/>
  <c r="G47" i="5"/>
  <c r="H47" i="5"/>
  <c r="J47" i="5"/>
  <c r="AV47" i="5"/>
  <c r="AW47" i="5" s="1"/>
  <c r="AX47" i="5"/>
  <c r="C48" i="5"/>
  <c r="D48" i="5"/>
  <c r="E48" i="5"/>
  <c r="F48" i="5"/>
  <c r="G48" i="5"/>
  <c r="H48" i="5"/>
  <c r="J48" i="5"/>
  <c r="AV48" i="5"/>
  <c r="AW48" i="5" s="1"/>
  <c r="AX48" i="5"/>
  <c r="C49" i="5"/>
  <c r="D49" i="5"/>
  <c r="E49" i="5"/>
  <c r="F49" i="5"/>
  <c r="G49" i="5"/>
  <c r="H49" i="5"/>
  <c r="J49" i="5"/>
  <c r="AV49" i="5"/>
  <c r="AW49" i="5"/>
  <c r="AX49" i="5"/>
  <c r="C50" i="5"/>
  <c r="D50" i="5"/>
  <c r="E50" i="5"/>
  <c r="F50" i="5"/>
  <c r="G50" i="5"/>
  <c r="H50" i="5"/>
  <c r="J50" i="5"/>
  <c r="AV50" i="5"/>
  <c r="AW50" i="5"/>
  <c r="AX50" i="5"/>
  <c r="C51" i="5"/>
  <c r="D51" i="5"/>
  <c r="E51" i="5"/>
  <c r="F51" i="5"/>
  <c r="G51" i="5"/>
  <c r="H51" i="5"/>
  <c r="J51" i="5"/>
  <c r="AV51" i="5"/>
  <c r="AW51" i="5" s="1"/>
  <c r="AX51" i="5"/>
  <c r="C52" i="5"/>
  <c r="D52" i="5"/>
  <c r="E52" i="5"/>
  <c r="F52" i="5"/>
  <c r="G52" i="5"/>
  <c r="H52" i="5"/>
  <c r="J52" i="5"/>
  <c r="AV52" i="5"/>
  <c r="AW52" i="5" s="1"/>
  <c r="AX52" i="5"/>
  <c r="C53" i="5"/>
  <c r="D53" i="5"/>
  <c r="E53" i="5"/>
  <c r="F53" i="5"/>
  <c r="G53" i="5"/>
  <c r="H53" i="5"/>
  <c r="J53" i="5"/>
  <c r="AV53" i="5"/>
  <c r="AW53" i="5"/>
  <c r="AX53" i="5"/>
  <c r="C54" i="5"/>
  <c r="D54" i="5"/>
  <c r="E54" i="5"/>
  <c r="F54" i="5"/>
  <c r="G54" i="5"/>
  <c r="H54" i="5"/>
  <c r="J54" i="5"/>
  <c r="AV54" i="5"/>
  <c r="AW54" i="5"/>
  <c r="AX54" i="5"/>
  <c r="C55" i="5"/>
  <c r="D55" i="5"/>
  <c r="E55" i="5"/>
  <c r="F55" i="5"/>
  <c r="G55" i="5"/>
  <c r="H55" i="5"/>
  <c r="J55" i="5"/>
  <c r="AV55" i="5"/>
  <c r="AW55" i="5" s="1"/>
  <c r="AX55" i="5"/>
  <c r="C56" i="5"/>
  <c r="D56" i="5"/>
  <c r="E56" i="5"/>
  <c r="F56" i="5"/>
  <c r="G56" i="5"/>
  <c r="H56" i="5"/>
  <c r="J56" i="5"/>
  <c r="AV56" i="5"/>
  <c r="AW56" i="5" s="1"/>
  <c r="AX56" i="5"/>
  <c r="C57" i="5"/>
  <c r="D57" i="5"/>
  <c r="E57" i="5"/>
  <c r="F57" i="5"/>
  <c r="G57" i="5"/>
  <c r="H57" i="5"/>
  <c r="J57" i="5"/>
  <c r="AV57" i="5"/>
  <c r="AW57" i="5"/>
  <c r="AX57" i="5"/>
  <c r="C58" i="5"/>
  <c r="D58" i="5"/>
  <c r="E58" i="5"/>
  <c r="F58" i="5"/>
  <c r="G58" i="5"/>
  <c r="H58" i="5"/>
  <c r="J58" i="5"/>
  <c r="AV58" i="5"/>
  <c r="AW58" i="5"/>
  <c r="AX58" i="5"/>
  <c r="C59" i="5"/>
  <c r="D59" i="5"/>
  <c r="E59" i="5"/>
  <c r="F59" i="5"/>
  <c r="G59" i="5"/>
  <c r="H59" i="5"/>
  <c r="J59" i="5"/>
  <c r="AV59" i="5"/>
  <c r="AW59" i="5" s="1"/>
  <c r="AX59" i="5"/>
  <c r="C60" i="5"/>
  <c r="D60" i="5"/>
  <c r="E60" i="5"/>
  <c r="F60" i="5"/>
  <c r="G60" i="5"/>
  <c r="H60" i="5"/>
  <c r="J60" i="5"/>
  <c r="AV60" i="5"/>
  <c r="AW60" i="5" s="1"/>
  <c r="AX60" i="5"/>
  <c r="C61" i="5"/>
  <c r="D61" i="5"/>
  <c r="E61" i="5"/>
  <c r="F61" i="5"/>
  <c r="G61" i="5"/>
  <c r="H61" i="5"/>
  <c r="J61" i="5"/>
  <c r="AV61" i="5"/>
  <c r="AW61" i="5" s="1"/>
  <c r="AX61" i="5"/>
  <c r="C62" i="5"/>
  <c r="D62" i="5"/>
  <c r="E62" i="5"/>
  <c r="F62" i="5"/>
  <c r="G62" i="5"/>
  <c r="H62" i="5"/>
  <c r="J62" i="5"/>
  <c r="AV62" i="5"/>
  <c r="AW62" i="5"/>
  <c r="AX62" i="5"/>
  <c r="C63" i="5"/>
  <c r="D63" i="5"/>
  <c r="E63" i="5"/>
  <c r="F63" i="5"/>
  <c r="G63" i="5"/>
  <c r="H63" i="5"/>
  <c r="J63" i="5"/>
  <c r="AV63" i="5"/>
  <c r="AW63" i="5" s="1"/>
  <c r="AX63" i="5"/>
  <c r="C64" i="5"/>
  <c r="D64" i="5"/>
  <c r="E64" i="5"/>
  <c r="F64" i="5"/>
  <c r="G64" i="5"/>
  <c r="H64" i="5"/>
  <c r="J64" i="5"/>
  <c r="AV64" i="5"/>
  <c r="AW64" i="5" s="1"/>
  <c r="AX64" i="5"/>
  <c r="C65" i="5"/>
  <c r="D65" i="5"/>
  <c r="E65" i="5"/>
  <c r="F65" i="5"/>
  <c r="G65" i="5"/>
  <c r="H65" i="5"/>
  <c r="J65" i="5"/>
  <c r="AV65" i="5"/>
  <c r="AW65" i="5" s="1"/>
  <c r="AX65" i="5"/>
  <c r="C66" i="5"/>
  <c r="D66" i="5"/>
  <c r="E66" i="5"/>
  <c r="F66" i="5"/>
  <c r="G66" i="5"/>
  <c r="H66" i="5"/>
  <c r="J66" i="5"/>
  <c r="AV66" i="5"/>
  <c r="AW66" i="5" s="1"/>
  <c r="AX66" i="5"/>
  <c r="C67" i="5"/>
  <c r="D67" i="5"/>
  <c r="E67" i="5"/>
  <c r="F67" i="5"/>
  <c r="G67" i="5"/>
  <c r="H67" i="5"/>
  <c r="J67" i="5"/>
  <c r="AV67" i="5"/>
  <c r="AW67" i="5" s="1"/>
  <c r="AX67" i="5"/>
  <c r="C68" i="5"/>
  <c r="D68" i="5"/>
  <c r="E68" i="5"/>
  <c r="F68" i="5"/>
  <c r="G68" i="5"/>
  <c r="H68" i="5"/>
  <c r="J68" i="5"/>
  <c r="AV68" i="5"/>
  <c r="AW68" i="5" s="1"/>
  <c r="AX68" i="5"/>
  <c r="C69" i="5"/>
  <c r="D69" i="5"/>
  <c r="E69" i="5"/>
  <c r="F69" i="5"/>
  <c r="G69" i="5"/>
  <c r="H69" i="5"/>
  <c r="J69" i="5"/>
  <c r="AV69" i="5"/>
  <c r="AW69" i="5" s="1"/>
  <c r="AX69" i="5"/>
  <c r="C70" i="5"/>
  <c r="D70" i="5"/>
  <c r="E70" i="5"/>
  <c r="F70" i="5"/>
  <c r="G70" i="5"/>
  <c r="H70" i="5"/>
  <c r="J70" i="5"/>
  <c r="AV70" i="5"/>
  <c r="AW70" i="5" s="1"/>
  <c r="AX70" i="5"/>
  <c r="C71" i="5"/>
  <c r="D71" i="5"/>
  <c r="E71" i="5"/>
  <c r="F71" i="5"/>
  <c r="G71" i="5"/>
  <c r="H71" i="5"/>
  <c r="J71" i="5"/>
  <c r="AV71" i="5"/>
  <c r="AW71" i="5" s="1"/>
  <c r="AX71" i="5"/>
  <c r="C72" i="5"/>
  <c r="D72" i="5"/>
  <c r="E72" i="5"/>
  <c r="F72" i="5"/>
  <c r="G72" i="5"/>
  <c r="H72" i="5"/>
  <c r="J72" i="5"/>
  <c r="AV72" i="5"/>
  <c r="AW72" i="5" s="1"/>
  <c r="AX72" i="5"/>
  <c r="C73" i="5"/>
  <c r="D73" i="5"/>
  <c r="E73" i="5"/>
  <c r="F73" i="5"/>
  <c r="G73" i="5"/>
  <c r="H73" i="5"/>
  <c r="J73" i="5"/>
  <c r="AV73" i="5"/>
  <c r="AW73" i="5" s="1"/>
  <c r="AX73" i="5"/>
  <c r="C74" i="5"/>
  <c r="D74" i="5"/>
  <c r="E74" i="5"/>
  <c r="F74" i="5"/>
  <c r="G74" i="5"/>
  <c r="H74" i="5"/>
  <c r="J74" i="5"/>
  <c r="AV74" i="5"/>
  <c r="AW74" i="5" s="1"/>
  <c r="AX74" i="5"/>
  <c r="C75" i="5"/>
  <c r="D75" i="5"/>
  <c r="E75" i="5"/>
  <c r="F75" i="5"/>
  <c r="G75" i="5"/>
  <c r="H75" i="5"/>
  <c r="J75" i="5"/>
  <c r="AV75" i="5"/>
  <c r="AW75" i="5" s="1"/>
  <c r="AX75" i="5"/>
  <c r="C76" i="5"/>
  <c r="D76" i="5"/>
  <c r="E76" i="5"/>
  <c r="F76" i="5"/>
  <c r="G76" i="5"/>
  <c r="H76" i="5"/>
  <c r="J76" i="5"/>
  <c r="AV76" i="5"/>
  <c r="AW76" i="5" s="1"/>
  <c r="AX76" i="5"/>
  <c r="C77" i="5"/>
  <c r="D77" i="5"/>
  <c r="E77" i="5"/>
  <c r="F77" i="5"/>
  <c r="G77" i="5"/>
  <c r="H77" i="5"/>
  <c r="J77" i="5"/>
  <c r="AV77" i="5"/>
  <c r="AW77" i="5" s="1"/>
  <c r="AX77" i="5"/>
  <c r="C78" i="5"/>
  <c r="D78" i="5"/>
  <c r="E78" i="5"/>
  <c r="F78" i="5"/>
  <c r="G78" i="5"/>
  <c r="H78" i="5"/>
  <c r="J78" i="5"/>
  <c r="AV78" i="5"/>
  <c r="AW78" i="5" s="1"/>
  <c r="AX78" i="5"/>
  <c r="C79" i="5"/>
  <c r="D79" i="5"/>
  <c r="E79" i="5"/>
  <c r="F79" i="5"/>
  <c r="G79" i="5"/>
  <c r="H79" i="5"/>
  <c r="J79" i="5"/>
  <c r="AV79" i="5"/>
  <c r="AW79" i="5" s="1"/>
  <c r="AX79" i="5"/>
  <c r="C80" i="5"/>
  <c r="D80" i="5"/>
  <c r="E80" i="5"/>
  <c r="F80" i="5"/>
  <c r="G80" i="5"/>
  <c r="H80" i="5"/>
  <c r="J80" i="5"/>
  <c r="AV80" i="5"/>
  <c r="AW80" i="5" s="1"/>
  <c r="AX80" i="5"/>
  <c r="C81" i="5"/>
  <c r="D81" i="5"/>
  <c r="E81" i="5"/>
  <c r="F81" i="5"/>
  <c r="G81" i="5"/>
  <c r="H81" i="5"/>
  <c r="J81" i="5"/>
  <c r="AV81" i="5"/>
  <c r="AW81" i="5" s="1"/>
  <c r="AX81" i="5"/>
  <c r="C82" i="5"/>
  <c r="D82" i="5"/>
  <c r="E82" i="5"/>
  <c r="F82" i="5"/>
  <c r="G82" i="5"/>
  <c r="H82" i="5"/>
  <c r="J82" i="5"/>
  <c r="AV82" i="5"/>
  <c r="AW82" i="5" s="1"/>
  <c r="AX82" i="5"/>
  <c r="C83" i="5"/>
  <c r="D83" i="5"/>
  <c r="E83" i="5"/>
  <c r="F83" i="5"/>
  <c r="G83" i="5"/>
  <c r="H83" i="5"/>
  <c r="J83" i="5"/>
  <c r="AV83" i="5"/>
  <c r="AW83" i="5" s="1"/>
  <c r="AX83" i="5"/>
  <c r="C84" i="5"/>
  <c r="D84" i="5"/>
  <c r="E84" i="5"/>
  <c r="F84" i="5"/>
  <c r="G84" i="5"/>
  <c r="H84" i="5"/>
  <c r="J84" i="5"/>
  <c r="AV84" i="5"/>
  <c r="AW84" i="5" s="1"/>
  <c r="AX84" i="5"/>
  <c r="C85" i="5"/>
  <c r="D85" i="5"/>
  <c r="E85" i="5"/>
  <c r="F85" i="5"/>
  <c r="G85" i="5"/>
  <c r="H85" i="5"/>
  <c r="J85" i="5"/>
  <c r="AV85" i="5"/>
  <c r="AW85" i="5" s="1"/>
  <c r="AX85" i="5"/>
  <c r="C86" i="5"/>
  <c r="D86" i="5"/>
  <c r="E86" i="5"/>
  <c r="F86" i="5"/>
  <c r="G86" i="5"/>
  <c r="H86" i="5"/>
  <c r="J86" i="5"/>
  <c r="AV86" i="5"/>
  <c r="AW86" i="5" s="1"/>
  <c r="AX86" i="5"/>
  <c r="C87" i="5"/>
  <c r="D87" i="5"/>
  <c r="E87" i="5"/>
  <c r="F87" i="5"/>
  <c r="G87" i="5"/>
  <c r="H87" i="5"/>
  <c r="J87" i="5"/>
  <c r="AV87" i="5"/>
  <c r="AW87" i="5" s="1"/>
  <c r="AX87" i="5"/>
  <c r="C88" i="5"/>
  <c r="D88" i="5"/>
  <c r="E88" i="5"/>
  <c r="F88" i="5"/>
  <c r="G88" i="5"/>
  <c r="H88" i="5"/>
  <c r="J88" i="5"/>
  <c r="AV88" i="5"/>
  <c r="AW88" i="5" s="1"/>
  <c r="AX88" i="5"/>
  <c r="C89" i="5"/>
  <c r="D89" i="5"/>
  <c r="E89" i="5"/>
  <c r="F89" i="5"/>
  <c r="G89" i="5"/>
  <c r="H89" i="5"/>
  <c r="J89" i="5"/>
  <c r="AV89" i="5"/>
  <c r="AW89" i="5" s="1"/>
  <c r="AX89" i="5"/>
  <c r="C90" i="5"/>
  <c r="D90" i="5"/>
  <c r="E90" i="5"/>
  <c r="F90" i="5"/>
  <c r="G90" i="5"/>
  <c r="H90" i="5"/>
  <c r="J90" i="5"/>
  <c r="AV90" i="5"/>
  <c r="AW90" i="5" s="1"/>
  <c r="AX90" i="5"/>
  <c r="C91" i="5"/>
  <c r="D91" i="5"/>
  <c r="E91" i="5"/>
  <c r="F91" i="5"/>
  <c r="G91" i="5"/>
  <c r="H91" i="5"/>
  <c r="J91" i="5"/>
  <c r="AV91" i="5"/>
  <c r="AW91" i="5" s="1"/>
  <c r="AX91" i="5"/>
  <c r="C92" i="5"/>
  <c r="D92" i="5"/>
  <c r="E92" i="5"/>
  <c r="F92" i="5"/>
  <c r="G92" i="5"/>
  <c r="H92" i="5"/>
  <c r="J92" i="5"/>
  <c r="AV92" i="5"/>
  <c r="AW92" i="5" s="1"/>
  <c r="AX92" i="5"/>
  <c r="C93" i="5"/>
  <c r="D93" i="5"/>
  <c r="E93" i="5"/>
  <c r="F93" i="5"/>
  <c r="G93" i="5"/>
  <c r="H93" i="5"/>
  <c r="J93" i="5"/>
  <c r="AV93" i="5"/>
  <c r="AW93" i="5" s="1"/>
  <c r="AX93" i="5"/>
  <c r="C94" i="5"/>
  <c r="D94" i="5"/>
  <c r="E94" i="5"/>
  <c r="F94" i="5"/>
  <c r="G94" i="5"/>
  <c r="H94" i="5"/>
  <c r="J94" i="5"/>
  <c r="AV94" i="5"/>
  <c r="AW94" i="5" s="1"/>
  <c r="AX94" i="5"/>
  <c r="C95" i="5"/>
  <c r="D95" i="5"/>
  <c r="E95" i="5"/>
  <c r="F95" i="5"/>
  <c r="G95" i="5"/>
  <c r="H95" i="5"/>
  <c r="J95" i="5"/>
  <c r="AV95" i="5"/>
  <c r="AW95" i="5" s="1"/>
  <c r="AX95" i="5"/>
  <c r="C96" i="5"/>
  <c r="D96" i="5"/>
  <c r="E96" i="5"/>
  <c r="F96" i="5"/>
  <c r="G96" i="5"/>
  <c r="H96" i="5"/>
  <c r="J96" i="5"/>
  <c r="AV96" i="5"/>
  <c r="AW96" i="5" s="1"/>
  <c r="AX96" i="5"/>
  <c r="C97" i="5"/>
  <c r="D97" i="5"/>
  <c r="E97" i="5"/>
  <c r="F97" i="5"/>
  <c r="G97" i="5"/>
  <c r="H97" i="5"/>
  <c r="J97" i="5"/>
  <c r="AV97" i="5"/>
  <c r="AW97" i="5" s="1"/>
  <c r="AX97" i="5"/>
  <c r="C98" i="5"/>
  <c r="D98" i="5"/>
  <c r="E98" i="5"/>
  <c r="F98" i="5"/>
  <c r="G98" i="5"/>
  <c r="H98" i="5"/>
  <c r="J98" i="5"/>
  <c r="AV98" i="5"/>
  <c r="AW98" i="5" s="1"/>
  <c r="AX98" i="5"/>
  <c r="C99" i="5"/>
  <c r="D99" i="5"/>
  <c r="E99" i="5"/>
  <c r="F99" i="5"/>
  <c r="G99" i="5"/>
  <c r="H99" i="5"/>
  <c r="J99" i="5"/>
  <c r="AV99" i="5"/>
  <c r="AW99" i="5" s="1"/>
  <c r="AX99" i="5"/>
  <c r="C100" i="5"/>
  <c r="D100" i="5"/>
  <c r="E100" i="5"/>
  <c r="F100" i="5"/>
  <c r="G100" i="5"/>
  <c r="H100" i="5"/>
  <c r="J100" i="5"/>
  <c r="AV100" i="5"/>
  <c r="AW100" i="5" s="1"/>
  <c r="AX100" i="5"/>
  <c r="C101" i="5"/>
  <c r="D101" i="5"/>
  <c r="E101" i="5"/>
  <c r="F101" i="5"/>
  <c r="G101" i="5"/>
  <c r="H101" i="5"/>
  <c r="J101" i="5"/>
  <c r="AV101" i="5"/>
  <c r="AW101" i="5" s="1"/>
  <c r="AX101" i="5"/>
  <c r="C102" i="5"/>
  <c r="D102" i="5"/>
  <c r="E102" i="5"/>
  <c r="F102" i="5"/>
  <c r="G102" i="5"/>
  <c r="H102" i="5"/>
  <c r="J102" i="5"/>
  <c r="AV102" i="5"/>
  <c r="AW102" i="5" s="1"/>
  <c r="AX102" i="5"/>
  <c r="C103" i="5"/>
  <c r="D103" i="5"/>
  <c r="E103" i="5"/>
  <c r="F103" i="5"/>
  <c r="G103" i="5"/>
  <c r="H103" i="5"/>
  <c r="J103" i="5"/>
  <c r="AV103" i="5"/>
  <c r="AW103" i="5" s="1"/>
  <c r="AX103" i="5"/>
  <c r="C104" i="5"/>
  <c r="D104" i="5"/>
  <c r="E104" i="5"/>
  <c r="F104" i="5"/>
  <c r="G104" i="5"/>
  <c r="H104" i="5"/>
  <c r="J104" i="5"/>
  <c r="AV104" i="5"/>
  <c r="AW104" i="5" s="1"/>
  <c r="AX104" i="5"/>
  <c r="C105" i="5"/>
  <c r="D105" i="5"/>
  <c r="E105" i="5"/>
  <c r="F105" i="5"/>
  <c r="G105" i="5"/>
  <c r="H105" i="5"/>
  <c r="J105" i="5"/>
  <c r="AV105" i="5"/>
  <c r="AW105" i="5" s="1"/>
  <c r="AX105" i="5"/>
  <c r="C106" i="5"/>
  <c r="D106" i="5"/>
  <c r="E106" i="5"/>
  <c r="F106" i="5"/>
  <c r="G106" i="5"/>
  <c r="H106" i="5"/>
  <c r="J106" i="5"/>
  <c r="AV106" i="5"/>
  <c r="AW106" i="5" s="1"/>
  <c r="AX106" i="5"/>
  <c r="C107" i="5"/>
  <c r="D107" i="5"/>
  <c r="E107" i="5"/>
  <c r="F107" i="5"/>
  <c r="G107" i="5"/>
  <c r="H107" i="5"/>
  <c r="J107" i="5"/>
  <c r="AV107" i="5"/>
  <c r="AW107" i="5" s="1"/>
  <c r="AX107" i="5"/>
  <c r="C108" i="5"/>
  <c r="D108" i="5"/>
  <c r="E108" i="5"/>
  <c r="F108" i="5"/>
  <c r="G108" i="5"/>
  <c r="H108" i="5"/>
  <c r="J108" i="5"/>
  <c r="AV108" i="5"/>
  <c r="AW108" i="5" s="1"/>
  <c r="AX108" i="5"/>
  <c r="C109" i="5"/>
  <c r="D109" i="5"/>
  <c r="E109" i="5"/>
  <c r="F109" i="5"/>
  <c r="G109" i="5"/>
  <c r="H109" i="5"/>
  <c r="J109" i="5"/>
  <c r="AV109" i="5"/>
  <c r="AW109" i="5" s="1"/>
  <c r="AX109" i="5"/>
  <c r="C110" i="5"/>
  <c r="D110" i="5"/>
  <c r="E110" i="5"/>
  <c r="F110" i="5"/>
  <c r="G110" i="5"/>
  <c r="H110" i="5"/>
  <c r="J110" i="5"/>
  <c r="AV110" i="5"/>
  <c r="AW110" i="5" s="1"/>
  <c r="AX110" i="5"/>
  <c r="C111" i="5"/>
  <c r="D111" i="5"/>
  <c r="E111" i="5"/>
  <c r="F111" i="5"/>
  <c r="G111" i="5"/>
  <c r="H111" i="5"/>
  <c r="J111" i="5"/>
  <c r="AV111" i="5"/>
  <c r="AW111" i="5" s="1"/>
  <c r="AX111" i="5"/>
  <c r="C112" i="5"/>
  <c r="D112" i="5"/>
  <c r="E112" i="5"/>
  <c r="F112" i="5"/>
  <c r="G112" i="5"/>
  <c r="H112" i="5"/>
  <c r="J112" i="5"/>
  <c r="AV112" i="5"/>
  <c r="AW112" i="5" s="1"/>
  <c r="AX112" i="5"/>
  <c r="C113" i="5"/>
  <c r="D113" i="5"/>
  <c r="E113" i="5"/>
  <c r="F113" i="5"/>
  <c r="G113" i="5"/>
  <c r="H113" i="5"/>
  <c r="J113" i="5"/>
  <c r="AV113" i="5"/>
  <c r="AW113" i="5" s="1"/>
  <c r="AX113" i="5"/>
  <c r="C114" i="5"/>
  <c r="D114" i="5"/>
  <c r="E114" i="5"/>
  <c r="F114" i="5"/>
  <c r="G114" i="5"/>
  <c r="H114" i="5"/>
  <c r="J114" i="5"/>
  <c r="AV114" i="5"/>
  <c r="AW114" i="5" s="1"/>
  <c r="AX114" i="5"/>
  <c r="C115" i="5"/>
  <c r="D115" i="5"/>
  <c r="E115" i="5"/>
  <c r="F115" i="5"/>
  <c r="G115" i="5"/>
  <c r="H115" i="5"/>
  <c r="J115" i="5"/>
  <c r="AV115" i="5"/>
  <c r="AW115" i="5" s="1"/>
  <c r="AX115" i="5"/>
  <c r="C116" i="5"/>
  <c r="D116" i="5"/>
  <c r="E116" i="5"/>
  <c r="F116" i="5"/>
  <c r="G116" i="5"/>
  <c r="H116" i="5"/>
  <c r="J116" i="5"/>
  <c r="AV116" i="5"/>
  <c r="AW116" i="5" s="1"/>
  <c r="AX116" i="5"/>
  <c r="C117" i="5"/>
  <c r="D117" i="5"/>
  <c r="E117" i="5"/>
  <c r="F117" i="5"/>
  <c r="G117" i="5"/>
  <c r="H117" i="5"/>
  <c r="J117" i="5"/>
  <c r="AV117" i="5"/>
  <c r="AW117" i="5" s="1"/>
  <c r="AX117" i="5"/>
  <c r="C118" i="5"/>
  <c r="D118" i="5"/>
  <c r="E118" i="5"/>
  <c r="F118" i="5"/>
  <c r="G118" i="5"/>
  <c r="H118" i="5"/>
  <c r="J118" i="5"/>
  <c r="AV118" i="5"/>
  <c r="AW118" i="5" s="1"/>
  <c r="AX118" i="5"/>
  <c r="C119" i="5"/>
  <c r="D119" i="5"/>
  <c r="E119" i="5"/>
  <c r="F119" i="5"/>
  <c r="G119" i="5"/>
  <c r="H119" i="5"/>
  <c r="J119" i="5"/>
  <c r="AV119" i="5"/>
  <c r="AW119" i="5" s="1"/>
  <c r="AX119" i="5"/>
  <c r="C120" i="5"/>
  <c r="D120" i="5"/>
  <c r="E120" i="5"/>
  <c r="F120" i="5"/>
  <c r="G120" i="5"/>
  <c r="H120" i="5"/>
  <c r="J120" i="5"/>
  <c r="AV120" i="5"/>
  <c r="AW120" i="5" s="1"/>
  <c r="AX120" i="5"/>
  <c r="C121" i="5"/>
  <c r="D121" i="5"/>
  <c r="E121" i="5"/>
  <c r="F121" i="5"/>
  <c r="G121" i="5"/>
  <c r="H121" i="5"/>
  <c r="J121" i="5"/>
  <c r="AV121" i="5"/>
  <c r="AW121" i="5" s="1"/>
  <c r="AX121" i="5"/>
  <c r="C122" i="5"/>
  <c r="D122" i="5"/>
  <c r="E122" i="5"/>
  <c r="F122" i="5"/>
  <c r="G122" i="5"/>
  <c r="H122" i="5"/>
  <c r="J122" i="5"/>
  <c r="AV122" i="5"/>
  <c r="AW122" i="5" s="1"/>
  <c r="AX122" i="5"/>
  <c r="C123" i="5"/>
  <c r="D123" i="5"/>
  <c r="E123" i="5"/>
  <c r="F123" i="5"/>
  <c r="G123" i="5"/>
  <c r="H123" i="5"/>
  <c r="J123" i="5"/>
  <c r="AV123" i="5"/>
  <c r="AW123" i="5" s="1"/>
  <c r="AX123" i="5"/>
  <c r="C124" i="5"/>
  <c r="D124" i="5"/>
  <c r="E124" i="5"/>
  <c r="F124" i="5"/>
  <c r="G124" i="5"/>
  <c r="H124" i="5"/>
  <c r="J124" i="5"/>
  <c r="AV124" i="5"/>
  <c r="AW124" i="5" s="1"/>
  <c r="AX124" i="5"/>
  <c r="C125" i="5"/>
  <c r="D125" i="5"/>
  <c r="E125" i="5"/>
  <c r="F125" i="5"/>
  <c r="G125" i="5"/>
  <c r="H125" i="5"/>
  <c r="J125" i="5"/>
  <c r="AV125" i="5"/>
  <c r="AW125" i="5" s="1"/>
  <c r="AX125" i="5"/>
  <c r="C126" i="5"/>
  <c r="D126" i="5"/>
  <c r="E126" i="5"/>
  <c r="F126" i="5"/>
  <c r="G126" i="5"/>
  <c r="H126" i="5"/>
  <c r="J126" i="5"/>
  <c r="AV126" i="5"/>
  <c r="AW126" i="5" s="1"/>
  <c r="AX126" i="5"/>
  <c r="C127" i="5"/>
  <c r="D127" i="5"/>
  <c r="E127" i="5"/>
  <c r="F127" i="5"/>
  <c r="G127" i="5"/>
  <c r="H127" i="5"/>
  <c r="J127" i="5"/>
  <c r="AV127" i="5"/>
  <c r="AW127" i="5" s="1"/>
  <c r="AX127" i="5"/>
  <c r="C128" i="5"/>
  <c r="D128" i="5"/>
  <c r="E128" i="5"/>
  <c r="F128" i="5"/>
  <c r="G128" i="5"/>
  <c r="H128" i="5"/>
  <c r="J128" i="5"/>
  <c r="AV128" i="5"/>
  <c r="AW128" i="5" s="1"/>
  <c r="AX128" i="5"/>
  <c r="C129" i="5"/>
  <c r="D129" i="5"/>
  <c r="E129" i="5"/>
  <c r="F129" i="5"/>
  <c r="G129" i="5"/>
  <c r="H129" i="5"/>
  <c r="J129" i="5"/>
  <c r="AV129" i="5"/>
  <c r="AW129" i="5" s="1"/>
  <c r="AX129" i="5"/>
  <c r="C130" i="5"/>
  <c r="D130" i="5"/>
  <c r="E130" i="5"/>
  <c r="F130" i="5"/>
  <c r="G130" i="5"/>
  <c r="H130" i="5"/>
  <c r="J130" i="5"/>
  <c r="AV130" i="5"/>
  <c r="AW130" i="5" s="1"/>
  <c r="AX130" i="5"/>
  <c r="C131" i="5"/>
  <c r="D131" i="5"/>
  <c r="E131" i="5"/>
  <c r="F131" i="5"/>
  <c r="G131" i="5"/>
  <c r="H131" i="5"/>
  <c r="J131" i="5"/>
  <c r="AV131" i="5"/>
  <c r="AW131" i="5" s="1"/>
  <c r="AX131" i="5"/>
  <c r="C132" i="5"/>
  <c r="D132" i="5"/>
  <c r="E132" i="5"/>
  <c r="F132" i="5"/>
  <c r="G132" i="5"/>
  <c r="H132" i="5"/>
  <c r="J132" i="5"/>
  <c r="AV132" i="5"/>
  <c r="AW132" i="5" s="1"/>
  <c r="AX132" i="5"/>
  <c r="C133" i="5"/>
  <c r="D133" i="5"/>
  <c r="E133" i="5"/>
  <c r="F133" i="5"/>
  <c r="G133" i="5"/>
  <c r="H133" i="5"/>
  <c r="J133" i="5"/>
  <c r="AV133" i="5"/>
  <c r="AW133" i="5" s="1"/>
  <c r="AX133" i="5"/>
  <c r="C134" i="5"/>
  <c r="D134" i="5"/>
  <c r="E134" i="5"/>
  <c r="F134" i="5"/>
  <c r="G134" i="5"/>
  <c r="H134" i="5"/>
  <c r="J134" i="5"/>
  <c r="AV134" i="5"/>
  <c r="AW134" i="5" s="1"/>
  <c r="AX134" i="5"/>
  <c r="C135" i="5"/>
  <c r="D135" i="5"/>
  <c r="E135" i="5"/>
  <c r="F135" i="5"/>
  <c r="G135" i="5"/>
  <c r="H135" i="5"/>
  <c r="J135" i="5"/>
  <c r="AV135" i="5"/>
  <c r="AW135" i="5" s="1"/>
  <c r="AX135" i="5"/>
  <c r="C136" i="5"/>
  <c r="D136" i="5"/>
  <c r="E136" i="5"/>
  <c r="F136" i="5"/>
  <c r="G136" i="5"/>
  <c r="H136" i="5"/>
  <c r="J136" i="5"/>
  <c r="AV136" i="5"/>
  <c r="AW136" i="5" s="1"/>
  <c r="AX136" i="5"/>
  <c r="C137" i="5"/>
  <c r="D137" i="5"/>
  <c r="E137" i="5"/>
  <c r="F137" i="5"/>
  <c r="G137" i="5"/>
  <c r="H137" i="5"/>
  <c r="J137" i="5"/>
  <c r="AV137" i="5"/>
  <c r="AW137" i="5" s="1"/>
  <c r="AX137" i="5"/>
  <c r="C138" i="5"/>
  <c r="D138" i="5"/>
  <c r="E138" i="5"/>
  <c r="F138" i="5"/>
  <c r="G138" i="5"/>
  <c r="H138" i="5"/>
  <c r="J138" i="5"/>
  <c r="AV138" i="5"/>
  <c r="AW138" i="5" s="1"/>
  <c r="AX138" i="5"/>
  <c r="C139" i="5"/>
  <c r="D139" i="5"/>
  <c r="E139" i="5"/>
  <c r="F139" i="5"/>
  <c r="G139" i="5"/>
  <c r="H139" i="5"/>
  <c r="J139" i="5"/>
  <c r="AV139" i="5"/>
  <c r="AW139" i="5" s="1"/>
  <c r="AX139" i="5"/>
  <c r="C140" i="5"/>
  <c r="D140" i="5"/>
  <c r="E140" i="5"/>
  <c r="F140" i="5"/>
  <c r="G140" i="5"/>
  <c r="H140" i="5"/>
  <c r="J140" i="5"/>
  <c r="AV140" i="5"/>
  <c r="AW140" i="5" s="1"/>
  <c r="AX140" i="5"/>
  <c r="C141" i="5"/>
  <c r="D141" i="5"/>
  <c r="E141" i="5"/>
  <c r="F141" i="5"/>
  <c r="G141" i="5"/>
  <c r="H141" i="5"/>
  <c r="J141" i="5"/>
  <c r="AV141" i="5"/>
  <c r="AW141" i="5" s="1"/>
  <c r="AX141" i="5"/>
  <c r="C142" i="5"/>
  <c r="D142" i="5"/>
  <c r="E142" i="5"/>
  <c r="F142" i="5"/>
  <c r="G142" i="5"/>
  <c r="H142" i="5"/>
  <c r="J142" i="5"/>
  <c r="AV142" i="5"/>
  <c r="AW142" i="5" s="1"/>
  <c r="AX142" i="5"/>
  <c r="C143" i="5"/>
  <c r="D143" i="5"/>
  <c r="E143" i="5"/>
  <c r="F143" i="5"/>
  <c r="G143" i="5"/>
  <c r="H143" i="5"/>
  <c r="J143" i="5"/>
  <c r="AV143" i="5"/>
  <c r="AW143" i="5" s="1"/>
  <c r="AX143" i="5"/>
  <c r="C144" i="5"/>
  <c r="D144" i="5"/>
  <c r="E144" i="5"/>
  <c r="F144" i="5"/>
  <c r="G144" i="5"/>
  <c r="H144" i="5"/>
  <c r="J144" i="5"/>
  <c r="AV144" i="5"/>
  <c r="AW144" i="5" s="1"/>
  <c r="AX144" i="5"/>
  <c r="C145" i="5"/>
  <c r="D145" i="5"/>
  <c r="E145" i="5"/>
  <c r="F145" i="5"/>
  <c r="G145" i="5"/>
  <c r="H145" i="5"/>
  <c r="J145" i="5"/>
  <c r="AV145" i="5"/>
  <c r="AW145" i="5" s="1"/>
  <c r="AX145" i="5"/>
  <c r="C146" i="5"/>
  <c r="D146" i="5"/>
  <c r="E146" i="5"/>
  <c r="F146" i="5"/>
  <c r="G146" i="5"/>
  <c r="H146" i="5"/>
  <c r="J146" i="5"/>
  <c r="AV146" i="5"/>
  <c r="AW146" i="5" s="1"/>
  <c r="AX146" i="5"/>
  <c r="C147" i="5"/>
  <c r="D147" i="5"/>
  <c r="E147" i="5"/>
  <c r="F147" i="5"/>
  <c r="G147" i="5"/>
  <c r="H147" i="5"/>
  <c r="J147" i="5"/>
  <c r="AV147" i="5"/>
  <c r="AW147" i="5" s="1"/>
  <c r="AX147" i="5"/>
  <c r="C148" i="5"/>
  <c r="D148" i="5"/>
  <c r="E148" i="5"/>
  <c r="F148" i="5"/>
  <c r="G148" i="5"/>
  <c r="H148" i="5"/>
  <c r="J148" i="5"/>
  <c r="AV148" i="5"/>
  <c r="AW148" i="5" s="1"/>
  <c r="AX148" i="5"/>
  <c r="C149" i="5"/>
  <c r="D149" i="5"/>
  <c r="E149" i="5"/>
  <c r="F149" i="5"/>
  <c r="G149" i="5"/>
  <c r="H149" i="5"/>
  <c r="J149" i="5"/>
  <c r="AV149" i="5"/>
  <c r="AW149" i="5" s="1"/>
  <c r="AX149" i="5"/>
  <c r="C150" i="5"/>
  <c r="D150" i="5"/>
  <c r="E150" i="5"/>
  <c r="F150" i="5"/>
  <c r="G150" i="5"/>
  <c r="H150" i="5"/>
  <c r="J150" i="5"/>
  <c r="AV150" i="5"/>
  <c r="AW150" i="5" s="1"/>
  <c r="AX150" i="5"/>
  <c r="C151" i="5"/>
  <c r="D151" i="5"/>
  <c r="E151" i="5"/>
  <c r="F151" i="5"/>
  <c r="G151" i="5"/>
  <c r="H151" i="5"/>
  <c r="J151" i="5"/>
  <c r="AV151" i="5"/>
  <c r="AW151" i="5" s="1"/>
  <c r="AX151" i="5"/>
  <c r="C152" i="5"/>
  <c r="D152" i="5"/>
  <c r="E152" i="5"/>
  <c r="F152" i="5"/>
  <c r="G152" i="5"/>
  <c r="H152" i="5"/>
  <c r="J152" i="5"/>
  <c r="AV152" i="5"/>
  <c r="AW152" i="5" s="1"/>
  <c r="AX152" i="5"/>
  <c r="C153" i="5"/>
  <c r="D153" i="5"/>
  <c r="E153" i="5"/>
  <c r="F153" i="5"/>
  <c r="G153" i="5"/>
  <c r="H153" i="5"/>
  <c r="J153" i="5"/>
  <c r="AV153" i="5"/>
  <c r="AW153" i="5" s="1"/>
  <c r="AX153" i="5"/>
  <c r="C154" i="5"/>
  <c r="D154" i="5"/>
  <c r="E154" i="5"/>
  <c r="F154" i="5"/>
  <c r="G154" i="5"/>
  <c r="H154" i="5"/>
  <c r="J154" i="5"/>
  <c r="AV154" i="5"/>
  <c r="AW154" i="5" s="1"/>
  <c r="AX154" i="5"/>
  <c r="C155" i="5"/>
  <c r="D155" i="5"/>
  <c r="E155" i="5"/>
  <c r="F155" i="5"/>
  <c r="G155" i="5"/>
  <c r="H155" i="5"/>
  <c r="J155" i="5"/>
  <c r="AV155" i="5"/>
  <c r="AW155" i="5" s="1"/>
  <c r="AX155" i="5"/>
  <c r="C156" i="5"/>
  <c r="D156" i="5"/>
  <c r="E156" i="5"/>
  <c r="F156" i="5"/>
  <c r="G156" i="5"/>
  <c r="H156" i="5"/>
  <c r="J156" i="5"/>
  <c r="AV156" i="5"/>
  <c r="AW156" i="5" s="1"/>
  <c r="AX156" i="5"/>
  <c r="C157" i="5"/>
  <c r="D157" i="5"/>
  <c r="E157" i="5"/>
  <c r="F157" i="5"/>
  <c r="G157" i="5"/>
  <c r="H157" i="5"/>
  <c r="J157" i="5"/>
  <c r="AV157" i="5"/>
  <c r="AW157" i="5" s="1"/>
  <c r="AX157" i="5"/>
  <c r="C158" i="5"/>
  <c r="D158" i="5"/>
  <c r="E158" i="5"/>
  <c r="F158" i="5"/>
  <c r="G158" i="5"/>
  <c r="H158" i="5"/>
  <c r="J158" i="5"/>
  <c r="AV158" i="5"/>
  <c r="AW158" i="5" s="1"/>
  <c r="AX158" i="5"/>
  <c r="C159" i="5"/>
  <c r="D159" i="5"/>
  <c r="E159" i="5"/>
  <c r="F159" i="5"/>
  <c r="G159" i="5"/>
  <c r="H159" i="5"/>
  <c r="J159" i="5"/>
  <c r="AV159" i="5"/>
  <c r="AW159" i="5" s="1"/>
  <c r="AX159" i="5"/>
  <c r="C160" i="5"/>
  <c r="D160" i="5"/>
  <c r="E160" i="5"/>
  <c r="F160" i="5"/>
  <c r="G160" i="5"/>
  <c r="H160" i="5"/>
  <c r="J160" i="5"/>
  <c r="AV160" i="5"/>
  <c r="AW160" i="5" s="1"/>
  <c r="AX160" i="5"/>
  <c r="C161" i="5"/>
  <c r="D161" i="5"/>
  <c r="E161" i="5"/>
  <c r="F161" i="5"/>
  <c r="G161" i="5"/>
  <c r="H161" i="5"/>
  <c r="J161" i="5"/>
  <c r="AV161" i="5"/>
  <c r="AW161" i="5" s="1"/>
  <c r="AX161" i="5"/>
  <c r="C162" i="5"/>
  <c r="D162" i="5"/>
  <c r="E162" i="5"/>
  <c r="F162" i="5"/>
  <c r="G162" i="5"/>
  <c r="H162" i="5"/>
  <c r="J162" i="5"/>
  <c r="AV162" i="5"/>
  <c r="AW162" i="5" s="1"/>
  <c r="AX162" i="5"/>
  <c r="C163" i="5"/>
  <c r="D163" i="5"/>
  <c r="E163" i="5"/>
  <c r="F163" i="5"/>
  <c r="G163" i="5"/>
  <c r="H163" i="5"/>
  <c r="J163" i="5"/>
  <c r="AV163" i="5"/>
  <c r="AW163" i="5" s="1"/>
  <c r="AX163" i="5"/>
  <c r="C164" i="5"/>
  <c r="D164" i="5"/>
  <c r="E164" i="5"/>
  <c r="F164" i="5"/>
  <c r="G164" i="5"/>
  <c r="H164" i="5"/>
  <c r="J164" i="5"/>
  <c r="AV164" i="5"/>
  <c r="AW164" i="5" s="1"/>
  <c r="AX164" i="5"/>
  <c r="C165" i="5"/>
  <c r="D165" i="5"/>
  <c r="E165" i="5"/>
  <c r="F165" i="5"/>
  <c r="G165" i="5"/>
  <c r="H165" i="5"/>
  <c r="J165" i="5"/>
  <c r="AV165" i="5"/>
  <c r="AW165" i="5" s="1"/>
  <c r="AX165" i="5"/>
  <c r="C166" i="5"/>
  <c r="D166" i="5"/>
  <c r="E166" i="5"/>
  <c r="F166" i="5"/>
  <c r="G166" i="5"/>
  <c r="H166" i="5"/>
  <c r="J166" i="5"/>
  <c r="AV166" i="5"/>
  <c r="AW166" i="5" s="1"/>
  <c r="AX166" i="5"/>
  <c r="C167" i="5"/>
  <c r="D167" i="5"/>
  <c r="E167" i="5"/>
  <c r="F167" i="5"/>
  <c r="G167" i="5"/>
  <c r="H167" i="5"/>
  <c r="J167" i="5"/>
  <c r="AV167" i="5"/>
  <c r="AW167" i="5" s="1"/>
  <c r="AX167" i="5"/>
  <c r="C168" i="5"/>
  <c r="D168" i="5"/>
  <c r="E168" i="5"/>
  <c r="F168" i="5"/>
  <c r="G168" i="5"/>
  <c r="H168" i="5"/>
  <c r="J168" i="5"/>
  <c r="AV168" i="5"/>
  <c r="AW168" i="5" s="1"/>
  <c r="AX168" i="5"/>
  <c r="C169" i="5"/>
  <c r="D169" i="5"/>
  <c r="E169" i="5"/>
  <c r="F169" i="5"/>
  <c r="G169" i="5"/>
  <c r="H169" i="5"/>
  <c r="J169" i="5"/>
  <c r="AV169" i="5"/>
  <c r="AW169" i="5" s="1"/>
  <c r="AX169" i="5"/>
  <c r="C170" i="5"/>
  <c r="D170" i="5"/>
  <c r="E170" i="5"/>
  <c r="F170" i="5"/>
  <c r="G170" i="5"/>
  <c r="H170" i="5"/>
  <c r="J170" i="5"/>
  <c r="AV170" i="5"/>
  <c r="AW170" i="5" s="1"/>
  <c r="AX170" i="5"/>
  <c r="C171" i="5"/>
  <c r="D171" i="5"/>
  <c r="E171" i="5"/>
  <c r="F171" i="5"/>
  <c r="G171" i="5"/>
  <c r="H171" i="5"/>
  <c r="J171" i="5"/>
  <c r="AV171" i="5"/>
  <c r="AW171" i="5" s="1"/>
  <c r="AX171" i="5"/>
  <c r="C172" i="5"/>
  <c r="D172" i="5"/>
  <c r="E172" i="5"/>
  <c r="F172" i="5"/>
  <c r="G172" i="5"/>
  <c r="H172" i="5"/>
  <c r="J172" i="5"/>
  <c r="AV172" i="5"/>
  <c r="AW172" i="5" s="1"/>
  <c r="AX172" i="5"/>
  <c r="C173" i="5"/>
  <c r="D173" i="5"/>
  <c r="E173" i="5"/>
  <c r="F173" i="5"/>
  <c r="G173" i="5"/>
  <c r="H173" i="5"/>
  <c r="J173" i="5"/>
  <c r="AV173" i="5"/>
  <c r="AW173" i="5" s="1"/>
  <c r="AX173" i="5"/>
  <c r="C174" i="5"/>
  <c r="D174" i="5"/>
  <c r="E174" i="5"/>
  <c r="F174" i="5"/>
  <c r="G174" i="5"/>
  <c r="H174" i="5"/>
  <c r="J174" i="5"/>
  <c r="AV174" i="5"/>
  <c r="AW174" i="5" s="1"/>
  <c r="AX174" i="5"/>
  <c r="C175" i="5"/>
  <c r="D175" i="5"/>
  <c r="E175" i="5"/>
  <c r="F175" i="5"/>
  <c r="G175" i="5"/>
  <c r="H175" i="5"/>
  <c r="J175" i="5"/>
  <c r="AV175" i="5"/>
  <c r="AW175" i="5" s="1"/>
  <c r="AX175" i="5"/>
  <c r="C176" i="5"/>
  <c r="D176" i="5"/>
  <c r="E176" i="5"/>
  <c r="F176" i="5"/>
  <c r="G176" i="5"/>
  <c r="H176" i="5"/>
  <c r="J176" i="5"/>
  <c r="AV176" i="5"/>
  <c r="AW176" i="5" s="1"/>
  <c r="AX176" i="5"/>
  <c r="C177" i="5"/>
  <c r="D177" i="5"/>
  <c r="E177" i="5"/>
  <c r="F177" i="5"/>
  <c r="G177" i="5"/>
  <c r="H177" i="5"/>
  <c r="J177" i="5"/>
  <c r="AV177" i="5"/>
  <c r="AW177" i="5" s="1"/>
  <c r="AX177" i="5"/>
  <c r="C178" i="5"/>
  <c r="D178" i="5"/>
  <c r="E178" i="5"/>
  <c r="F178" i="5"/>
  <c r="G178" i="5"/>
  <c r="H178" i="5"/>
  <c r="J178" i="5"/>
  <c r="AV178" i="5"/>
  <c r="AW178" i="5" s="1"/>
  <c r="AX178" i="5"/>
  <c r="C179" i="5"/>
  <c r="D179" i="5"/>
  <c r="E179" i="5"/>
  <c r="F179" i="5"/>
  <c r="G179" i="5"/>
  <c r="H179" i="5"/>
  <c r="J179" i="5"/>
  <c r="AV179" i="5"/>
  <c r="AW179" i="5" s="1"/>
  <c r="AX179" i="5"/>
  <c r="C180" i="5"/>
  <c r="D180" i="5"/>
  <c r="E180" i="5"/>
  <c r="F180" i="5"/>
  <c r="G180" i="5"/>
  <c r="H180" i="5"/>
  <c r="J180" i="5"/>
  <c r="AV180" i="5"/>
  <c r="AW180" i="5" s="1"/>
  <c r="AX180" i="5"/>
  <c r="C181" i="5"/>
  <c r="D181" i="5"/>
  <c r="E181" i="5"/>
  <c r="F181" i="5"/>
  <c r="G181" i="5"/>
  <c r="H181" i="5"/>
  <c r="J181" i="5"/>
  <c r="AV181" i="5"/>
  <c r="AW181" i="5" s="1"/>
  <c r="AX181" i="5"/>
  <c r="C182" i="5"/>
  <c r="D182" i="5"/>
  <c r="E182" i="5"/>
  <c r="F182" i="5"/>
  <c r="G182" i="5"/>
  <c r="H182" i="5"/>
  <c r="J182" i="5"/>
  <c r="AV182" i="5"/>
  <c r="AW182" i="5" s="1"/>
  <c r="AX182" i="5"/>
  <c r="C183" i="5"/>
  <c r="D183" i="5"/>
  <c r="E183" i="5"/>
  <c r="F183" i="5"/>
  <c r="G183" i="5"/>
  <c r="H183" i="5"/>
  <c r="J183" i="5"/>
  <c r="AV183" i="5"/>
  <c r="AW183" i="5" s="1"/>
  <c r="AX183" i="5"/>
  <c r="C184" i="5"/>
  <c r="D184" i="5"/>
  <c r="E184" i="5"/>
  <c r="F184" i="5"/>
  <c r="G184" i="5"/>
  <c r="H184" i="5"/>
  <c r="J184" i="5"/>
  <c r="AV184" i="5"/>
  <c r="AW184" i="5" s="1"/>
  <c r="AX184" i="5"/>
  <c r="C185" i="5"/>
  <c r="D185" i="5"/>
  <c r="E185" i="5"/>
  <c r="F185" i="5"/>
  <c r="G185" i="5"/>
  <c r="H185" i="5"/>
  <c r="J185" i="5"/>
  <c r="AV185" i="5"/>
  <c r="AW185" i="5" s="1"/>
  <c r="AX185" i="5"/>
  <c r="C186" i="5"/>
  <c r="D186" i="5"/>
  <c r="E186" i="5"/>
  <c r="F186" i="5"/>
  <c r="G186" i="5"/>
  <c r="H186" i="5"/>
  <c r="J186" i="5"/>
  <c r="AV186" i="5"/>
  <c r="AW186" i="5" s="1"/>
  <c r="AX186" i="5"/>
  <c r="C187" i="5"/>
  <c r="D187" i="5"/>
  <c r="E187" i="5"/>
  <c r="F187" i="5"/>
  <c r="G187" i="5"/>
  <c r="H187" i="5"/>
  <c r="J187" i="5"/>
  <c r="AV187" i="5"/>
  <c r="AW187" i="5" s="1"/>
  <c r="AX187" i="5"/>
  <c r="C188" i="5"/>
  <c r="D188" i="5"/>
  <c r="E188" i="5"/>
  <c r="F188" i="5"/>
  <c r="G188" i="5"/>
  <c r="H188" i="5"/>
  <c r="J188" i="5"/>
  <c r="AV188" i="5"/>
  <c r="AW188" i="5" s="1"/>
  <c r="AX188" i="5"/>
  <c r="C189" i="5"/>
  <c r="D189" i="5"/>
  <c r="E189" i="5"/>
  <c r="F189" i="5"/>
  <c r="G189" i="5"/>
  <c r="H189" i="5"/>
  <c r="J189" i="5"/>
  <c r="AV189" i="5"/>
  <c r="AW189" i="5" s="1"/>
  <c r="AX189" i="5"/>
  <c r="C190" i="5"/>
  <c r="D190" i="5"/>
  <c r="E190" i="5"/>
  <c r="F190" i="5"/>
  <c r="G190" i="5"/>
  <c r="H190" i="5"/>
  <c r="J190" i="5"/>
  <c r="AV190" i="5"/>
  <c r="AW190" i="5" s="1"/>
  <c r="AX190" i="5"/>
  <c r="C191" i="5"/>
  <c r="D191" i="5"/>
  <c r="E191" i="5"/>
  <c r="F191" i="5"/>
  <c r="G191" i="5"/>
  <c r="H191" i="5"/>
  <c r="J191" i="5"/>
  <c r="AV191" i="5"/>
  <c r="AW191" i="5" s="1"/>
  <c r="AX191" i="5"/>
  <c r="C192" i="5"/>
  <c r="D192" i="5"/>
  <c r="E192" i="5"/>
  <c r="F192" i="5"/>
  <c r="G192" i="5"/>
  <c r="H192" i="5"/>
  <c r="J192" i="5"/>
  <c r="AV192" i="5"/>
  <c r="AW192" i="5" s="1"/>
  <c r="AX192" i="5"/>
  <c r="C193" i="5"/>
  <c r="D193" i="5"/>
  <c r="E193" i="5"/>
  <c r="F193" i="5"/>
  <c r="G193" i="5"/>
  <c r="H193" i="5"/>
  <c r="J193" i="5"/>
  <c r="AV193" i="5"/>
  <c r="AW193" i="5" s="1"/>
  <c r="AX193" i="5"/>
  <c r="C194" i="5"/>
  <c r="D194" i="5"/>
  <c r="E194" i="5"/>
  <c r="F194" i="5"/>
  <c r="G194" i="5"/>
  <c r="H194" i="5"/>
  <c r="J194" i="5"/>
  <c r="AV194" i="5"/>
  <c r="AW194" i="5" s="1"/>
  <c r="AX194" i="5"/>
  <c r="C195" i="5"/>
  <c r="D195" i="5"/>
  <c r="E195" i="5"/>
  <c r="F195" i="5"/>
  <c r="G195" i="5"/>
  <c r="H195" i="5"/>
  <c r="J195" i="5"/>
  <c r="AV195" i="5"/>
  <c r="AW195" i="5" s="1"/>
  <c r="AX195" i="5"/>
  <c r="C196" i="5"/>
  <c r="D196" i="5"/>
  <c r="E196" i="5"/>
  <c r="F196" i="5"/>
  <c r="G196" i="5"/>
  <c r="H196" i="5"/>
  <c r="J196" i="5"/>
  <c r="AV196" i="5"/>
  <c r="AW196" i="5" s="1"/>
  <c r="AX196" i="5"/>
  <c r="C197" i="5"/>
  <c r="D197" i="5"/>
  <c r="E197" i="5"/>
  <c r="F197" i="5"/>
  <c r="G197" i="5"/>
  <c r="H197" i="5"/>
  <c r="J197" i="5"/>
  <c r="AV197" i="5"/>
  <c r="AW197" i="5" s="1"/>
  <c r="AX197" i="5"/>
  <c r="C198" i="5"/>
  <c r="D198" i="5"/>
  <c r="E198" i="5"/>
  <c r="F198" i="5"/>
  <c r="G198" i="5"/>
  <c r="H198" i="5"/>
  <c r="J198" i="5"/>
  <c r="AV198" i="5"/>
  <c r="AW198" i="5" s="1"/>
  <c r="AX198" i="5"/>
  <c r="C199" i="5"/>
  <c r="D199" i="5"/>
  <c r="E199" i="5"/>
  <c r="F199" i="5"/>
  <c r="G199" i="5"/>
  <c r="H199" i="5"/>
  <c r="J199" i="5"/>
  <c r="AV199" i="5"/>
  <c r="AW199" i="5" s="1"/>
  <c r="AX199" i="5"/>
  <c r="C200" i="5"/>
  <c r="D200" i="5"/>
  <c r="E200" i="5"/>
  <c r="F200" i="5"/>
  <c r="G200" i="5"/>
  <c r="H200" i="5"/>
  <c r="J200" i="5"/>
  <c r="AV200" i="5"/>
  <c r="AW200" i="5" s="1"/>
  <c r="AX200" i="5"/>
  <c r="C201" i="5"/>
  <c r="D201" i="5"/>
  <c r="E201" i="5"/>
  <c r="F201" i="5"/>
  <c r="G201" i="5"/>
  <c r="H201" i="5"/>
  <c r="J201" i="5"/>
  <c r="AV201" i="5"/>
  <c r="AW201" i="5" s="1"/>
  <c r="AX201" i="5"/>
  <c r="C202" i="5"/>
  <c r="D202" i="5"/>
  <c r="E202" i="5"/>
  <c r="F202" i="5"/>
  <c r="G202" i="5"/>
  <c r="H202" i="5"/>
  <c r="J202" i="5"/>
  <c r="AV202" i="5"/>
  <c r="AW202" i="5" s="1"/>
  <c r="AX202" i="5"/>
  <c r="C203" i="5"/>
  <c r="D203" i="5"/>
  <c r="E203" i="5"/>
  <c r="F203" i="5"/>
  <c r="G203" i="5"/>
  <c r="H203" i="5"/>
  <c r="J203" i="5"/>
  <c r="AV203" i="5"/>
  <c r="AW203" i="5" s="1"/>
  <c r="AX203" i="5"/>
  <c r="C204" i="5"/>
  <c r="D204" i="5"/>
  <c r="E204" i="5"/>
  <c r="F204" i="5"/>
  <c r="G204" i="5"/>
  <c r="H204" i="5"/>
  <c r="J204" i="5"/>
  <c r="AV204" i="5"/>
  <c r="AW204" i="5" s="1"/>
  <c r="AX204" i="5"/>
  <c r="C205" i="5"/>
  <c r="D205" i="5"/>
  <c r="E205" i="5"/>
  <c r="F205" i="5"/>
  <c r="G205" i="5"/>
  <c r="H205" i="5"/>
  <c r="J205" i="5"/>
  <c r="AV205" i="5"/>
  <c r="AW205" i="5" s="1"/>
  <c r="AX205" i="5"/>
  <c r="C206" i="5"/>
  <c r="D206" i="5"/>
  <c r="E206" i="5"/>
  <c r="F206" i="5"/>
  <c r="G206" i="5"/>
  <c r="H206" i="5"/>
  <c r="J206" i="5"/>
  <c r="AV206" i="5"/>
  <c r="AW206" i="5" s="1"/>
  <c r="AX206" i="5"/>
  <c r="C207" i="5"/>
  <c r="D207" i="5"/>
  <c r="E207" i="5"/>
  <c r="F207" i="5"/>
  <c r="G207" i="5"/>
  <c r="H207" i="5"/>
  <c r="J207" i="5"/>
  <c r="AV207" i="5"/>
  <c r="AW207" i="5" s="1"/>
  <c r="AX207" i="5"/>
  <c r="C208" i="5"/>
  <c r="D208" i="5"/>
  <c r="E208" i="5"/>
  <c r="F208" i="5"/>
  <c r="G208" i="5"/>
  <c r="H208" i="5"/>
  <c r="J208" i="5"/>
  <c r="AV208" i="5"/>
  <c r="AW208" i="5" s="1"/>
  <c r="AX208" i="5"/>
  <c r="C209" i="5"/>
  <c r="D209" i="5"/>
  <c r="E209" i="5"/>
  <c r="F209" i="5"/>
  <c r="G209" i="5"/>
  <c r="H209" i="5"/>
  <c r="J209" i="5"/>
  <c r="AV209" i="5"/>
  <c r="AW209" i="5" s="1"/>
  <c r="AX209" i="5"/>
  <c r="C210" i="5"/>
  <c r="D210" i="5"/>
  <c r="E210" i="5"/>
  <c r="F210" i="5"/>
  <c r="G210" i="5"/>
  <c r="H210" i="5"/>
  <c r="J210" i="5"/>
  <c r="AV210" i="5"/>
  <c r="AW210" i="5" s="1"/>
  <c r="AX210" i="5"/>
  <c r="C211" i="5"/>
  <c r="D211" i="5"/>
  <c r="E211" i="5"/>
  <c r="F211" i="5"/>
  <c r="G211" i="5"/>
  <c r="H211" i="5"/>
  <c r="J211" i="5"/>
  <c r="AV211" i="5"/>
  <c r="AW211" i="5" s="1"/>
  <c r="AX211" i="5"/>
  <c r="C212" i="5"/>
  <c r="D212" i="5"/>
  <c r="E212" i="5"/>
  <c r="F212" i="5"/>
  <c r="G212" i="5"/>
  <c r="H212" i="5"/>
  <c r="J212" i="5"/>
  <c r="AV212" i="5"/>
  <c r="AW212" i="5" s="1"/>
  <c r="AX212" i="5"/>
  <c r="C213" i="5"/>
  <c r="D213" i="5"/>
  <c r="E213" i="5"/>
  <c r="F213" i="5"/>
  <c r="G213" i="5"/>
  <c r="H213" i="5"/>
  <c r="J213" i="5"/>
  <c r="AV213" i="5"/>
  <c r="AW213" i="5" s="1"/>
  <c r="AX213" i="5"/>
  <c r="C214" i="5"/>
  <c r="D214" i="5"/>
  <c r="E214" i="5"/>
  <c r="F214" i="5"/>
  <c r="G214" i="5"/>
  <c r="H214" i="5"/>
  <c r="J214" i="5"/>
  <c r="AV214" i="5"/>
  <c r="AW214" i="5" s="1"/>
  <c r="AX214" i="5"/>
  <c r="C215" i="5"/>
  <c r="D215" i="5"/>
  <c r="E215" i="5"/>
  <c r="F215" i="5"/>
  <c r="G215" i="5"/>
  <c r="H215" i="5"/>
  <c r="J215" i="5"/>
  <c r="AV215" i="5"/>
  <c r="AW215" i="5" s="1"/>
  <c r="AX215" i="5"/>
  <c r="C216" i="5"/>
  <c r="D216" i="5"/>
  <c r="E216" i="5"/>
  <c r="F216" i="5"/>
  <c r="G216" i="5"/>
  <c r="H216" i="5"/>
  <c r="J216" i="5"/>
  <c r="AV216" i="5"/>
  <c r="AW216" i="5" s="1"/>
  <c r="AX216" i="5"/>
  <c r="C217" i="5"/>
  <c r="D217" i="5"/>
  <c r="E217" i="5"/>
  <c r="F217" i="5"/>
  <c r="G217" i="5"/>
  <c r="H217" i="5"/>
  <c r="J217" i="5"/>
  <c r="AV217" i="5"/>
  <c r="AW217" i="5" s="1"/>
  <c r="AX217" i="5"/>
  <c r="C218" i="5"/>
  <c r="D218" i="5"/>
  <c r="E218" i="5"/>
  <c r="F218" i="5"/>
  <c r="G218" i="5"/>
  <c r="H218" i="5"/>
  <c r="J218" i="5"/>
  <c r="AV218" i="5"/>
  <c r="AW218" i="5" s="1"/>
  <c r="AX218" i="5"/>
  <c r="C219" i="5"/>
  <c r="D219" i="5"/>
  <c r="E219" i="5"/>
  <c r="F219" i="5"/>
  <c r="G219" i="5"/>
  <c r="H219" i="5"/>
  <c r="J219" i="5"/>
  <c r="AV219" i="5"/>
  <c r="AW219" i="5" s="1"/>
  <c r="AX219" i="5"/>
  <c r="C220" i="5"/>
  <c r="D220" i="5"/>
  <c r="E220" i="5"/>
  <c r="F220" i="5"/>
  <c r="G220" i="5"/>
  <c r="H220" i="5"/>
  <c r="J220" i="5"/>
  <c r="AV220" i="5"/>
  <c r="AW220" i="5" s="1"/>
  <c r="AX220" i="5"/>
  <c r="C221" i="5"/>
  <c r="D221" i="5"/>
  <c r="E221" i="5"/>
  <c r="F221" i="5"/>
  <c r="G221" i="5"/>
  <c r="H221" i="5"/>
  <c r="J221" i="5"/>
  <c r="AV221" i="5"/>
  <c r="AW221" i="5" s="1"/>
  <c r="AX221" i="5"/>
  <c r="C222" i="5"/>
  <c r="D222" i="5"/>
  <c r="E222" i="5"/>
  <c r="F222" i="5"/>
  <c r="G222" i="5"/>
  <c r="H222" i="5"/>
  <c r="J222" i="5"/>
  <c r="AV222" i="5"/>
  <c r="AW222" i="5" s="1"/>
  <c r="AX222" i="5"/>
  <c r="C223" i="5"/>
  <c r="D223" i="5"/>
  <c r="E223" i="5"/>
  <c r="F223" i="5"/>
  <c r="G223" i="5"/>
  <c r="H223" i="5"/>
  <c r="J223" i="5"/>
  <c r="AV223" i="5"/>
  <c r="AW223" i="5" s="1"/>
  <c r="AX223" i="5"/>
  <c r="C224" i="5"/>
  <c r="D224" i="5"/>
  <c r="E224" i="5"/>
  <c r="F224" i="5"/>
  <c r="G224" i="5"/>
  <c r="H224" i="5"/>
  <c r="J224" i="5"/>
  <c r="AV224" i="5"/>
  <c r="AW224" i="5" s="1"/>
  <c r="AX224" i="5"/>
  <c r="C225" i="5"/>
  <c r="D225" i="5"/>
  <c r="E225" i="5"/>
  <c r="F225" i="5"/>
  <c r="G225" i="5"/>
  <c r="H225" i="5"/>
  <c r="J225" i="5"/>
  <c r="AV225" i="5"/>
  <c r="AW225" i="5" s="1"/>
  <c r="AX225" i="5"/>
  <c r="C226" i="5"/>
  <c r="D226" i="5"/>
  <c r="E226" i="5"/>
  <c r="F226" i="5"/>
  <c r="G226" i="5"/>
  <c r="H226" i="5"/>
  <c r="J226" i="5"/>
  <c r="AV226" i="5"/>
  <c r="AW226" i="5" s="1"/>
  <c r="AX226" i="5"/>
  <c r="C227" i="5"/>
  <c r="D227" i="5"/>
  <c r="E227" i="5"/>
  <c r="F227" i="5"/>
  <c r="G227" i="5"/>
  <c r="H227" i="5"/>
  <c r="J227" i="5"/>
  <c r="AV227" i="5"/>
  <c r="AW227" i="5" s="1"/>
  <c r="AX227" i="5"/>
  <c r="C228" i="5"/>
  <c r="D228" i="5"/>
  <c r="E228" i="5"/>
  <c r="F228" i="5"/>
  <c r="G228" i="5"/>
  <c r="H228" i="5"/>
  <c r="J228" i="5"/>
  <c r="AV228" i="5"/>
  <c r="AW228" i="5" s="1"/>
  <c r="AX228" i="5"/>
  <c r="C229" i="5"/>
  <c r="D229" i="5"/>
  <c r="E229" i="5"/>
  <c r="F229" i="5"/>
  <c r="G229" i="5"/>
  <c r="H229" i="5"/>
  <c r="J229" i="5"/>
  <c r="AV229" i="5"/>
  <c r="AW229" i="5" s="1"/>
  <c r="AX229" i="5"/>
  <c r="C230" i="5"/>
  <c r="D230" i="5"/>
  <c r="E230" i="5"/>
  <c r="F230" i="5"/>
  <c r="G230" i="5"/>
  <c r="H230" i="5"/>
  <c r="J230" i="5"/>
  <c r="AV230" i="5"/>
  <c r="AW230" i="5" s="1"/>
  <c r="AX230" i="5"/>
  <c r="C231" i="5"/>
  <c r="D231" i="5"/>
  <c r="E231" i="5"/>
  <c r="F231" i="5"/>
  <c r="G231" i="5"/>
  <c r="H231" i="5"/>
  <c r="J231" i="5"/>
  <c r="AV231" i="5"/>
  <c r="AW231" i="5" s="1"/>
  <c r="AX231" i="5"/>
  <c r="C232" i="5"/>
  <c r="D232" i="5"/>
  <c r="E232" i="5"/>
  <c r="F232" i="5"/>
  <c r="G232" i="5"/>
  <c r="H232" i="5"/>
  <c r="J232" i="5"/>
  <c r="AV232" i="5"/>
  <c r="AW232" i="5" s="1"/>
  <c r="AX232" i="5"/>
  <c r="C233" i="5"/>
  <c r="D233" i="5"/>
  <c r="E233" i="5"/>
  <c r="F233" i="5"/>
  <c r="G233" i="5"/>
  <c r="H233" i="5"/>
  <c r="J233" i="5"/>
  <c r="AV233" i="5"/>
  <c r="AW233" i="5" s="1"/>
  <c r="AX233" i="5"/>
  <c r="C234" i="5"/>
  <c r="D234" i="5"/>
  <c r="E234" i="5"/>
  <c r="F234" i="5"/>
  <c r="G234" i="5"/>
  <c r="H234" i="5"/>
  <c r="J234" i="5"/>
  <c r="AV234" i="5"/>
  <c r="AW234" i="5" s="1"/>
  <c r="AX234" i="5"/>
  <c r="C235" i="5"/>
  <c r="D235" i="5"/>
  <c r="E235" i="5"/>
  <c r="F235" i="5"/>
  <c r="G235" i="5"/>
  <c r="H235" i="5"/>
  <c r="J235" i="5"/>
  <c r="AV235" i="5"/>
  <c r="AW235" i="5" s="1"/>
  <c r="AX235" i="5"/>
  <c r="C236" i="5"/>
  <c r="D236" i="5"/>
  <c r="E236" i="5"/>
  <c r="F236" i="5"/>
  <c r="G236" i="5"/>
  <c r="H236" i="5"/>
  <c r="J236" i="5"/>
  <c r="AV236" i="5"/>
  <c r="AW236" i="5" s="1"/>
  <c r="AX236" i="5"/>
  <c r="C237" i="5"/>
  <c r="D237" i="5"/>
  <c r="E237" i="5"/>
  <c r="F237" i="5"/>
  <c r="G237" i="5"/>
  <c r="H237" i="5"/>
  <c r="J237" i="5"/>
  <c r="AV237" i="5"/>
  <c r="AW237" i="5" s="1"/>
  <c r="AX237" i="5"/>
  <c r="C238" i="5"/>
  <c r="D238" i="5"/>
  <c r="E238" i="5"/>
  <c r="F238" i="5"/>
  <c r="G238" i="5"/>
  <c r="H238" i="5"/>
  <c r="J238" i="5"/>
  <c r="AV238" i="5"/>
  <c r="AW238" i="5" s="1"/>
  <c r="AX238" i="5"/>
  <c r="C239" i="5"/>
  <c r="D239" i="5"/>
  <c r="E239" i="5"/>
  <c r="F239" i="5"/>
  <c r="G239" i="5"/>
  <c r="H239" i="5"/>
  <c r="J239" i="5"/>
  <c r="AV239" i="5"/>
  <c r="AW239" i="5" s="1"/>
  <c r="AX239" i="5"/>
  <c r="C240" i="5"/>
  <c r="D240" i="5"/>
  <c r="E240" i="5"/>
  <c r="F240" i="5"/>
  <c r="G240" i="5"/>
  <c r="H240" i="5"/>
  <c r="J240" i="5"/>
  <c r="AV240" i="5"/>
  <c r="AW240" i="5" s="1"/>
  <c r="AX240" i="5"/>
  <c r="C241" i="5"/>
  <c r="D241" i="5"/>
  <c r="E241" i="5"/>
  <c r="F241" i="5"/>
  <c r="G241" i="5"/>
  <c r="H241" i="5"/>
  <c r="J241" i="5"/>
  <c r="AV241" i="5"/>
  <c r="AW241" i="5" s="1"/>
  <c r="AX241" i="5"/>
  <c r="C242" i="5"/>
  <c r="D242" i="5"/>
  <c r="E242" i="5"/>
  <c r="F242" i="5"/>
  <c r="G242" i="5"/>
  <c r="H242" i="5"/>
  <c r="J242" i="5"/>
  <c r="AV242" i="5"/>
  <c r="AW242" i="5" s="1"/>
  <c r="AX242" i="5"/>
  <c r="C243" i="5"/>
  <c r="D243" i="5"/>
  <c r="E243" i="5"/>
  <c r="F243" i="5"/>
  <c r="G243" i="5"/>
  <c r="H243" i="5"/>
  <c r="J243" i="5"/>
  <c r="AV243" i="5"/>
  <c r="AW243" i="5" s="1"/>
  <c r="AX243" i="5"/>
  <c r="C244" i="5"/>
  <c r="D244" i="5"/>
  <c r="E244" i="5"/>
  <c r="F244" i="5"/>
  <c r="G244" i="5"/>
  <c r="H244" i="5"/>
  <c r="J244" i="5"/>
  <c r="AV244" i="5"/>
  <c r="AW244" i="5" s="1"/>
  <c r="AX244" i="5"/>
  <c r="C245" i="5"/>
  <c r="D245" i="5"/>
  <c r="E245" i="5"/>
  <c r="F245" i="5"/>
  <c r="G245" i="5"/>
  <c r="H245" i="5"/>
  <c r="J245" i="5"/>
  <c r="AV245" i="5"/>
  <c r="AW245" i="5" s="1"/>
  <c r="AX245" i="5"/>
  <c r="C246" i="5"/>
  <c r="D246" i="5"/>
  <c r="E246" i="5"/>
  <c r="F246" i="5"/>
  <c r="G246" i="5"/>
  <c r="H246" i="5"/>
  <c r="J246" i="5"/>
  <c r="AV246" i="5"/>
  <c r="AW246" i="5" s="1"/>
  <c r="AX246" i="5"/>
  <c r="C247" i="5"/>
  <c r="D247" i="5"/>
  <c r="E247" i="5"/>
  <c r="F247" i="5"/>
  <c r="G247" i="5"/>
  <c r="H247" i="5"/>
  <c r="J247" i="5"/>
  <c r="AV247" i="5"/>
  <c r="AW247" i="5" s="1"/>
  <c r="AX247" i="5"/>
  <c r="C248" i="5"/>
  <c r="D248" i="5"/>
  <c r="E248" i="5"/>
  <c r="F248" i="5"/>
  <c r="G248" i="5"/>
  <c r="H248" i="5"/>
  <c r="J248" i="5"/>
  <c r="AV248" i="5"/>
  <c r="AW248" i="5" s="1"/>
  <c r="AX248" i="5"/>
  <c r="C249" i="5"/>
  <c r="D249" i="5"/>
  <c r="E249" i="5"/>
  <c r="F249" i="5"/>
  <c r="G249" i="5"/>
  <c r="H249" i="5"/>
  <c r="J249" i="5"/>
  <c r="AV249" i="5"/>
  <c r="AW249" i="5" s="1"/>
  <c r="AX249" i="5"/>
  <c r="C250" i="5"/>
  <c r="D250" i="5"/>
  <c r="E250" i="5"/>
  <c r="F250" i="5"/>
  <c r="G250" i="5"/>
  <c r="H250" i="5"/>
  <c r="J250" i="5"/>
  <c r="AV250" i="5"/>
  <c r="AW250" i="5" s="1"/>
  <c r="AX250" i="5"/>
  <c r="C251" i="5"/>
  <c r="D251" i="5"/>
  <c r="E251" i="5"/>
  <c r="F251" i="5"/>
  <c r="G251" i="5"/>
  <c r="H251" i="5"/>
  <c r="J251" i="5"/>
  <c r="AV251" i="5"/>
  <c r="AW251" i="5" s="1"/>
  <c r="AX251" i="5"/>
  <c r="C252" i="5"/>
  <c r="D252" i="5"/>
  <c r="E252" i="5"/>
  <c r="F252" i="5"/>
  <c r="G252" i="5"/>
  <c r="H252" i="5"/>
  <c r="J252" i="5"/>
  <c r="AV252" i="5"/>
  <c r="AW252" i="5" s="1"/>
  <c r="AX252" i="5"/>
  <c r="C253" i="5"/>
  <c r="D253" i="5"/>
  <c r="E253" i="5"/>
  <c r="F253" i="5"/>
  <c r="G253" i="5"/>
  <c r="H253" i="5"/>
  <c r="J253" i="5"/>
  <c r="AV253" i="5"/>
  <c r="AW253" i="5" s="1"/>
  <c r="AX253" i="5"/>
  <c r="C254" i="5"/>
  <c r="D254" i="5"/>
  <c r="E254" i="5"/>
  <c r="F254" i="5"/>
  <c r="G254" i="5"/>
  <c r="H254" i="5"/>
  <c r="J254" i="5"/>
  <c r="AV254" i="5"/>
  <c r="AW254" i="5" s="1"/>
  <c r="AX254" i="5"/>
  <c r="C255" i="5"/>
  <c r="D255" i="5"/>
  <c r="E255" i="5"/>
  <c r="F255" i="5"/>
  <c r="G255" i="5"/>
  <c r="H255" i="5"/>
  <c r="J255" i="5"/>
  <c r="AV255" i="5"/>
  <c r="AW255" i="5" s="1"/>
  <c r="AX255" i="5"/>
  <c r="C256" i="5"/>
  <c r="D256" i="5"/>
  <c r="E256" i="5"/>
  <c r="F256" i="5"/>
  <c r="G256" i="5"/>
  <c r="H256" i="5"/>
  <c r="J256" i="5"/>
  <c r="AV256" i="5"/>
  <c r="AW256" i="5" s="1"/>
  <c r="AX256" i="5"/>
  <c r="C257" i="5"/>
  <c r="D257" i="5"/>
  <c r="E257" i="5"/>
  <c r="F257" i="5"/>
  <c r="G257" i="5"/>
  <c r="H257" i="5"/>
  <c r="J257" i="5"/>
  <c r="AV257" i="5"/>
  <c r="AW257" i="5" s="1"/>
  <c r="AX257" i="5"/>
  <c r="C258" i="5"/>
  <c r="D258" i="5"/>
  <c r="E258" i="5"/>
  <c r="F258" i="5"/>
  <c r="G258" i="5"/>
  <c r="H258" i="5"/>
  <c r="J258" i="5"/>
  <c r="AV258" i="5"/>
  <c r="AW258" i="5" s="1"/>
  <c r="AX258" i="5"/>
  <c r="C259" i="5"/>
  <c r="D259" i="5"/>
  <c r="E259" i="5"/>
  <c r="F259" i="5"/>
  <c r="G259" i="5"/>
  <c r="H259" i="5"/>
  <c r="J259" i="5"/>
  <c r="AV259" i="5"/>
  <c r="AW259" i="5" s="1"/>
  <c r="AX259" i="5"/>
  <c r="C260" i="5"/>
  <c r="D260" i="5"/>
  <c r="E260" i="5"/>
  <c r="F260" i="5"/>
  <c r="G260" i="5"/>
  <c r="H260" i="5"/>
  <c r="J260" i="5"/>
  <c r="AV260" i="5"/>
  <c r="AW260" i="5" s="1"/>
  <c r="AX260" i="5"/>
  <c r="C261" i="5"/>
  <c r="D261" i="5"/>
  <c r="E261" i="5"/>
  <c r="F261" i="5"/>
  <c r="G261" i="5"/>
  <c r="H261" i="5"/>
  <c r="J261" i="5"/>
  <c r="AV261" i="5"/>
  <c r="AW261" i="5" s="1"/>
  <c r="AX261" i="5"/>
  <c r="C262" i="5"/>
  <c r="D262" i="5"/>
  <c r="E262" i="5"/>
  <c r="F262" i="5"/>
  <c r="G262" i="5"/>
  <c r="H262" i="5"/>
  <c r="J262" i="5"/>
  <c r="AV262" i="5"/>
  <c r="AW262" i="5" s="1"/>
  <c r="AX262" i="5"/>
  <c r="C263" i="5"/>
  <c r="D263" i="5"/>
  <c r="E263" i="5"/>
  <c r="F263" i="5"/>
  <c r="G263" i="5"/>
  <c r="H263" i="5"/>
  <c r="J263" i="5"/>
  <c r="AV263" i="5"/>
  <c r="AW263" i="5" s="1"/>
  <c r="AX263" i="5"/>
  <c r="C264" i="5"/>
  <c r="D264" i="5"/>
  <c r="E264" i="5"/>
  <c r="F264" i="5"/>
  <c r="G264" i="5"/>
  <c r="H264" i="5"/>
  <c r="J264" i="5"/>
  <c r="AV264" i="5"/>
  <c r="AW264" i="5" s="1"/>
  <c r="AX264" i="5"/>
  <c r="C265" i="5"/>
  <c r="D265" i="5"/>
  <c r="E265" i="5"/>
  <c r="F265" i="5"/>
  <c r="G265" i="5"/>
  <c r="H265" i="5"/>
  <c r="J265" i="5"/>
  <c r="AV265" i="5"/>
  <c r="AW265" i="5" s="1"/>
  <c r="AX265" i="5"/>
  <c r="C266" i="5"/>
  <c r="D266" i="5"/>
  <c r="E266" i="5"/>
  <c r="F266" i="5"/>
  <c r="G266" i="5"/>
  <c r="H266" i="5"/>
  <c r="J266" i="5"/>
  <c r="AV266" i="5"/>
  <c r="AW266" i="5" s="1"/>
  <c r="AX266" i="5"/>
  <c r="C267" i="5"/>
  <c r="D267" i="5"/>
  <c r="E267" i="5"/>
  <c r="F267" i="5"/>
  <c r="G267" i="5"/>
  <c r="H267" i="5"/>
  <c r="J267" i="5"/>
  <c r="AV267" i="5"/>
  <c r="AW267" i="5" s="1"/>
  <c r="AX267" i="5"/>
  <c r="C268" i="5"/>
  <c r="D268" i="5"/>
  <c r="E268" i="5"/>
  <c r="F268" i="5"/>
  <c r="G268" i="5"/>
  <c r="H268" i="5"/>
  <c r="J268" i="5"/>
  <c r="AV268" i="5"/>
  <c r="AW268" i="5" s="1"/>
  <c r="AX268" i="5"/>
  <c r="C269" i="5"/>
  <c r="D269" i="5"/>
  <c r="E269" i="5"/>
  <c r="F269" i="5"/>
  <c r="G269" i="5"/>
  <c r="H269" i="5"/>
  <c r="J269" i="5"/>
  <c r="AV269" i="5"/>
  <c r="AW269" i="5" s="1"/>
  <c r="AX269" i="5"/>
  <c r="C270" i="5"/>
  <c r="D270" i="5"/>
  <c r="E270" i="5"/>
  <c r="F270" i="5"/>
  <c r="G270" i="5"/>
  <c r="H270" i="5"/>
  <c r="J270" i="5"/>
  <c r="AV270" i="5"/>
  <c r="AW270" i="5" s="1"/>
  <c r="AX270" i="5"/>
  <c r="C271" i="5"/>
  <c r="D271" i="5"/>
  <c r="E271" i="5"/>
  <c r="F271" i="5"/>
  <c r="G271" i="5"/>
  <c r="H271" i="5"/>
  <c r="J271" i="5"/>
  <c r="AV271" i="5"/>
  <c r="AW271" i="5" s="1"/>
  <c r="AX271" i="5"/>
  <c r="C272" i="5"/>
  <c r="D272" i="5"/>
  <c r="E272" i="5"/>
  <c r="F272" i="5"/>
  <c r="G272" i="5"/>
  <c r="H272" i="5"/>
  <c r="J272" i="5"/>
  <c r="AV272" i="5"/>
  <c r="AW272" i="5" s="1"/>
  <c r="AX272" i="5"/>
  <c r="C273" i="5"/>
  <c r="D273" i="5"/>
  <c r="E273" i="5"/>
  <c r="F273" i="5"/>
  <c r="G273" i="5"/>
  <c r="H273" i="5"/>
  <c r="J273" i="5"/>
  <c r="AV273" i="5"/>
  <c r="AW273" i="5" s="1"/>
  <c r="AX273" i="5"/>
  <c r="C274" i="5"/>
  <c r="D274" i="5"/>
  <c r="E274" i="5"/>
  <c r="F274" i="5"/>
  <c r="G274" i="5"/>
  <c r="H274" i="5"/>
  <c r="J274" i="5"/>
  <c r="AV274" i="5"/>
  <c r="AW274" i="5" s="1"/>
  <c r="AX274" i="5"/>
  <c r="C275" i="5"/>
  <c r="D275" i="5"/>
  <c r="E275" i="5"/>
  <c r="F275" i="5"/>
  <c r="G275" i="5"/>
  <c r="H275" i="5"/>
  <c r="J275" i="5"/>
  <c r="AV275" i="5"/>
  <c r="AW275" i="5" s="1"/>
  <c r="AX275" i="5"/>
  <c r="C276" i="5"/>
  <c r="D276" i="5"/>
  <c r="E276" i="5"/>
  <c r="F276" i="5"/>
  <c r="G276" i="5"/>
  <c r="H276" i="5"/>
  <c r="J276" i="5"/>
  <c r="AV276" i="5"/>
  <c r="AW276" i="5" s="1"/>
  <c r="AX276" i="5"/>
  <c r="C277" i="5"/>
  <c r="D277" i="5"/>
  <c r="E277" i="5"/>
  <c r="F277" i="5"/>
  <c r="G277" i="5"/>
  <c r="H277" i="5"/>
  <c r="J277" i="5"/>
  <c r="AV277" i="5"/>
  <c r="AW277" i="5" s="1"/>
  <c r="AX277" i="5"/>
  <c r="C278" i="5"/>
  <c r="D278" i="5"/>
  <c r="E278" i="5"/>
  <c r="F278" i="5"/>
  <c r="G278" i="5"/>
  <c r="H278" i="5"/>
  <c r="J278" i="5"/>
  <c r="AV278" i="5"/>
  <c r="AW278" i="5" s="1"/>
  <c r="AX278" i="5"/>
  <c r="C279" i="5"/>
  <c r="D279" i="5"/>
  <c r="E279" i="5"/>
  <c r="F279" i="5"/>
  <c r="G279" i="5"/>
  <c r="H279" i="5"/>
  <c r="J279" i="5"/>
  <c r="AV279" i="5"/>
  <c r="AW279" i="5" s="1"/>
  <c r="AX279" i="5"/>
  <c r="C280" i="5"/>
  <c r="D280" i="5"/>
  <c r="E280" i="5"/>
  <c r="F280" i="5"/>
  <c r="G280" i="5"/>
  <c r="H280" i="5"/>
  <c r="J280" i="5"/>
  <c r="AV280" i="5"/>
  <c r="AW280" i="5" s="1"/>
  <c r="AX280" i="5"/>
  <c r="C281" i="5"/>
  <c r="D281" i="5"/>
  <c r="E281" i="5"/>
  <c r="F281" i="5"/>
  <c r="G281" i="5"/>
  <c r="H281" i="5"/>
  <c r="J281" i="5"/>
  <c r="AV281" i="5"/>
  <c r="AW281" i="5" s="1"/>
  <c r="AX281" i="5"/>
  <c r="C282" i="5"/>
  <c r="D282" i="5"/>
  <c r="E282" i="5"/>
  <c r="F282" i="5"/>
  <c r="G282" i="5"/>
  <c r="H282" i="5"/>
  <c r="J282" i="5"/>
  <c r="AV282" i="5"/>
  <c r="AW282" i="5" s="1"/>
  <c r="AX282" i="5"/>
  <c r="C283" i="5"/>
  <c r="D283" i="5"/>
  <c r="E283" i="5"/>
  <c r="F283" i="5"/>
  <c r="G283" i="5"/>
  <c r="H283" i="5"/>
  <c r="J283" i="5"/>
  <c r="AV283" i="5"/>
  <c r="AW283" i="5" s="1"/>
  <c r="AX283" i="5"/>
  <c r="C284" i="5"/>
  <c r="D284" i="5"/>
  <c r="E284" i="5"/>
  <c r="F284" i="5"/>
  <c r="G284" i="5"/>
  <c r="H284" i="5"/>
  <c r="J284" i="5"/>
  <c r="AV284" i="5"/>
  <c r="AW284" i="5" s="1"/>
  <c r="AX284" i="5"/>
  <c r="C285" i="5"/>
  <c r="D285" i="5"/>
  <c r="E285" i="5"/>
  <c r="F285" i="5"/>
  <c r="G285" i="5"/>
  <c r="H285" i="5"/>
  <c r="J285" i="5"/>
  <c r="AV285" i="5"/>
  <c r="AW285" i="5" s="1"/>
  <c r="AX285" i="5"/>
  <c r="C286" i="5"/>
  <c r="D286" i="5"/>
  <c r="E286" i="5"/>
  <c r="F286" i="5"/>
  <c r="G286" i="5"/>
  <c r="H286" i="5"/>
  <c r="J286" i="5"/>
  <c r="AV286" i="5"/>
  <c r="AW286" i="5" s="1"/>
  <c r="AX286" i="5"/>
  <c r="C287" i="5"/>
  <c r="D287" i="5"/>
  <c r="E287" i="5"/>
  <c r="F287" i="5"/>
  <c r="G287" i="5"/>
  <c r="H287" i="5"/>
  <c r="J287" i="5"/>
  <c r="AV287" i="5"/>
  <c r="AW287" i="5" s="1"/>
  <c r="AX287" i="5"/>
  <c r="C288" i="5"/>
  <c r="D288" i="5"/>
  <c r="E288" i="5"/>
  <c r="F288" i="5"/>
  <c r="G288" i="5"/>
  <c r="H288" i="5"/>
  <c r="J288" i="5"/>
  <c r="AV288" i="5"/>
  <c r="AW288" i="5" s="1"/>
  <c r="AX288" i="5"/>
  <c r="C289" i="5"/>
  <c r="D289" i="5"/>
  <c r="E289" i="5"/>
  <c r="F289" i="5"/>
  <c r="G289" i="5"/>
  <c r="H289" i="5"/>
  <c r="J289" i="5"/>
  <c r="AV289" i="5"/>
  <c r="AW289" i="5" s="1"/>
  <c r="AX289" i="5"/>
  <c r="C290" i="5"/>
  <c r="D290" i="5"/>
  <c r="E290" i="5"/>
  <c r="F290" i="5"/>
  <c r="G290" i="5"/>
  <c r="H290" i="5"/>
  <c r="J290" i="5"/>
  <c r="AV290" i="5"/>
  <c r="AW290" i="5" s="1"/>
  <c r="AX290" i="5"/>
  <c r="C291" i="5"/>
  <c r="D291" i="5"/>
  <c r="E291" i="5"/>
  <c r="F291" i="5"/>
  <c r="G291" i="5"/>
  <c r="H291" i="5"/>
  <c r="J291" i="5"/>
  <c r="AV291" i="5"/>
  <c r="AW291" i="5" s="1"/>
  <c r="AX291" i="5"/>
  <c r="C292" i="5"/>
  <c r="D292" i="5"/>
  <c r="E292" i="5"/>
  <c r="F292" i="5"/>
  <c r="G292" i="5"/>
  <c r="H292" i="5"/>
  <c r="J292" i="5"/>
  <c r="AV292" i="5"/>
  <c r="AW292" i="5" s="1"/>
  <c r="AX292" i="5"/>
  <c r="C293" i="5"/>
  <c r="D293" i="5"/>
  <c r="E293" i="5"/>
  <c r="F293" i="5"/>
  <c r="G293" i="5"/>
  <c r="H293" i="5"/>
  <c r="J293" i="5"/>
  <c r="AV293" i="5"/>
  <c r="AW293" i="5" s="1"/>
  <c r="AX293" i="5"/>
  <c r="C294" i="5"/>
  <c r="D294" i="5"/>
  <c r="E294" i="5"/>
  <c r="F294" i="5"/>
  <c r="G294" i="5"/>
  <c r="H294" i="5"/>
  <c r="J294" i="5"/>
  <c r="AV294" i="5"/>
  <c r="AW294" i="5" s="1"/>
  <c r="AX294" i="5"/>
  <c r="C295" i="5"/>
  <c r="D295" i="5"/>
  <c r="E295" i="5"/>
  <c r="F295" i="5"/>
  <c r="G295" i="5"/>
  <c r="H295" i="5"/>
  <c r="J295" i="5"/>
  <c r="AV295" i="5"/>
  <c r="AW295" i="5" s="1"/>
  <c r="AX295" i="5"/>
  <c r="C296" i="5"/>
  <c r="D296" i="5"/>
  <c r="E296" i="5"/>
  <c r="F296" i="5"/>
  <c r="G296" i="5"/>
  <c r="H296" i="5"/>
  <c r="J296" i="5"/>
  <c r="AV296" i="5"/>
  <c r="AW296" i="5" s="1"/>
  <c r="AX296" i="5"/>
  <c r="C297" i="5"/>
  <c r="D297" i="5"/>
  <c r="E297" i="5"/>
  <c r="F297" i="5"/>
  <c r="G297" i="5"/>
  <c r="H297" i="5"/>
  <c r="J297" i="5"/>
  <c r="AV297" i="5"/>
  <c r="AW297" i="5" s="1"/>
  <c r="AX297" i="5"/>
  <c r="C298" i="5"/>
  <c r="D298" i="5"/>
  <c r="E298" i="5"/>
  <c r="F298" i="5"/>
  <c r="G298" i="5"/>
  <c r="H298" i="5"/>
  <c r="J298" i="5"/>
  <c r="AV298" i="5"/>
  <c r="AW298" i="5" s="1"/>
  <c r="AX298" i="5"/>
  <c r="C299" i="5"/>
  <c r="D299" i="5"/>
  <c r="E299" i="5"/>
  <c r="F299" i="5"/>
  <c r="G299" i="5"/>
  <c r="H299" i="5"/>
  <c r="J299" i="5"/>
  <c r="AV299" i="5"/>
  <c r="AW299" i="5" s="1"/>
  <c r="AX299" i="5"/>
  <c r="C300" i="5"/>
  <c r="D300" i="5"/>
  <c r="E300" i="5"/>
  <c r="F300" i="5"/>
  <c r="G300" i="5"/>
  <c r="H300" i="5"/>
  <c r="J300" i="5"/>
  <c r="AV300" i="5"/>
  <c r="AW300" i="5" s="1"/>
  <c r="AX300" i="5"/>
  <c r="C301" i="5"/>
  <c r="D301" i="5"/>
  <c r="E301" i="5"/>
  <c r="F301" i="5"/>
  <c r="G301" i="5"/>
  <c r="H301" i="5"/>
  <c r="J301" i="5"/>
  <c r="AV301" i="5"/>
  <c r="AW301" i="5" s="1"/>
  <c r="AX301" i="5"/>
  <c r="C302" i="5"/>
  <c r="D302" i="5"/>
  <c r="E302" i="5"/>
  <c r="F302" i="5"/>
  <c r="G302" i="5"/>
  <c r="H302" i="5"/>
  <c r="J302" i="5"/>
  <c r="AV302" i="5"/>
  <c r="AW302" i="5" s="1"/>
  <c r="AX302" i="5"/>
  <c r="C303" i="5"/>
  <c r="D303" i="5"/>
  <c r="E303" i="5"/>
  <c r="F303" i="5"/>
  <c r="G303" i="5"/>
  <c r="H303" i="5"/>
  <c r="J303" i="5"/>
  <c r="AV303" i="5"/>
  <c r="AW303" i="5" s="1"/>
  <c r="AX303" i="5"/>
  <c r="C304" i="5"/>
  <c r="D304" i="5"/>
  <c r="E304" i="5"/>
  <c r="F304" i="5"/>
  <c r="G304" i="5"/>
  <c r="H304" i="5"/>
  <c r="J304" i="5"/>
  <c r="AV304" i="5"/>
  <c r="AW304" i="5" s="1"/>
  <c r="AX304" i="5"/>
  <c r="C305" i="5"/>
  <c r="D305" i="5"/>
  <c r="E305" i="5"/>
  <c r="F305" i="5"/>
  <c r="G305" i="5"/>
  <c r="H305" i="5"/>
  <c r="J305" i="5"/>
  <c r="AV305" i="5"/>
  <c r="AW305" i="5" s="1"/>
  <c r="AX305" i="5"/>
  <c r="C306" i="5"/>
  <c r="D306" i="5"/>
  <c r="E306" i="5"/>
  <c r="F306" i="5"/>
  <c r="G306" i="5"/>
  <c r="H306" i="5"/>
  <c r="J306" i="5"/>
  <c r="AV306" i="5"/>
  <c r="AW306" i="5" s="1"/>
  <c r="AX306" i="5"/>
  <c r="C307" i="5"/>
  <c r="D307" i="5"/>
  <c r="E307" i="5"/>
  <c r="F307" i="5"/>
  <c r="G307" i="5"/>
  <c r="H307" i="5"/>
  <c r="J307" i="5"/>
  <c r="AV307" i="5"/>
  <c r="AW307" i="5" s="1"/>
  <c r="AX307" i="5"/>
  <c r="C308" i="5"/>
  <c r="D308" i="5"/>
  <c r="E308" i="5"/>
  <c r="F308" i="5"/>
  <c r="G308" i="5"/>
  <c r="H308" i="5"/>
  <c r="J308" i="5"/>
  <c r="AV308" i="5"/>
  <c r="AW308" i="5" s="1"/>
  <c r="AX308" i="5"/>
  <c r="C309" i="5"/>
  <c r="D309" i="5"/>
  <c r="E309" i="5"/>
  <c r="F309" i="5"/>
  <c r="G309" i="5"/>
  <c r="H309" i="5"/>
  <c r="J309" i="5"/>
  <c r="AV309" i="5"/>
  <c r="AW309" i="5" s="1"/>
  <c r="AX309" i="5"/>
  <c r="C310" i="5"/>
  <c r="D310" i="5"/>
  <c r="E310" i="5"/>
  <c r="F310" i="5"/>
  <c r="G310" i="5"/>
  <c r="H310" i="5"/>
  <c r="J310" i="5"/>
  <c r="AV310" i="5"/>
  <c r="AW310" i="5" s="1"/>
  <c r="AX310" i="5"/>
  <c r="C311" i="5"/>
  <c r="D311" i="5"/>
  <c r="E311" i="5"/>
  <c r="F311" i="5"/>
  <c r="G311" i="5"/>
  <c r="H311" i="5"/>
  <c r="J311" i="5"/>
  <c r="AV311" i="5"/>
  <c r="AW311" i="5" s="1"/>
  <c r="AX311" i="5"/>
  <c r="C312" i="5"/>
  <c r="D312" i="5"/>
  <c r="E312" i="5"/>
  <c r="F312" i="5"/>
  <c r="G312" i="5"/>
  <c r="H312" i="5"/>
  <c r="J312" i="5"/>
  <c r="AV312" i="5"/>
  <c r="AW312" i="5" s="1"/>
  <c r="AX312" i="5"/>
  <c r="C313" i="5"/>
  <c r="D313" i="5"/>
  <c r="E313" i="5"/>
  <c r="F313" i="5"/>
  <c r="G313" i="5"/>
  <c r="H313" i="5"/>
  <c r="J313" i="5"/>
  <c r="AV313" i="5"/>
  <c r="AW313" i="5" s="1"/>
  <c r="AX313" i="5"/>
  <c r="C314" i="5"/>
  <c r="D314" i="5"/>
  <c r="E314" i="5"/>
  <c r="F314" i="5"/>
  <c r="G314" i="5"/>
  <c r="H314" i="5"/>
  <c r="J314" i="5"/>
  <c r="AV314" i="5"/>
  <c r="AW314" i="5" s="1"/>
  <c r="AX314" i="5"/>
  <c r="C315" i="5"/>
  <c r="D315" i="5"/>
  <c r="E315" i="5"/>
  <c r="F315" i="5"/>
  <c r="G315" i="5"/>
  <c r="H315" i="5"/>
  <c r="J315" i="5"/>
  <c r="AV315" i="5"/>
  <c r="AW315" i="5" s="1"/>
  <c r="AX315" i="5"/>
  <c r="C316" i="5"/>
  <c r="D316" i="5"/>
  <c r="E316" i="5"/>
  <c r="F316" i="5"/>
  <c r="G316" i="5"/>
  <c r="H316" i="5"/>
  <c r="J316" i="5"/>
  <c r="AV316" i="5"/>
  <c r="AW316" i="5" s="1"/>
  <c r="AX316" i="5"/>
  <c r="C317" i="5"/>
  <c r="D317" i="5"/>
  <c r="E317" i="5"/>
  <c r="F317" i="5"/>
  <c r="G317" i="5"/>
  <c r="H317" i="5"/>
  <c r="J317" i="5"/>
  <c r="AV317" i="5"/>
  <c r="AW317" i="5" s="1"/>
  <c r="AX317" i="5"/>
  <c r="C318" i="5"/>
  <c r="D318" i="5"/>
  <c r="E318" i="5"/>
  <c r="F318" i="5"/>
  <c r="G318" i="5"/>
  <c r="H318" i="5"/>
  <c r="J318" i="5"/>
  <c r="AV318" i="5"/>
  <c r="AW318" i="5" s="1"/>
  <c r="AX318" i="5"/>
  <c r="C319" i="5"/>
  <c r="D319" i="5"/>
  <c r="E319" i="5"/>
  <c r="F319" i="5"/>
  <c r="G319" i="5"/>
  <c r="H319" i="5"/>
  <c r="J319" i="5"/>
  <c r="AV319" i="5"/>
  <c r="AW319" i="5" s="1"/>
  <c r="AX319" i="5"/>
  <c r="C320" i="5"/>
  <c r="D320" i="5"/>
  <c r="E320" i="5"/>
  <c r="F320" i="5"/>
  <c r="G320" i="5"/>
  <c r="H320" i="5"/>
  <c r="J320" i="5"/>
  <c r="AV320" i="5"/>
  <c r="AW320" i="5" s="1"/>
  <c r="AX320" i="5"/>
  <c r="C321" i="5"/>
  <c r="D321" i="5"/>
  <c r="E321" i="5"/>
  <c r="F321" i="5"/>
  <c r="G321" i="5"/>
  <c r="H321" i="5"/>
  <c r="J321" i="5"/>
  <c r="AV321" i="5"/>
  <c r="AW321" i="5" s="1"/>
  <c r="AX321" i="5"/>
  <c r="C322" i="5"/>
  <c r="D322" i="5"/>
  <c r="E322" i="5"/>
  <c r="F322" i="5"/>
  <c r="G322" i="5"/>
  <c r="H322" i="5"/>
  <c r="J322" i="5"/>
  <c r="AV322" i="5"/>
  <c r="AW322" i="5" s="1"/>
  <c r="AX322" i="5"/>
  <c r="C323" i="5"/>
  <c r="D323" i="5"/>
  <c r="E323" i="5"/>
  <c r="F323" i="5"/>
  <c r="G323" i="5"/>
  <c r="H323" i="5"/>
  <c r="J323" i="5"/>
  <c r="AV323" i="5"/>
  <c r="AW323" i="5" s="1"/>
  <c r="AX323" i="5"/>
  <c r="C324" i="5"/>
  <c r="D324" i="5"/>
  <c r="E324" i="5"/>
  <c r="F324" i="5"/>
  <c r="G324" i="5"/>
  <c r="H324" i="5"/>
  <c r="J324" i="5"/>
  <c r="AV324" i="5"/>
  <c r="AW324" i="5" s="1"/>
  <c r="AX324" i="5"/>
  <c r="C325" i="5"/>
  <c r="D325" i="5"/>
  <c r="E325" i="5"/>
  <c r="F325" i="5"/>
  <c r="G325" i="5"/>
  <c r="H325" i="5"/>
  <c r="J325" i="5"/>
  <c r="AV325" i="5"/>
  <c r="AW325" i="5" s="1"/>
  <c r="AX325" i="5"/>
  <c r="C326" i="5"/>
  <c r="D326" i="5"/>
  <c r="E326" i="5"/>
  <c r="F326" i="5"/>
  <c r="G326" i="5"/>
  <c r="H326" i="5"/>
  <c r="J326" i="5"/>
  <c r="AV326" i="5"/>
  <c r="AW326" i="5" s="1"/>
  <c r="AX326" i="5"/>
  <c r="C327" i="5"/>
  <c r="D327" i="5"/>
  <c r="E327" i="5"/>
  <c r="F327" i="5"/>
  <c r="G327" i="5"/>
  <c r="H327" i="5"/>
  <c r="J327" i="5"/>
  <c r="AV327" i="5"/>
  <c r="AW327" i="5" s="1"/>
  <c r="AX327" i="5"/>
  <c r="C328" i="5"/>
  <c r="D328" i="5"/>
  <c r="E328" i="5"/>
  <c r="F328" i="5"/>
  <c r="G328" i="5"/>
  <c r="H328" i="5"/>
  <c r="J328" i="5"/>
  <c r="AV328" i="5"/>
  <c r="AW328" i="5" s="1"/>
  <c r="AX328" i="5"/>
  <c r="C329" i="5"/>
  <c r="D329" i="5"/>
  <c r="E329" i="5"/>
  <c r="F329" i="5"/>
  <c r="G329" i="5"/>
  <c r="H329" i="5"/>
  <c r="J329" i="5"/>
  <c r="AV329" i="5"/>
  <c r="AW329" i="5" s="1"/>
  <c r="AX329" i="5"/>
  <c r="C330" i="5"/>
  <c r="D330" i="5"/>
  <c r="E330" i="5"/>
  <c r="F330" i="5"/>
  <c r="G330" i="5"/>
  <c r="H330" i="5"/>
  <c r="J330" i="5"/>
  <c r="AV330" i="5"/>
  <c r="AW330" i="5" s="1"/>
  <c r="AX330" i="5"/>
  <c r="C331" i="5"/>
  <c r="D331" i="5"/>
  <c r="E331" i="5"/>
  <c r="F331" i="5"/>
  <c r="G331" i="5"/>
  <c r="H331" i="5"/>
  <c r="J331" i="5"/>
  <c r="AV331" i="5"/>
  <c r="AW331" i="5" s="1"/>
  <c r="AX331" i="5"/>
  <c r="C332" i="5"/>
  <c r="D332" i="5"/>
  <c r="E332" i="5"/>
  <c r="F332" i="5"/>
  <c r="G332" i="5"/>
  <c r="H332" i="5"/>
  <c r="J332" i="5"/>
  <c r="AV332" i="5"/>
  <c r="AW332" i="5" s="1"/>
  <c r="AX332" i="5"/>
  <c r="C333" i="5"/>
  <c r="D333" i="5"/>
  <c r="E333" i="5"/>
  <c r="F333" i="5"/>
  <c r="G333" i="5"/>
  <c r="H333" i="5"/>
  <c r="J333" i="5"/>
  <c r="AV333" i="5"/>
  <c r="AW333" i="5" s="1"/>
  <c r="AX333" i="5"/>
  <c r="C334" i="5"/>
  <c r="D334" i="5"/>
  <c r="E334" i="5"/>
  <c r="F334" i="5"/>
  <c r="G334" i="5"/>
  <c r="H334" i="5"/>
  <c r="J334" i="5"/>
  <c r="AV334" i="5"/>
  <c r="AW334" i="5" s="1"/>
  <c r="AX334" i="5"/>
  <c r="C335" i="5"/>
  <c r="D335" i="5"/>
  <c r="E335" i="5"/>
  <c r="F335" i="5"/>
  <c r="G335" i="5"/>
  <c r="H335" i="5"/>
  <c r="J335" i="5"/>
  <c r="AV335" i="5"/>
  <c r="AW335" i="5" s="1"/>
  <c r="AX335" i="5"/>
  <c r="C336" i="5"/>
  <c r="D336" i="5"/>
  <c r="E336" i="5"/>
  <c r="F336" i="5"/>
  <c r="G336" i="5"/>
  <c r="H336" i="5"/>
  <c r="J336" i="5"/>
  <c r="AV336" i="5"/>
  <c r="AW336" i="5"/>
  <c r="AX336" i="5"/>
  <c r="C337" i="5"/>
  <c r="D337" i="5"/>
  <c r="E337" i="5"/>
  <c r="F337" i="5"/>
  <c r="G337" i="5"/>
  <c r="H337" i="5"/>
  <c r="J337" i="5"/>
  <c r="AV337" i="5"/>
  <c r="AW337" i="5" s="1"/>
  <c r="AX337" i="5"/>
  <c r="C338" i="5"/>
  <c r="D338" i="5"/>
  <c r="E338" i="5"/>
  <c r="F338" i="5"/>
  <c r="G338" i="5"/>
  <c r="H338" i="5"/>
  <c r="J338" i="5"/>
  <c r="AV338" i="5"/>
  <c r="AW338" i="5" s="1"/>
  <c r="AX338" i="5"/>
  <c r="C339" i="5"/>
  <c r="D339" i="5"/>
  <c r="E339" i="5"/>
  <c r="F339" i="5"/>
  <c r="G339" i="5"/>
  <c r="H339" i="5"/>
  <c r="J339" i="5"/>
  <c r="AV339" i="5"/>
  <c r="AW339" i="5" s="1"/>
  <c r="AX339" i="5"/>
  <c r="C340" i="5"/>
  <c r="D340" i="5"/>
  <c r="E340" i="5"/>
  <c r="F340" i="5"/>
  <c r="G340" i="5"/>
  <c r="H340" i="5"/>
  <c r="J340" i="5"/>
  <c r="AV340" i="5"/>
  <c r="AW340" i="5"/>
  <c r="AX340" i="5"/>
  <c r="C341" i="5"/>
  <c r="D341" i="5"/>
  <c r="E341" i="5"/>
  <c r="F341" i="5"/>
  <c r="G341" i="5"/>
  <c r="H341" i="5"/>
  <c r="J341" i="5"/>
  <c r="AV341" i="5"/>
  <c r="AW341" i="5" s="1"/>
  <c r="AX341" i="5"/>
  <c r="C342" i="5"/>
  <c r="D342" i="5"/>
  <c r="E342" i="5"/>
  <c r="F342" i="5"/>
  <c r="G342" i="5"/>
  <c r="H342" i="5"/>
  <c r="J342" i="5"/>
  <c r="AV342" i="5"/>
  <c r="AW342" i="5" s="1"/>
  <c r="AX342" i="5"/>
  <c r="C343" i="5"/>
  <c r="D343" i="5"/>
  <c r="E343" i="5"/>
  <c r="F343" i="5"/>
  <c r="G343" i="5"/>
  <c r="H343" i="5"/>
  <c r="J343" i="5"/>
  <c r="AV343" i="5"/>
  <c r="AW343" i="5" s="1"/>
  <c r="AX343" i="5"/>
  <c r="C344" i="5"/>
  <c r="D344" i="5"/>
  <c r="E344" i="5"/>
  <c r="F344" i="5"/>
  <c r="G344" i="5"/>
  <c r="H344" i="5"/>
  <c r="J344" i="5"/>
  <c r="AV344" i="5"/>
  <c r="AW344" i="5" s="1"/>
  <c r="AX344" i="5"/>
  <c r="C345" i="5"/>
  <c r="D345" i="5"/>
  <c r="E345" i="5"/>
  <c r="F345" i="5"/>
  <c r="G345" i="5"/>
  <c r="H345" i="5"/>
  <c r="J345" i="5"/>
  <c r="AV345" i="5"/>
  <c r="AW345" i="5" s="1"/>
  <c r="AX345" i="5"/>
  <c r="C346" i="5"/>
  <c r="D346" i="5"/>
  <c r="E346" i="5"/>
  <c r="F346" i="5"/>
  <c r="G346" i="5"/>
  <c r="H346" i="5"/>
  <c r="J346" i="5"/>
  <c r="AV346" i="5"/>
  <c r="AW346" i="5" s="1"/>
  <c r="AX346" i="5"/>
  <c r="C347" i="5"/>
  <c r="D347" i="5"/>
  <c r="E347" i="5"/>
  <c r="F347" i="5"/>
  <c r="G347" i="5"/>
  <c r="H347" i="5"/>
  <c r="J347" i="5"/>
  <c r="AV347" i="5"/>
  <c r="AW347" i="5"/>
  <c r="AX347" i="5"/>
  <c r="C348" i="5"/>
  <c r="D348" i="5"/>
  <c r="E348" i="5"/>
  <c r="F348" i="5"/>
  <c r="G348" i="5"/>
  <c r="H348" i="5"/>
  <c r="J348" i="5"/>
  <c r="AV348" i="5"/>
  <c r="AW348" i="5" s="1"/>
  <c r="AX348" i="5"/>
  <c r="C349" i="5"/>
  <c r="D349" i="5"/>
  <c r="E349" i="5"/>
  <c r="F349" i="5"/>
  <c r="G349" i="5"/>
  <c r="H349" i="5"/>
  <c r="J349" i="5"/>
  <c r="AV349" i="5"/>
  <c r="AW349" i="5" s="1"/>
  <c r="AX349" i="5"/>
  <c r="C350" i="5"/>
  <c r="D350" i="5"/>
  <c r="E350" i="5"/>
  <c r="F350" i="5"/>
  <c r="G350" i="5"/>
  <c r="H350" i="5"/>
  <c r="J350" i="5"/>
  <c r="AV350" i="5"/>
  <c r="AW350" i="5" s="1"/>
  <c r="AX350" i="5"/>
  <c r="C351" i="5"/>
  <c r="D351" i="5"/>
  <c r="E351" i="5"/>
  <c r="F351" i="5"/>
  <c r="G351" i="5"/>
  <c r="H351" i="5"/>
  <c r="J351" i="5"/>
  <c r="AV351" i="5"/>
  <c r="AW351" i="5" s="1"/>
  <c r="AX351" i="5"/>
  <c r="C352" i="5"/>
  <c r="D352" i="5"/>
  <c r="E352" i="5"/>
  <c r="F352" i="5"/>
  <c r="G352" i="5"/>
  <c r="H352" i="5"/>
  <c r="J352" i="5"/>
  <c r="AV352" i="5"/>
  <c r="AW352" i="5" s="1"/>
  <c r="AX352" i="5"/>
  <c r="C353" i="5"/>
  <c r="D353" i="5"/>
  <c r="E353" i="5"/>
  <c r="F353" i="5"/>
  <c r="G353" i="5"/>
  <c r="H353" i="5"/>
  <c r="J353" i="5"/>
  <c r="AV353" i="5"/>
  <c r="AW353" i="5" s="1"/>
  <c r="AX353" i="5"/>
  <c r="C354" i="5"/>
  <c r="D354" i="5"/>
  <c r="E354" i="5"/>
  <c r="F354" i="5"/>
  <c r="G354" i="5"/>
  <c r="H354" i="5"/>
  <c r="J354" i="5"/>
  <c r="AV354" i="5"/>
  <c r="AW354" i="5" s="1"/>
  <c r="AX354" i="5"/>
  <c r="C355" i="5"/>
  <c r="D355" i="5"/>
  <c r="E355" i="5"/>
  <c r="F355" i="5"/>
  <c r="G355" i="5"/>
  <c r="H355" i="5"/>
  <c r="J355" i="5"/>
  <c r="AV355" i="5"/>
  <c r="AW355" i="5"/>
  <c r="AX355" i="5"/>
  <c r="C356" i="5"/>
  <c r="D356" i="5"/>
  <c r="E356" i="5"/>
  <c r="F356" i="5"/>
  <c r="G356" i="5"/>
  <c r="H356" i="5"/>
  <c r="J356" i="5"/>
  <c r="AV356" i="5"/>
  <c r="AW356" i="5" s="1"/>
  <c r="AX356" i="5"/>
  <c r="C357" i="5"/>
  <c r="D357" i="5"/>
  <c r="E357" i="5"/>
  <c r="F357" i="5"/>
  <c r="G357" i="5"/>
  <c r="H357" i="5"/>
  <c r="J357" i="5"/>
  <c r="AV357" i="5"/>
  <c r="AW357" i="5" s="1"/>
  <c r="AX357" i="5"/>
  <c r="C358" i="5"/>
  <c r="D358" i="5"/>
  <c r="E358" i="5"/>
  <c r="F358" i="5"/>
  <c r="G358" i="5"/>
  <c r="H358" i="5"/>
  <c r="J358" i="5"/>
  <c r="AV358" i="5"/>
  <c r="AW358" i="5" s="1"/>
  <c r="AX358" i="5"/>
  <c r="C359" i="5"/>
  <c r="D359" i="5"/>
  <c r="E359" i="5"/>
  <c r="F359" i="5"/>
  <c r="G359" i="5"/>
  <c r="H359" i="5"/>
  <c r="J359" i="5"/>
  <c r="AV359" i="5"/>
  <c r="AW359" i="5" s="1"/>
  <c r="AX359" i="5"/>
  <c r="C360" i="5"/>
  <c r="D360" i="5"/>
  <c r="E360" i="5"/>
  <c r="F360" i="5"/>
  <c r="G360" i="5"/>
  <c r="H360" i="5"/>
  <c r="J360" i="5"/>
  <c r="AV360" i="5"/>
  <c r="AW360" i="5" s="1"/>
  <c r="AX360" i="5"/>
  <c r="C361" i="5"/>
  <c r="D361" i="5"/>
  <c r="E361" i="5"/>
  <c r="F361" i="5"/>
  <c r="G361" i="5"/>
  <c r="H361" i="5"/>
  <c r="J361" i="5"/>
  <c r="AV361" i="5"/>
  <c r="AW361" i="5" s="1"/>
  <c r="AX361" i="5"/>
  <c r="C362" i="5"/>
  <c r="D362" i="5"/>
  <c r="E362" i="5"/>
  <c r="F362" i="5"/>
  <c r="G362" i="5"/>
  <c r="H362" i="5"/>
  <c r="J362" i="5"/>
  <c r="AV362" i="5"/>
  <c r="AW362" i="5" s="1"/>
  <c r="AX362" i="5"/>
  <c r="C363" i="5"/>
  <c r="D363" i="5"/>
  <c r="E363" i="5"/>
  <c r="F363" i="5"/>
  <c r="G363" i="5"/>
  <c r="H363" i="5"/>
  <c r="J363" i="5"/>
  <c r="AV363" i="5"/>
  <c r="AW363" i="5" s="1"/>
  <c r="AX363" i="5"/>
  <c r="C364" i="5"/>
  <c r="D364" i="5"/>
  <c r="E364" i="5"/>
  <c r="F364" i="5"/>
  <c r="G364" i="5"/>
  <c r="H364" i="5"/>
  <c r="J364" i="5"/>
  <c r="AV364" i="5"/>
  <c r="AW364" i="5" s="1"/>
  <c r="AX364" i="5"/>
  <c r="C365" i="5"/>
  <c r="D365" i="5"/>
  <c r="E365" i="5"/>
  <c r="F365" i="5"/>
  <c r="G365" i="5"/>
  <c r="H365" i="5"/>
  <c r="J365" i="5"/>
  <c r="AV365" i="5"/>
  <c r="AW365" i="5" s="1"/>
  <c r="AX365" i="5"/>
  <c r="C366" i="5"/>
  <c r="D366" i="5"/>
  <c r="E366" i="5"/>
  <c r="F366" i="5"/>
  <c r="G366" i="5"/>
  <c r="H366" i="5"/>
  <c r="J366" i="5"/>
  <c r="AV366" i="5"/>
  <c r="AW366" i="5" s="1"/>
  <c r="AX366" i="5"/>
  <c r="C367" i="5"/>
  <c r="D367" i="5"/>
  <c r="E367" i="5"/>
  <c r="F367" i="5"/>
  <c r="G367" i="5"/>
  <c r="H367" i="5"/>
  <c r="J367" i="5"/>
  <c r="AV367" i="5"/>
  <c r="AW367" i="5" s="1"/>
  <c r="AX367" i="5"/>
  <c r="C368" i="5"/>
  <c r="D368" i="5"/>
  <c r="E368" i="5"/>
  <c r="F368" i="5"/>
  <c r="G368" i="5"/>
  <c r="H368" i="5"/>
  <c r="J368" i="5"/>
  <c r="AV368" i="5"/>
  <c r="AW368" i="5" s="1"/>
  <c r="AX368" i="5"/>
  <c r="C369" i="5"/>
  <c r="D369" i="5"/>
  <c r="E369" i="5"/>
  <c r="F369" i="5"/>
  <c r="G369" i="5"/>
  <c r="H369" i="5"/>
  <c r="J369" i="5"/>
  <c r="AV369" i="5"/>
  <c r="AW369" i="5" s="1"/>
  <c r="AX369" i="5"/>
  <c r="C370" i="5"/>
  <c r="D370" i="5"/>
  <c r="E370" i="5"/>
  <c r="F370" i="5"/>
  <c r="G370" i="5"/>
  <c r="H370" i="5"/>
  <c r="J370" i="5"/>
  <c r="AV370" i="5"/>
  <c r="AW370" i="5" s="1"/>
  <c r="AX370" i="5"/>
  <c r="C371" i="5"/>
  <c r="D371" i="5"/>
  <c r="E371" i="5"/>
  <c r="F371" i="5"/>
  <c r="G371" i="5"/>
  <c r="H371" i="5"/>
  <c r="J371" i="5"/>
  <c r="AV371" i="5"/>
  <c r="AW371" i="5"/>
  <c r="AX371" i="5"/>
  <c r="C372" i="5"/>
  <c r="D372" i="5"/>
  <c r="E372" i="5"/>
  <c r="F372" i="5"/>
  <c r="G372" i="5"/>
  <c r="H372" i="5"/>
  <c r="J372" i="5"/>
  <c r="AV372" i="5"/>
  <c r="AW372" i="5" s="1"/>
  <c r="AX372" i="5"/>
  <c r="C373" i="5"/>
  <c r="D373" i="5"/>
  <c r="E373" i="5"/>
  <c r="F373" i="5"/>
  <c r="G373" i="5"/>
  <c r="H373" i="5"/>
  <c r="J373" i="5"/>
  <c r="AV373" i="5"/>
  <c r="AW373" i="5" s="1"/>
  <c r="AX373" i="5"/>
  <c r="C374" i="5"/>
  <c r="D374" i="5"/>
  <c r="E374" i="5"/>
  <c r="F374" i="5"/>
  <c r="G374" i="5"/>
  <c r="H374" i="5"/>
  <c r="J374" i="5"/>
  <c r="AV374" i="5"/>
  <c r="AW374" i="5" s="1"/>
  <c r="AX374" i="5"/>
  <c r="C375" i="5"/>
  <c r="D375" i="5"/>
  <c r="E375" i="5"/>
  <c r="F375" i="5"/>
  <c r="G375" i="5"/>
  <c r="H375" i="5"/>
  <c r="J375" i="5"/>
  <c r="AV375" i="5"/>
  <c r="AW375" i="5"/>
  <c r="AX375" i="5"/>
  <c r="C376" i="5"/>
  <c r="D376" i="5"/>
  <c r="E376" i="5"/>
  <c r="F376" i="5"/>
  <c r="G376" i="5"/>
  <c r="H376" i="5"/>
  <c r="J376" i="5"/>
  <c r="AV376" i="5"/>
  <c r="AW376" i="5" s="1"/>
  <c r="AX376" i="5"/>
  <c r="C377" i="5"/>
  <c r="D377" i="5"/>
  <c r="E377" i="5"/>
  <c r="F377" i="5"/>
  <c r="G377" i="5"/>
  <c r="H377" i="5"/>
  <c r="J377" i="5"/>
  <c r="AV377" i="5"/>
  <c r="AW377" i="5" s="1"/>
  <c r="AX377" i="5"/>
  <c r="C378" i="5"/>
  <c r="D378" i="5"/>
  <c r="E378" i="5"/>
  <c r="F378" i="5"/>
  <c r="G378" i="5"/>
  <c r="H378" i="5"/>
  <c r="J378" i="5"/>
  <c r="AV378" i="5"/>
  <c r="AW378" i="5" s="1"/>
  <c r="AX378" i="5"/>
  <c r="C379" i="5"/>
  <c r="D379" i="5"/>
  <c r="E379" i="5"/>
  <c r="F379" i="5"/>
  <c r="G379" i="5"/>
  <c r="H379" i="5"/>
  <c r="J379" i="5"/>
  <c r="AV379" i="5"/>
  <c r="AW379" i="5"/>
  <c r="AX379" i="5"/>
  <c r="C380" i="5"/>
  <c r="D380" i="5"/>
  <c r="E380" i="5"/>
  <c r="F380" i="5"/>
  <c r="G380" i="5"/>
  <c r="H380" i="5"/>
  <c r="J380" i="5"/>
  <c r="AV380" i="5"/>
  <c r="AW380" i="5" s="1"/>
  <c r="AX380" i="5"/>
  <c r="C381" i="5"/>
  <c r="D381" i="5"/>
  <c r="E381" i="5"/>
  <c r="F381" i="5"/>
  <c r="G381" i="5"/>
  <c r="H381" i="5"/>
  <c r="J381" i="5"/>
  <c r="AV381" i="5"/>
  <c r="AW381" i="5" s="1"/>
  <c r="AX381" i="5"/>
  <c r="C382" i="5"/>
  <c r="D382" i="5"/>
  <c r="E382" i="5"/>
  <c r="F382" i="5"/>
  <c r="G382" i="5"/>
  <c r="H382" i="5"/>
  <c r="J382" i="5"/>
  <c r="AV382" i="5"/>
  <c r="AW382" i="5" s="1"/>
  <c r="AX382" i="5"/>
  <c r="C383" i="5"/>
  <c r="D383" i="5"/>
  <c r="E383" i="5"/>
  <c r="F383" i="5"/>
  <c r="G383" i="5"/>
  <c r="H383" i="5"/>
  <c r="J383" i="5"/>
  <c r="AV383" i="5"/>
  <c r="AW383" i="5" s="1"/>
  <c r="AX383" i="5"/>
  <c r="C384" i="5"/>
  <c r="D384" i="5"/>
  <c r="E384" i="5"/>
  <c r="F384" i="5"/>
  <c r="G384" i="5"/>
  <c r="H384" i="5"/>
  <c r="J384" i="5"/>
  <c r="AV384" i="5"/>
  <c r="AW384" i="5" s="1"/>
  <c r="AX384" i="5"/>
  <c r="C385" i="5"/>
  <c r="D385" i="5"/>
  <c r="E385" i="5"/>
  <c r="F385" i="5"/>
  <c r="G385" i="5"/>
  <c r="H385" i="5"/>
  <c r="J385" i="5"/>
  <c r="AV385" i="5"/>
  <c r="AW385" i="5" s="1"/>
  <c r="AX385" i="5"/>
  <c r="C386" i="5"/>
  <c r="D386" i="5"/>
  <c r="E386" i="5"/>
  <c r="F386" i="5"/>
  <c r="G386" i="5"/>
  <c r="H386" i="5"/>
  <c r="J386" i="5"/>
  <c r="AV386" i="5"/>
  <c r="AW386" i="5" s="1"/>
  <c r="AX386" i="5"/>
  <c r="C387" i="5"/>
  <c r="D387" i="5"/>
  <c r="E387" i="5"/>
  <c r="F387" i="5"/>
  <c r="G387" i="5"/>
  <c r="H387" i="5"/>
  <c r="J387" i="5"/>
  <c r="AV387" i="5"/>
  <c r="AW387" i="5"/>
  <c r="AX387" i="5"/>
  <c r="C388" i="5"/>
  <c r="D388" i="5"/>
  <c r="E388" i="5"/>
  <c r="F388" i="5"/>
  <c r="G388" i="5"/>
  <c r="H388" i="5"/>
  <c r="J388" i="5"/>
  <c r="AV388" i="5"/>
  <c r="AW388" i="5" s="1"/>
  <c r="AX388" i="5"/>
  <c r="C389" i="5"/>
  <c r="D389" i="5"/>
  <c r="E389" i="5"/>
  <c r="F389" i="5"/>
  <c r="G389" i="5"/>
  <c r="H389" i="5"/>
  <c r="J389" i="5"/>
  <c r="AV389" i="5"/>
  <c r="AW389" i="5" s="1"/>
  <c r="AX389" i="5"/>
  <c r="C390" i="5"/>
  <c r="D390" i="5"/>
  <c r="E390" i="5"/>
  <c r="F390" i="5"/>
  <c r="G390" i="5"/>
  <c r="H390" i="5"/>
  <c r="J390" i="5"/>
  <c r="AV390" i="5"/>
  <c r="AW390" i="5" s="1"/>
  <c r="AX390" i="5"/>
  <c r="C391" i="5"/>
  <c r="D391" i="5"/>
  <c r="E391" i="5"/>
  <c r="F391" i="5"/>
  <c r="G391" i="5"/>
  <c r="H391" i="5"/>
  <c r="J391" i="5"/>
  <c r="AV391" i="5"/>
  <c r="AW391" i="5" s="1"/>
  <c r="AX391" i="5"/>
  <c r="C392" i="5"/>
  <c r="D392" i="5"/>
  <c r="E392" i="5"/>
  <c r="F392" i="5"/>
  <c r="G392" i="5"/>
  <c r="H392" i="5"/>
  <c r="J392" i="5"/>
  <c r="AV392" i="5"/>
  <c r="AW392" i="5" s="1"/>
  <c r="AX392" i="5"/>
  <c r="C393" i="5"/>
  <c r="D393" i="5"/>
  <c r="E393" i="5"/>
  <c r="F393" i="5"/>
  <c r="G393" i="5"/>
  <c r="H393" i="5"/>
  <c r="J393" i="5"/>
  <c r="AV393" i="5"/>
  <c r="AW393" i="5" s="1"/>
  <c r="AX393" i="5"/>
  <c r="C394" i="5"/>
  <c r="D394" i="5"/>
  <c r="E394" i="5"/>
  <c r="F394" i="5"/>
  <c r="G394" i="5"/>
  <c r="H394" i="5"/>
  <c r="J394" i="5"/>
  <c r="AV394" i="5"/>
  <c r="AW394" i="5" s="1"/>
  <c r="AX394" i="5"/>
  <c r="C395" i="5"/>
  <c r="D395" i="5"/>
  <c r="E395" i="5"/>
  <c r="F395" i="5"/>
  <c r="G395" i="5"/>
  <c r="H395" i="5"/>
  <c r="J395" i="5"/>
  <c r="AV395" i="5"/>
  <c r="AW395" i="5" s="1"/>
  <c r="AX395" i="5"/>
  <c r="C396" i="5"/>
  <c r="D396" i="5"/>
  <c r="E396" i="5"/>
  <c r="F396" i="5"/>
  <c r="G396" i="5"/>
  <c r="H396" i="5"/>
  <c r="J396" i="5"/>
  <c r="AV396" i="5"/>
  <c r="AW396" i="5" s="1"/>
  <c r="AX396" i="5"/>
  <c r="C397" i="5"/>
  <c r="D397" i="5"/>
  <c r="E397" i="5"/>
  <c r="F397" i="5"/>
  <c r="G397" i="5"/>
  <c r="H397" i="5"/>
  <c r="J397" i="5"/>
  <c r="AV397" i="5"/>
  <c r="AW397" i="5" s="1"/>
  <c r="AX397" i="5"/>
  <c r="C398" i="5"/>
  <c r="D398" i="5"/>
  <c r="E398" i="5"/>
  <c r="F398" i="5"/>
  <c r="G398" i="5"/>
  <c r="H398" i="5"/>
  <c r="J398" i="5"/>
  <c r="AV398" i="5"/>
  <c r="AW398" i="5" s="1"/>
  <c r="AX398" i="5"/>
  <c r="C399" i="5"/>
  <c r="D399" i="5"/>
  <c r="E399" i="5"/>
  <c r="F399" i="5"/>
  <c r="G399" i="5"/>
  <c r="H399" i="5"/>
  <c r="J399" i="5"/>
  <c r="AV399" i="5"/>
  <c r="AW399" i="5" s="1"/>
  <c r="AX399" i="5"/>
  <c r="C400" i="5"/>
  <c r="D400" i="5"/>
  <c r="E400" i="5"/>
  <c r="F400" i="5"/>
  <c r="G400" i="5"/>
  <c r="H400" i="5"/>
  <c r="J400" i="5"/>
  <c r="AV400" i="5"/>
  <c r="AW400" i="5" s="1"/>
  <c r="AX400" i="5"/>
  <c r="C401" i="5"/>
  <c r="D401" i="5"/>
  <c r="E401" i="5"/>
  <c r="F401" i="5"/>
  <c r="G401" i="5"/>
  <c r="H401" i="5"/>
  <c r="J401" i="5"/>
  <c r="AV401" i="5"/>
  <c r="AW401" i="5" s="1"/>
  <c r="AX401" i="5"/>
  <c r="C402" i="5"/>
  <c r="D402" i="5"/>
  <c r="E402" i="5"/>
  <c r="F402" i="5"/>
  <c r="G402" i="5"/>
  <c r="H402" i="5"/>
  <c r="J402" i="5"/>
  <c r="AV402" i="5"/>
  <c r="AW402" i="5" s="1"/>
  <c r="AX402" i="5"/>
  <c r="C403" i="5"/>
  <c r="D403" i="5"/>
  <c r="E403" i="5"/>
  <c r="F403" i="5"/>
  <c r="G403" i="5"/>
  <c r="H403" i="5"/>
  <c r="J403" i="5"/>
  <c r="AV403" i="5"/>
  <c r="AW403" i="5"/>
  <c r="AX403" i="5"/>
  <c r="C404" i="5"/>
  <c r="D404" i="5"/>
  <c r="E404" i="5"/>
  <c r="F404" i="5"/>
  <c r="G404" i="5"/>
  <c r="H404" i="5"/>
  <c r="J404" i="5"/>
  <c r="AV404" i="5"/>
  <c r="AW404" i="5" s="1"/>
  <c r="AX404" i="5"/>
  <c r="C405" i="5"/>
  <c r="D405" i="5"/>
  <c r="E405" i="5"/>
  <c r="F405" i="5"/>
  <c r="G405" i="5"/>
  <c r="H405" i="5"/>
  <c r="J405" i="5"/>
  <c r="AV405" i="5"/>
  <c r="AW405" i="5" s="1"/>
  <c r="AX405" i="5"/>
  <c r="C406" i="5"/>
  <c r="D406" i="5"/>
  <c r="E406" i="5"/>
  <c r="F406" i="5"/>
  <c r="G406" i="5"/>
  <c r="H406" i="5"/>
  <c r="J406" i="5"/>
  <c r="AV406" i="5"/>
  <c r="AW406" i="5" s="1"/>
  <c r="AX406" i="5"/>
  <c r="C407" i="5"/>
  <c r="D407" i="5"/>
  <c r="E407" i="5"/>
  <c r="F407" i="5"/>
  <c r="G407" i="5"/>
  <c r="H407" i="5"/>
  <c r="J407" i="5"/>
  <c r="AV407" i="5"/>
  <c r="AW407" i="5"/>
  <c r="AX407" i="5"/>
  <c r="C408" i="5"/>
  <c r="D408" i="5"/>
  <c r="E408" i="5"/>
  <c r="F408" i="5"/>
  <c r="G408" i="5"/>
  <c r="H408" i="5"/>
  <c r="J408" i="5"/>
  <c r="AV408" i="5"/>
  <c r="AW408" i="5" s="1"/>
  <c r="AX408" i="5"/>
  <c r="C409" i="5"/>
  <c r="D409" i="5"/>
  <c r="E409" i="5"/>
  <c r="F409" i="5"/>
  <c r="G409" i="5"/>
  <c r="H409" i="5"/>
  <c r="J409" i="5"/>
  <c r="AV409" i="5"/>
  <c r="AW409" i="5" s="1"/>
  <c r="AX409" i="5"/>
  <c r="C410" i="5"/>
  <c r="D410" i="5"/>
  <c r="E410" i="5"/>
  <c r="F410" i="5"/>
  <c r="G410" i="5"/>
  <c r="H410" i="5"/>
  <c r="J410" i="5"/>
  <c r="AV410" i="5"/>
  <c r="AW410" i="5" s="1"/>
  <c r="AX410" i="5"/>
  <c r="C411" i="5"/>
  <c r="D411" i="5"/>
  <c r="E411" i="5"/>
  <c r="F411" i="5"/>
  <c r="G411" i="5"/>
  <c r="H411" i="5"/>
  <c r="J411" i="5"/>
  <c r="AV411" i="5"/>
  <c r="AW411" i="5"/>
  <c r="AX411" i="5"/>
  <c r="C412" i="5"/>
  <c r="D412" i="5"/>
  <c r="E412" i="5"/>
  <c r="F412" i="5"/>
  <c r="G412" i="5"/>
  <c r="H412" i="5"/>
  <c r="J412" i="5"/>
  <c r="AV412" i="5"/>
  <c r="AW412" i="5" s="1"/>
  <c r="AX412" i="5"/>
  <c r="C413" i="5"/>
  <c r="D413" i="5"/>
  <c r="E413" i="5"/>
  <c r="F413" i="5"/>
  <c r="G413" i="5"/>
  <c r="H413" i="5"/>
  <c r="J413" i="5"/>
  <c r="AV413" i="5"/>
  <c r="AW413" i="5" s="1"/>
  <c r="AX413" i="5"/>
  <c r="C414" i="5"/>
  <c r="D414" i="5"/>
  <c r="E414" i="5"/>
  <c r="F414" i="5"/>
  <c r="G414" i="5"/>
  <c r="H414" i="5"/>
  <c r="J414" i="5"/>
  <c r="AV414" i="5"/>
  <c r="AW414" i="5" s="1"/>
  <c r="AX414" i="5"/>
  <c r="C415" i="5"/>
  <c r="D415" i="5"/>
  <c r="E415" i="5"/>
  <c r="F415" i="5"/>
  <c r="G415" i="5"/>
  <c r="H415" i="5"/>
  <c r="J415" i="5"/>
  <c r="AV415" i="5"/>
  <c r="AW415" i="5" s="1"/>
  <c r="AX415" i="5"/>
  <c r="C416" i="5"/>
  <c r="D416" i="5"/>
  <c r="E416" i="5"/>
  <c r="F416" i="5"/>
  <c r="G416" i="5"/>
  <c r="H416" i="5"/>
  <c r="J416" i="5"/>
  <c r="AV416" i="5"/>
  <c r="AW416" i="5" s="1"/>
  <c r="AX416" i="5"/>
  <c r="C417" i="5"/>
  <c r="D417" i="5"/>
  <c r="E417" i="5"/>
  <c r="F417" i="5"/>
  <c r="G417" i="5"/>
  <c r="H417" i="5"/>
  <c r="J417" i="5"/>
  <c r="AV417" i="5"/>
  <c r="AW417" i="5" s="1"/>
  <c r="AX417" i="5"/>
  <c r="C418" i="5"/>
  <c r="D418" i="5"/>
  <c r="E418" i="5"/>
  <c r="F418" i="5"/>
  <c r="G418" i="5"/>
  <c r="H418" i="5"/>
  <c r="J418" i="5"/>
  <c r="AV418" i="5"/>
  <c r="AW418" i="5" s="1"/>
  <c r="AX418" i="5"/>
  <c r="C419" i="5"/>
  <c r="D419" i="5"/>
  <c r="E419" i="5"/>
  <c r="F419" i="5"/>
  <c r="G419" i="5"/>
  <c r="H419" i="5"/>
  <c r="J419" i="5"/>
  <c r="AV419" i="5"/>
  <c r="AW419" i="5"/>
  <c r="AX419" i="5"/>
  <c r="C420" i="5"/>
  <c r="D420" i="5"/>
  <c r="E420" i="5"/>
  <c r="F420" i="5"/>
  <c r="G420" i="5"/>
  <c r="H420" i="5"/>
  <c r="J420" i="5"/>
  <c r="AV420" i="5"/>
  <c r="AW420" i="5" s="1"/>
  <c r="AX420" i="5"/>
  <c r="C421" i="5"/>
  <c r="D421" i="5"/>
  <c r="E421" i="5"/>
  <c r="F421" i="5"/>
  <c r="G421" i="5"/>
  <c r="H421" i="5"/>
  <c r="J421" i="5"/>
  <c r="AV421" i="5"/>
  <c r="AW421" i="5" s="1"/>
  <c r="AX421" i="5"/>
  <c r="C422" i="5"/>
  <c r="D422" i="5"/>
  <c r="E422" i="5"/>
  <c r="F422" i="5"/>
  <c r="G422" i="5"/>
  <c r="H422" i="5"/>
  <c r="J422" i="5"/>
  <c r="AV422" i="5"/>
  <c r="AW422" i="5" s="1"/>
  <c r="AX422" i="5"/>
  <c r="C423" i="5"/>
  <c r="D423" i="5"/>
  <c r="E423" i="5"/>
  <c r="F423" i="5"/>
  <c r="G423" i="5"/>
  <c r="H423" i="5"/>
  <c r="J423" i="5"/>
  <c r="AV423" i="5"/>
  <c r="AW423" i="5" s="1"/>
  <c r="AX423" i="5"/>
  <c r="C424" i="5"/>
  <c r="D424" i="5"/>
  <c r="E424" i="5"/>
  <c r="F424" i="5"/>
  <c r="G424" i="5"/>
  <c r="H424" i="5"/>
  <c r="J424" i="5"/>
  <c r="AV424" i="5"/>
  <c r="AW424" i="5" s="1"/>
  <c r="AX424" i="5"/>
  <c r="C425" i="5"/>
  <c r="D425" i="5"/>
  <c r="E425" i="5"/>
  <c r="F425" i="5"/>
  <c r="G425" i="5"/>
  <c r="H425" i="5"/>
  <c r="J425" i="5"/>
  <c r="AV425" i="5"/>
  <c r="AW425" i="5" s="1"/>
  <c r="AX425" i="5"/>
  <c r="C426" i="5"/>
  <c r="D426" i="5"/>
  <c r="E426" i="5"/>
  <c r="F426" i="5"/>
  <c r="G426" i="5"/>
  <c r="H426" i="5"/>
  <c r="J426" i="5"/>
  <c r="AV426" i="5"/>
  <c r="AW426" i="5" s="1"/>
  <c r="AX426" i="5"/>
  <c r="C427" i="5"/>
  <c r="D427" i="5"/>
  <c r="E427" i="5"/>
  <c r="F427" i="5"/>
  <c r="G427" i="5"/>
  <c r="H427" i="5"/>
  <c r="J427" i="5"/>
  <c r="AV427" i="5"/>
  <c r="AW427" i="5" s="1"/>
  <c r="AX427" i="5"/>
  <c r="C428" i="5"/>
  <c r="D428" i="5"/>
  <c r="E428" i="5"/>
  <c r="F428" i="5"/>
  <c r="G428" i="5"/>
  <c r="H428" i="5"/>
  <c r="J428" i="5"/>
  <c r="AV428" i="5"/>
  <c r="AW428" i="5" s="1"/>
  <c r="AX428" i="5"/>
  <c r="C429" i="5"/>
  <c r="D429" i="5"/>
  <c r="E429" i="5"/>
  <c r="F429" i="5"/>
  <c r="G429" i="5"/>
  <c r="H429" i="5"/>
  <c r="J429" i="5"/>
  <c r="AV429" i="5"/>
  <c r="AW429" i="5" s="1"/>
  <c r="AX429" i="5"/>
  <c r="C430" i="5"/>
  <c r="D430" i="5"/>
  <c r="E430" i="5"/>
  <c r="F430" i="5"/>
  <c r="G430" i="5"/>
  <c r="H430" i="5"/>
  <c r="J430" i="5"/>
  <c r="AV430" i="5"/>
  <c r="AW430" i="5" s="1"/>
  <c r="AX430" i="5"/>
  <c r="C431" i="5"/>
  <c r="D431" i="5"/>
  <c r="E431" i="5"/>
  <c r="F431" i="5"/>
  <c r="G431" i="5"/>
  <c r="H431" i="5"/>
  <c r="J431" i="5"/>
  <c r="AV431" i="5"/>
  <c r="AW431" i="5" s="1"/>
  <c r="AX431" i="5"/>
  <c r="C432" i="5"/>
  <c r="D432" i="5"/>
  <c r="E432" i="5"/>
  <c r="F432" i="5"/>
  <c r="G432" i="5"/>
  <c r="H432" i="5"/>
  <c r="J432" i="5"/>
  <c r="AV432" i="5"/>
  <c r="AW432" i="5" s="1"/>
  <c r="AX432" i="5"/>
  <c r="C433" i="5"/>
  <c r="D433" i="5"/>
  <c r="E433" i="5"/>
  <c r="F433" i="5"/>
  <c r="G433" i="5"/>
  <c r="H433" i="5"/>
  <c r="J433" i="5"/>
  <c r="AV433" i="5"/>
  <c r="AW433" i="5" s="1"/>
  <c r="AX433" i="5"/>
  <c r="C434" i="5"/>
  <c r="D434" i="5"/>
  <c r="E434" i="5"/>
  <c r="F434" i="5"/>
  <c r="G434" i="5"/>
  <c r="H434" i="5"/>
  <c r="J434" i="5"/>
  <c r="AV434" i="5"/>
  <c r="AW434" i="5" s="1"/>
  <c r="AX434" i="5"/>
  <c r="C435" i="5"/>
  <c r="D435" i="5"/>
  <c r="E435" i="5"/>
  <c r="F435" i="5"/>
  <c r="G435" i="5"/>
  <c r="H435" i="5"/>
  <c r="J435" i="5"/>
  <c r="AV435" i="5"/>
  <c r="AW435" i="5"/>
  <c r="AX435" i="5"/>
  <c r="C436" i="5"/>
  <c r="D436" i="5"/>
  <c r="E436" i="5"/>
  <c r="F436" i="5"/>
  <c r="G436" i="5"/>
  <c r="H436" i="5"/>
  <c r="J436" i="5"/>
  <c r="AV436" i="5"/>
  <c r="AW436" i="5" s="1"/>
  <c r="AX436" i="5"/>
  <c r="C437" i="5"/>
  <c r="D437" i="5"/>
  <c r="E437" i="5"/>
  <c r="F437" i="5"/>
  <c r="G437" i="5"/>
  <c r="H437" i="5"/>
  <c r="J437" i="5"/>
  <c r="AV437" i="5"/>
  <c r="AW437" i="5" s="1"/>
  <c r="AX437" i="5"/>
  <c r="C438" i="5"/>
  <c r="D438" i="5"/>
  <c r="E438" i="5"/>
  <c r="F438" i="5"/>
  <c r="G438" i="5"/>
  <c r="H438" i="5"/>
  <c r="J438" i="5"/>
  <c r="AV438" i="5"/>
  <c r="AW438" i="5" s="1"/>
  <c r="AX438" i="5"/>
  <c r="C439" i="5"/>
  <c r="D439" i="5"/>
  <c r="E439" i="5"/>
  <c r="F439" i="5"/>
  <c r="G439" i="5"/>
  <c r="H439" i="5"/>
  <c r="J439" i="5"/>
  <c r="AV439" i="5"/>
  <c r="AW439" i="5"/>
  <c r="AX439" i="5"/>
  <c r="C440" i="5"/>
  <c r="D440" i="5"/>
  <c r="E440" i="5"/>
  <c r="F440" i="5"/>
  <c r="G440" i="5"/>
  <c r="H440" i="5"/>
  <c r="J440" i="5"/>
  <c r="AV440" i="5"/>
  <c r="AW440" i="5" s="1"/>
  <c r="AX440" i="5"/>
  <c r="C441" i="5"/>
  <c r="D441" i="5"/>
  <c r="E441" i="5"/>
  <c r="F441" i="5"/>
  <c r="G441" i="5"/>
  <c r="H441" i="5"/>
  <c r="J441" i="5"/>
  <c r="AV441" i="5"/>
  <c r="AW441" i="5" s="1"/>
  <c r="AX441" i="5"/>
  <c r="C442" i="5"/>
  <c r="D442" i="5"/>
  <c r="E442" i="5"/>
  <c r="F442" i="5"/>
  <c r="G442" i="5"/>
  <c r="H442" i="5"/>
  <c r="J442" i="5"/>
  <c r="AV442" i="5"/>
  <c r="AW442" i="5" s="1"/>
  <c r="AX442" i="5"/>
  <c r="C443" i="5"/>
  <c r="D443" i="5"/>
  <c r="E443" i="5"/>
  <c r="F443" i="5"/>
  <c r="G443" i="5"/>
  <c r="H443" i="5"/>
  <c r="J443" i="5"/>
  <c r="AV443" i="5"/>
  <c r="AW443" i="5"/>
  <c r="AX443" i="5"/>
  <c r="C444" i="5"/>
  <c r="D444" i="5"/>
  <c r="E444" i="5"/>
  <c r="F444" i="5"/>
  <c r="G444" i="5"/>
  <c r="H444" i="5"/>
  <c r="J444" i="5"/>
  <c r="AV444" i="5"/>
  <c r="AW444" i="5" s="1"/>
  <c r="AX444" i="5"/>
  <c r="C445" i="5"/>
  <c r="D445" i="5"/>
  <c r="E445" i="5"/>
  <c r="F445" i="5"/>
  <c r="G445" i="5"/>
  <c r="H445" i="5"/>
  <c r="J445" i="5"/>
  <c r="AV445" i="5"/>
  <c r="AW445" i="5" s="1"/>
  <c r="AX445" i="5"/>
  <c r="C446" i="5"/>
  <c r="D446" i="5"/>
  <c r="E446" i="5"/>
  <c r="F446" i="5"/>
  <c r="G446" i="5"/>
  <c r="H446" i="5"/>
  <c r="J446" i="5"/>
  <c r="AV446" i="5"/>
  <c r="AW446" i="5" s="1"/>
  <c r="AX446" i="5"/>
  <c r="C447" i="5"/>
  <c r="D447" i="5"/>
  <c r="E447" i="5"/>
  <c r="F447" i="5"/>
  <c r="G447" i="5"/>
  <c r="H447" i="5"/>
  <c r="J447" i="5"/>
  <c r="AV447" i="5"/>
  <c r="AW447" i="5" s="1"/>
  <c r="AX447" i="5"/>
  <c r="C448" i="5"/>
  <c r="D448" i="5"/>
  <c r="E448" i="5"/>
  <c r="F448" i="5"/>
  <c r="G448" i="5"/>
  <c r="H448" i="5"/>
  <c r="J448" i="5"/>
  <c r="AV448" i="5"/>
  <c r="AW448" i="5" s="1"/>
  <c r="AX448" i="5"/>
  <c r="C449" i="5"/>
  <c r="D449" i="5"/>
  <c r="E449" i="5"/>
  <c r="F449" i="5"/>
  <c r="G449" i="5"/>
  <c r="H449" i="5"/>
  <c r="J449" i="5"/>
  <c r="AV449" i="5"/>
  <c r="AW449" i="5" s="1"/>
  <c r="AX449" i="5"/>
  <c r="C450" i="5"/>
  <c r="D450" i="5"/>
  <c r="E450" i="5"/>
  <c r="F450" i="5"/>
  <c r="G450" i="5"/>
  <c r="H450" i="5"/>
  <c r="J450" i="5"/>
  <c r="AV450" i="5"/>
  <c r="AW450" i="5" s="1"/>
  <c r="AX450" i="5"/>
  <c r="C451" i="5"/>
  <c r="D451" i="5"/>
  <c r="E451" i="5"/>
  <c r="F451" i="5"/>
  <c r="G451" i="5"/>
  <c r="H451" i="5"/>
  <c r="J451" i="5"/>
  <c r="AV451" i="5"/>
  <c r="AW451" i="5"/>
  <c r="AX451" i="5"/>
  <c r="C452" i="5"/>
  <c r="D452" i="5"/>
  <c r="E452" i="5"/>
  <c r="F452" i="5"/>
  <c r="G452" i="5"/>
  <c r="H452" i="5"/>
  <c r="J452" i="5"/>
  <c r="AV452" i="5"/>
  <c r="AW452" i="5" s="1"/>
  <c r="AX452" i="5"/>
  <c r="C453" i="5"/>
  <c r="D453" i="5"/>
  <c r="E453" i="5"/>
  <c r="F453" i="5"/>
  <c r="G453" i="5"/>
  <c r="H453" i="5"/>
  <c r="J453" i="5"/>
  <c r="AV453" i="5"/>
  <c r="AW453" i="5" s="1"/>
  <c r="AX453" i="5"/>
  <c r="C454" i="5"/>
  <c r="D454" i="5"/>
  <c r="E454" i="5"/>
  <c r="F454" i="5"/>
  <c r="G454" i="5"/>
  <c r="H454" i="5"/>
  <c r="J454" i="5"/>
  <c r="AV454" i="5"/>
  <c r="AW454" i="5" s="1"/>
  <c r="AX454" i="5"/>
  <c r="C455" i="5"/>
  <c r="D455" i="5"/>
  <c r="E455" i="5"/>
  <c r="F455" i="5"/>
  <c r="G455" i="5"/>
  <c r="H455" i="5"/>
  <c r="J455" i="5"/>
  <c r="AV455" i="5"/>
  <c r="AW455" i="5" s="1"/>
  <c r="AX455" i="5"/>
  <c r="C456" i="5"/>
  <c r="D456" i="5"/>
  <c r="E456" i="5"/>
  <c r="F456" i="5"/>
  <c r="G456" i="5"/>
  <c r="H456" i="5"/>
  <c r="J456" i="5"/>
  <c r="AV456" i="5"/>
  <c r="AW456" i="5" s="1"/>
  <c r="AX456" i="5"/>
  <c r="C457" i="5"/>
  <c r="D457" i="5"/>
  <c r="E457" i="5"/>
  <c r="F457" i="5"/>
  <c r="G457" i="5"/>
  <c r="H457" i="5"/>
  <c r="J457" i="5"/>
  <c r="AV457" i="5"/>
  <c r="AW457" i="5" s="1"/>
  <c r="AX457" i="5"/>
  <c r="C458" i="5"/>
  <c r="D458" i="5"/>
  <c r="E458" i="5"/>
  <c r="F458" i="5"/>
  <c r="G458" i="5"/>
  <c r="H458" i="5"/>
  <c r="J458" i="5"/>
  <c r="AV458" i="5"/>
  <c r="AW458" i="5" s="1"/>
  <c r="AX458" i="5"/>
  <c r="C459" i="5"/>
  <c r="D459" i="5"/>
  <c r="E459" i="5"/>
  <c r="F459" i="5"/>
  <c r="G459" i="5"/>
  <c r="H459" i="5"/>
  <c r="J459" i="5"/>
  <c r="AV459" i="5"/>
  <c r="AW459" i="5" s="1"/>
  <c r="AX459" i="5"/>
  <c r="C460" i="5"/>
  <c r="D460" i="5"/>
  <c r="E460" i="5"/>
  <c r="F460" i="5"/>
  <c r="G460" i="5"/>
  <c r="H460" i="5"/>
  <c r="J460" i="5"/>
  <c r="AV460" i="5"/>
  <c r="AW460" i="5" s="1"/>
  <c r="AX460" i="5"/>
  <c r="C461" i="5"/>
  <c r="D461" i="5"/>
  <c r="E461" i="5"/>
  <c r="F461" i="5"/>
  <c r="G461" i="5"/>
  <c r="H461" i="5"/>
  <c r="J461" i="5"/>
  <c r="AV461" i="5"/>
  <c r="AW461" i="5" s="1"/>
  <c r="AX461" i="5"/>
  <c r="C462" i="5"/>
  <c r="D462" i="5"/>
  <c r="E462" i="5"/>
  <c r="F462" i="5"/>
  <c r="G462" i="5"/>
  <c r="H462" i="5"/>
  <c r="J462" i="5"/>
  <c r="AV462" i="5"/>
  <c r="AW462" i="5" s="1"/>
  <c r="AX462" i="5"/>
  <c r="C463" i="5"/>
  <c r="D463" i="5"/>
  <c r="E463" i="5"/>
  <c r="F463" i="5"/>
  <c r="G463" i="5"/>
  <c r="H463" i="5"/>
  <c r="J463" i="5"/>
  <c r="AV463" i="5"/>
  <c r="AW463" i="5" s="1"/>
  <c r="AX463" i="5"/>
  <c r="C464" i="5"/>
  <c r="D464" i="5"/>
  <c r="E464" i="5"/>
  <c r="F464" i="5"/>
  <c r="G464" i="5"/>
  <c r="H464" i="5"/>
  <c r="J464" i="5"/>
  <c r="AV464" i="5"/>
  <c r="AW464" i="5" s="1"/>
  <c r="AX464" i="5"/>
  <c r="C465" i="5"/>
  <c r="D465" i="5"/>
  <c r="E465" i="5"/>
  <c r="F465" i="5"/>
  <c r="G465" i="5"/>
  <c r="H465" i="5"/>
  <c r="J465" i="5"/>
  <c r="AV465" i="5"/>
  <c r="AW465" i="5" s="1"/>
  <c r="AX465" i="5"/>
  <c r="C466" i="5"/>
  <c r="D466" i="5"/>
  <c r="E466" i="5"/>
  <c r="F466" i="5"/>
  <c r="G466" i="5"/>
  <c r="H466" i="5"/>
  <c r="J466" i="5"/>
  <c r="AV466" i="5"/>
  <c r="AW466" i="5" s="1"/>
  <c r="AX466" i="5"/>
  <c r="C467" i="5"/>
  <c r="D467" i="5"/>
  <c r="E467" i="5"/>
  <c r="F467" i="5"/>
  <c r="G467" i="5"/>
  <c r="H467" i="5"/>
  <c r="J467" i="5"/>
  <c r="AV467" i="5"/>
  <c r="AW467" i="5"/>
  <c r="AX467" i="5"/>
  <c r="C468" i="5"/>
  <c r="D468" i="5"/>
  <c r="E468" i="5"/>
  <c r="F468" i="5"/>
  <c r="G468" i="5"/>
  <c r="H468" i="5"/>
  <c r="J468" i="5"/>
  <c r="AV468" i="5"/>
  <c r="AW468" i="5" s="1"/>
  <c r="AX468" i="5"/>
  <c r="C469" i="5"/>
  <c r="D469" i="5"/>
  <c r="E469" i="5"/>
  <c r="F469" i="5"/>
  <c r="G469" i="5"/>
  <c r="H469" i="5"/>
  <c r="J469" i="5"/>
  <c r="AV469" i="5"/>
  <c r="AW469" i="5" s="1"/>
  <c r="AX469" i="5"/>
  <c r="C470" i="5"/>
  <c r="D470" i="5"/>
  <c r="E470" i="5"/>
  <c r="F470" i="5"/>
  <c r="G470" i="5"/>
  <c r="H470" i="5"/>
  <c r="J470" i="5"/>
  <c r="AV470" i="5"/>
  <c r="AW470" i="5" s="1"/>
  <c r="AX470" i="5"/>
  <c r="C471" i="5"/>
  <c r="D471" i="5"/>
  <c r="E471" i="5"/>
  <c r="F471" i="5"/>
  <c r="G471" i="5"/>
  <c r="H471" i="5"/>
  <c r="J471" i="5"/>
  <c r="AV471" i="5"/>
  <c r="AW471" i="5"/>
  <c r="AX471" i="5"/>
  <c r="C472" i="5"/>
  <c r="D472" i="5"/>
  <c r="E472" i="5"/>
  <c r="F472" i="5"/>
  <c r="G472" i="5"/>
  <c r="H472" i="5"/>
  <c r="J472" i="5"/>
  <c r="AV472" i="5"/>
  <c r="AW472" i="5" s="1"/>
  <c r="AX472" i="5"/>
  <c r="C473" i="5"/>
  <c r="D473" i="5"/>
  <c r="E473" i="5"/>
  <c r="F473" i="5"/>
  <c r="G473" i="5"/>
  <c r="H473" i="5"/>
  <c r="J473" i="5"/>
  <c r="AV473" i="5"/>
  <c r="AW473" i="5" s="1"/>
  <c r="AX473" i="5"/>
  <c r="C474" i="5"/>
  <c r="D474" i="5"/>
  <c r="E474" i="5"/>
  <c r="F474" i="5"/>
  <c r="G474" i="5"/>
  <c r="H474" i="5"/>
  <c r="J474" i="5"/>
  <c r="AV474" i="5"/>
  <c r="AW474" i="5" s="1"/>
  <c r="AX474" i="5"/>
  <c r="C475" i="5"/>
  <c r="D475" i="5"/>
  <c r="E475" i="5"/>
  <c r="F475" i="5"/>
  <c r="G475" i="5"/>
  <c r="H475" i="5"/>
  <c r="J475" i="5"/>
  <c r="AV475" i="5"/>
  <c r="AW475" i="5"/>
  <c r="AX475" i="5"/>
  <c r="C476" i="5"/>
  <c r="D476" i="5"/>
  <c r="E476" i="5"/>
  <c r="F476" i="5"/>
  <c r="G476" i="5"/>
  <c r="H476" i="5"/>
  <c r="J476" i="5"/>
  <c r="AV476" i="5"/>
  <c r="AW476" i="5" s="1"/>
  <c r="AX476" i="5"/>
  <c r="C477" i="5"/>
  <c r="D477" i="5"/>
  <c r="E477" i="5"/>
  <c r="F477" i="5"/>
  <c r="G477" i="5"/>
  <c r="H477" i="5"/>
  <c r="J477" i="5"/>
  <c r="AV477" i="5"/>
  <c r="AW477" i="5" s="1"/>
  <c r="AX477" i="5"/>
  <c r="C478" i="5"/>
  <c r="D478" i="5"/>
  <c r="E478" i="5"/>
  <c r="F478" i="5"/>
  <c r="G478" i="5"/>
  <c r="H478" i="5"/>
  <c r="J478" i="5"/>
  <c r="AV478" i="5"/>
  <c r="AW478" i="5" s="1"/>
  <c r="AX478" i="5"/>
  <c r="C479" i="5"/>
  <c r="D479" i="5"/>
  <c r="E479" i="5"/>
  <c r="F479" i="5"/>
  <c r="G479" i="5"/>
  <c r="H479" i="5"/>
  <c r="J479" i="5"/>
  <c r="AV479" i="5"/>
  <c r="AW479" i="5" s="1"/>
  <c r="AX479" i="5"/>
  <c r="C480" i="5"/>
  <c r="D480" i="5"/>
  <c r="E480" i="5"/>
  <c r="F480" i="5"/>
  <c r="G480" i="5"/>
  <c r="H480" i="5"/>
  <c r="J480" i="5"/>
  <c r="AV480" i="5"/>
  <c r="AW480" i="5" s="1"/>
  <c r="AX480" i="5"/>
  <c r="C481" i="5"/>
  <c r="D481" i="5"/>
  <c r="E481" i="5"/>
  <c r="F481" i="5"/>
  <c r="G481" i="5"/>
  <c r="H481" i="5"/>
  <c r="J481" i="5"/>
  <c r="AV481" i="5"/>
  <c r="AW481" i="5" s="1"/>
  <c r="AX481" i="5"/>
  <c r="C482" i="5"/>
  <c r="D482" i="5"/>
  <c r="E482" i="5"/>
  <c r="F482" i="5"/>
  <c r="G482" i="5"/>
  <c r="H482" i="5"/>
  <c r="J482" i="5"/>
  <c r="AV482" i="5"/>
  <c r="AW482" i="5" s="1"/>
  <c r="AX482" i="5"/>
  <c r="C483" i="5"/>
  <c r="D483" i="5"/>
  <c r="E483" i="5"/>
  <c r="F483" i="5"/>
  <c r="G483" i="5"/>
  <c r="H483" i="5"/>
  <c r="J483" i="5"/>
  <c r="AV483" i="5"/>
  <c r="AW483" i="5"/>
  <c r="AX483" i="5"/>
  <c r="C484" i="5"/>
  <c r="D484" i="5"/>
  <c r="E484" i="5"/>
  <c r="F484" i="5"/>
  <c r="G484" i="5"/>
  <c r="H484" i="5"/>
  <c r="J484" i="5"/>
  <c r="AV484" i="5"/>
  <c r="AW484" i="5" s="1"/>
  <c r="AX484" i="5"/>
  <c r="C485" i="5"/>
  <c r="D485" i="5"/>
  <c r="E485" i="5"/>
  <c r="F485" i="5"/>
  <c r="G485" i="5"/>
  <c r="H485" i="5"/>
  <c r="J485" i="5"/>
  <c r="AV485" i="5"/>
  <c r="AW485" i="5" s="1"/>
  <c r="AX485" i="5"/>
  <c r="C486" i="5"/>
  <c r="D486" i="5"/>
  <c r="E486" i="5"/>
  <c r="F486" i="5"/>
  <c r="G486" i="5"/>
  <c r="H486" i="5"/>
  <c r="J486" i="5"/>
  <c r="AV486" i="5"/>
  <c r="AW486" i="5" s="1"/>
  <c r="AX486" i="5"/>
  <c r="C487" i="5"/>
  <c r="D487" i="5"/>
  <c r="E487" i="5"/>
  <c r="F487" i="5"/>
  <c r="G487" i="5"/>
  <c r="H487" i="5"/>
  <c r="J487" i="5"/>
  <c r="AV487" i="5"/>
  <c r="AW487" i="5" s="1"/>
  <c r="AX487" i="5"/>
  <c r="C488" i="5"/>
  <c r="D488" i="5"/>
  <c r="E488" i="5"/>
  <c r="F488" i="5"/>
  <c r="G488" i="5"/>
  <c r="H488" i="5"/>
  <c r="J488" i="5"/>
  <c r="AV488" i="5"/>
  <c r="AW488" i="5" s="1"/>
  <c r="AX488" i="5"/>
  <c r="C489" i="5"/>
  <c r="D489" i="5"/>
  <c r="E489" i="5"/>
  <c r="F489" i="5"/>
  <c r="G489" i="5"/>
  <c r="H489" i="5"/>
  <c r="J489" i="5"/>
  <c r="AV489" i="5"/>
  <c r="AW489" i="5" s="1"/>
  <c r="AX489" i="5"/>
  <c r="C490" i="5"/>
  <c r="D490" i="5"/>
  <c r="E490" i="5"/>
  <c r="F490" i="5"/>
  <c r="G490" i="5"/>
  <c r="H490" i="5"/>
  <c r="J490" i="5"/>
  <c r="AV490" i="5"/>
  <c r="AW490" i="5" s="1"/>
  <c r="AX490" i="5"/>
  <c r="C491" i="5"/>
  <c r="D491" i="5"/>
  <c r="E491" i="5"/>
  <c r="F491" i="5"/>
  <c r="G491" i="5"/>
  <c r="H491" i="5"/>
  <c r="J491" i="5"/>
  <c r="AV491" i="5"/>
  <c r="AW491" i="5" s="1"/>
  <c r="AX491" i="5"/>
  <c r="C492" i="5"/>
  <c r="D492" i="5"/>
  <c r="E492" i="5"/>
  <c r="F492" i="5"/>
  <c r="G492" i="5"/>
  <c r="H492" i="5"/>
  <c r="J492" i="5"/>
  <c r="AV492" i="5"/>
  <c r="AW492" i="5" s="1"/>
  <c r="AX492" i="5"/>
  <c r="C493" i="5"/>
  <c r="D493" i="5"/>
  <c r="E493" i="5"/>
  <c r="F493" i="5"/>
  <c r="G493" i="5"/>
  <c r="H493" i="5"/>
  <c r="J493" i="5"/>
  <c r="AV493" i="5"/>
  <c r="AW493" i="5" s="1"/>
  <c r="AX493" i="5"/>
  <c r="C494" i="5"/>
  <c r="D494" i="5"/>
  <c r="E494" i="5"/>
  <c r="F494" i="5"/>
  <c r="G494" i="5"/>
  <c r="H494" i="5"/>
  <c r="J494" i="5"/>
  <c r="AV494" i="5"/>
  <c r="AW494" i="5" s="1"/>
  <c r="AX494" i="5"/>
  <c r="C495" i="5"/>
  <c r="D495" i="5"/>
  <c r="E495" i="5"/>
  <c r="F495" i="5"/>
  <c r="G495" i="5"/>
  <c r="H495" i="5"/>
  <c r="J495" i="5"/>
  <c r="AV495" i="5"/>
  <c r="AW495" i="5" s="1"/>
  <c r="AX495" i="5"/>
  <c r="C496" i="5"/>
  <c r="D496" i="5"/>
  <c r="E496" i="5"/>
  <c r="F496" i="5"/>
  <c r="G496" i="5"/>
  <c r="H496" i="5"/>
  <c r="J496" i="5"/>
  <c r="AV496" i="5"/>
  <c r="AW496" i="5" s="1"/>
  <c r="AX496" i="5"/>
  <c r="C497" i="5"/>
  <c r="D497" i="5"/>
  <c r="E497" i="5"/>
  <c r="F497" i="5"/>
  <c r="G497" i="5"/>
  <c r="H497" i="5"/>
  <c r="J497" i="5"/>
  <c r="AV497" i="5"/>
  <c r="AW497" i="5" s="1"/>
  <c r="AX497" i="5"/>
  <c r="C498" i="5"/>
  <c r="D498" i="5"/>
  <c r="E498" i="5"/>
  <c r="F498" i="5"/>
  <c r="G498" i="5"/>
  <c r="H498" i="5"/>
  <c r="J498" i="5"/>
  <c r="AV498" i="5"/>
  <c r="AW498" i="5" s="1"/>
  <c r="AX498" i="5"/>
  <c r="C499" i="5"/>
  <c r="D499" i="5"/>
  <c r="E499" i="5"/>
  <c r="F499" i="5"/>
  <c r="G499" i="5"/>
  <c r="H499" i="5"/>
  <c r="J499" i="5"/>
  <c r="AV499" i="5"/>
  <c r="AW499" i="5"/>
  <c r="AX499" i="5"/>
  <c r="C500" i="5"/>
  <c r="D500" i="5"/>
  <c r="E500" i="5"/>
  <c r="F500" i="5"/>
  <c r="G500" i="5"/>
  <c r="H500" i="5"/>
  <c r="J500" i="5"/>
  <c r="AV500" i="5"/>
  <c r="AW500" i="5" s="1"/>
  <c r="AX500" i="5"/>
  <c r="C501" i="5"/>
  <c r="D501" i="5"/>
  <c r="E501" i="5"/>
  <c r="F501" i="5"/>
  <c r="G501" i="5"/>
  <c r="H501" i="5"/>
  <c r="J501" i="5"/>
  <c r="AV501" i="5"/>
  <c r="AW501" i="5" s="1"/>
  <c r="AX501" i="5"/>
  <c r="C502" i="5"/>
  <c r="D502" i="5"/>
  <c r="E502" i="5"/>
  <c r="F502" i="5"/>
  <c r="G502" i="5"/>
  <c r="H502" i="5"/>
  <c r="J502" i="5"/>
  <c r="AV502" i="5"/>
  <c r="AW502" i="5" s="1"/>
  <c r="AX502" i="5"/>
  <c r="C503" i="5"/>
  <c r="D503" i="5"/>
  <c r="E503" i="5"/>
  <c r="F503" i="5"/>
  <c r="G503" i="5"/>
  <c r="H503" i="5"/>
  <c r="J503" i="5"/>
  <c r="AV503" i="5"/>
  <c r="AW503" i="5"/>
  <c r="AX503" i="5"/>
  <c r="C504" i="5"/>
  <c r="D504" i="5"/>
  <c r="E504" i="5"/>
  <c r="F504" i="5"/>
  <c r="G504" i="5"/>
  <c r="H504" i="5"/>
  <c r="J504" i="5"/>
  <c r="AV504" i="5"/>
  <c r="AW504" i="5" s="1"/>
  <c r="AX504" i="5"/>
  <c r="C505" i="5"/>
  <c r="D505" i="5"/>
  <c r="E505" i="5"/>
  <c r="F505" i="5"/>
  <c r="G505" i="5"/>
  <c r="H505" i="5"/>
  <c r="J505" i="5"/>
  <c r="AV505" i="5"/>
  <c r="AW505" i="5" s="1"/>
  <c r="AX505" i="5"/>
  <c r="C506" i="5"/>
  <c r="D506" i="5"/>
  <c r="E506" i="5"/>
  <c r="F506" i="5"/>
  <c r="G506" i="5"/>
  <c r="H506" i="5"/>
  <c r="J506" i="5"/>
  <c r="AV506" i="5"/>
  <c r="AW506" i="5" s="1"/>
  <c r="AX506" i="5"/>
  <c r="C507" i="5"/>
  <c r="D507" i="5"/>
  <c r="E507" i="5"/>
  <c r="F507" i="5"/>
  <c r="G507" i="5"/>
  <c r="H507" i="5"/>
  <c r="J507" i="5"/>
  <c r="AV507" i="5"/>
  <c r="AW507" i="5"/>
  <c r="AX507" i="5"/>
  <c r="C508" i="5"/>
  <c r="D508" i="5"/>
  <c r="E508" i="5"/>
  <c r="F508" i="5"/>
  <c r="G508" i="5"/>
  <c r="H508" i="5"/>
  <c r="J508" i="5"/>
  <c r="AV508" i="5"/>
  <c r="AW508" i="5" s="1"/>
  <c r="AX508" i="5"/>
  <c r="C509" i="5"/>
  <c r="D509" i="5"/>
  <c r="E509" i="5"/>
  <c r="F509" i="5"/>
  <c r="G509" i="5"/>
  <c r="H509" i="5"/>
  <c r="J509" i="5"/>
  <c r="AV509" i="5"/>
  <c r="AW509" i="5" s="1"/>
  <c r="AX509" i="5"/>
  <c r="C510" i="5"/>
  <c r="D510" i="5"/>
  <c r="E510" i="5"/>
  <c r="F510" i="5"/>
  <c r="G510" i="5"/>
  <c r="H510" i="5"/>
  <c r="J510" i="5"/>
  <c r="AV510" i="5"/>
  <c r="AW510" i="5" s="1"/>
  <c r="AX510" i="5"/>
  <c r="C511" i="5"/>
  <c r="D511" i="5"/>
  <c r="E511" i="5"/>
  <c r="F511" i="5"/>
  <c r="G511" i="5"/>
  <c r="H511" i="5"/>
  <c r="J511" i="5"/>
  <c r="AV511" i="5"/>
  <c r="AW511" i="5"/>
  <c r="AX511" i="5"/>
  <c r="C512" i="5"/>
  <c r="D512" i="5"/>
  <c r="E512" i="5"/>
  <c r="F512" i="5"/>
  <c r="G512" i="5"/>
  <c r="H512" i="5"/>
  <c r="J512" i="5"/>
  <c r="AV512" i="5"/>
  <c r="AW512" i="5" s="1"/>
  <c r="AX512" i="5"/>
  <c r="C513" i="5"/>
  <c r="D513" i="5"/>
  <c r="E513" i="5"/>
  <c r="F513" i="5"/>
  <c r="G513" i="5"/>
  <c r="H513" i="5"/>
  <c r="J513" i="5"/>
  <c r="AV513" i="5"/>
  <c r="AW513" i="5" s="1"/>
  <c r="AX513" i="5"/>
  <c r="C514" i="5"/>
  <c r="D514" i="5"/>
  <c r="E514" i="5"/>
  <c r="F514" i="5"/>
  <c r="G514" i="5"/>
  <c r="H514" i="5"/>
  <c r="J514" i="5"/>
  <c r="AV514" i="5"/>
  <c r="AW514" i="5" s="1"/>
  <c r="AX514" i="5"/>
  <c r="C515" i="5"/>
  <c r="D515" i="5"/>
  <c r="E515" i="5"/>
  <c r="F515" i="5"/>
  <c r="G515" i="5"/>
  <c r="H515" i="5"/>
  <c r="J515" i="5"/>
  <c r="AV515" i="5"/>
  <c r="AW515" i="5" s="1"/>
  <c r="AX515" i="5"/>
  <c r="C516" i="5"/>
  <c r="D516" i="5"/>
  <c r="E516" i="5"/>
  <c r="F516" i="5"/>
  <c r="G516" i="5"/>
  <c r="H516" i="5"/>
  <c r="J516" i="5"/>
  <c r="AV516" i="5"/>
  <c r="AW516" i="5" s="1"/>
  <c r="AX516" i="5"/>
  <c r="C517" i="5"/>
  <c r="D517" i="5"/>
  <c r="E517" i="5"/>
  <c r="F517" i="5"/>
  <c r="G517" i="5"/>
  <c r="H517" i="5"/>
  <c r="J517" i="5"/>
  <c r="AV517" i="5"/>
  <c r="AW517" i="5" s="1"/>
  <c r="AX517" i="5"/>
  <c r="C518" i="5"/>
  <c r="D518" i="5"/>
  <c r="E518" i="5"/>
  <c r="F518" i="5"/>
  <c r="G518" i="5"/>
  <c r="H518" i="5"/>
  <c r="J518" i="5"/>
  <c r="AV518" i="5"/>
  <c r="AW518" i="5"/>
  <c r="AX518" i="5"/>
  <c r="C519" i="5"/>
  <c r="D519" i="5"/>
  <c r="E519" i="5"/>
  <c r="F519" i="5"/>
  <c r="G519" i="5"/>
  <c r="H519" i="5"/>
  <c r="J519" i="5"/>
  <c r="AV519" i="5"/>
  <c r="AW519" i="5" s="1"/>
  <c r="AX519" i="5"/>
  <c r="C520" i="5"/>
  <c r="D520" i="5"/>
  <c r="E520" i="5"/>
  <c r="F520" i="5"/>
  <c r="G520" i="5"/>
  <c r="H520" i="5"/>
  <c r="J520" i="5"/>
  <c r="AV520" i="5"/>
  <c r="AW520" i="5" s="1"/>
  <c r="AX520" i="5"/>
  <c r="C521" i="5"/>
  <c r="D521" i="5"/>
  <c r="E521" i="5"/>
  <c r="F521" i="5"/>
  <c r="G521" i="5"/>
  <c r="H521" i="5"/>
  <c r="J521" i="5"/>
  <c r="AV521" i="5"/>
  <c r="AW521" i="5" s="1"/>
  <c r="AX521" i="5"/>
  <c r="C522" i="5"/>
  <c r="D522" i="5"/>
  <c r="E522" i="5"/>
  <c r="F522" i="5"/>
  <c r="G522" i="5"/>
  <c r="H522" i="5"/>
  <c r="J522" i="5"/>
  <c r="AV522" i="5"/>
  <c r="AW522" i="5"/>
  <c r="AX522" i="5"/>
  <c r="C523" i="5"/>
  <c r="D523" i="5"/>
  <c r="E523" i="5"/>
  <c r="F523" i="5"/>
  <c r="G523" i="5"/>
  <c r="H523" i="5"/>
  <c r="J523" i="5"/>
  <c r="AV523" i="5"/>
  <c r="AW523" i="5" s="1"/>
  <c r="AX523" i="5"/>
  <c r="C524" i="5"/>
  <c r="D524" i="5"/>
  <c r="E524" i="5"/>
  <c r="F524" i="5"/>
  <c r="G524" i="5"/>
  <c r="H524" i="5"/>
  <c r="J524" i="5"/>
  <c r="AV524" i="5"/>
  <c r="AW524" i="5" s="1"/>
  <c r="AX524" i="5"/>
  <c r="C525" i="5"/>
  <c r="D525" i="5"/>
  <c r="E525" i="5"/>
  <c r="F525" i="5"/>
  <c r="G525" i="5"/>
  <c r="H525" i="5"/>
  <c r="J525" i="5"/>
  <c r="AV525" i="5"/>
  <c r="AW525" i="5" s="1"/>
  <c r="AX525" i="5"/>
  <c r="C526" i="5"/>
  <c r="D526" i="5"/>
  <c r="E526" i="5"/>
  <c r="F526" i="5"/>
  <c r="G526" i="5"/>
  <c r="H526" i="5"/>
  <c r="J526" i="5"/>
  <c r="AV526" i="5"/>
  <c r="AW526" i="5" s="1"/>
  <c r="AX526" i="5"/>
  <c r="C527" i="5"/>
  <c r="D527" i="5"/>
  <c r="E527" i="5"/>
  <c r="F527" i="5"/>
  <c r="G527" i="5"/>
  <c r="H527" i="5"/>
  <c r="J527" i="5"/>
  <c r="AV527" i="5"/>
  <c r="AW527" i="5"/>
  <c r="AX527" i="5"/>
  <c r="C528" i="5"/>
  <c r="D528" i="5"/>
  <c r="E528" i="5"/>
  <c r="F528" i="5"/>
  <c r="G528" i="5"/>
  <c r="H528" i="5"/>
  <c r="J528" i="5"/>
  <c r="AV528" i="5"/>
  <c r="AW528" i="5" s="1"/>
  <c r="AX528" i="5"/>
  <c r="C529" i="5"/>
  <c r="D529" i="5"/>
  <c r="E529" i="5"/>
  <c r="F529" i="5"/>
  <c r="G529" i="5"/>
  <c r="H529" i="5"/>
  <c r="J529" i="5"/>
  <c r="AV529" i="5"/>
  <c r="AW529" i="5" s="1"/>
  <c r="AX529" i="5"/>
  <c r="C530" i="5"/>
  <c r="D530" i="5"/>
  <c r="E530" i="5"/>
  <c r="F530" i="5"/>
  <c r="G530" i="5"/>
  <c r="H530" i="5"/>
  <c r="J530" i="5"/>
  <c r="AV530" i="5"/>
  <c r="AW530" i="5" s="1"/>
  <c r="AX530" i="5"/>
  <c r="C531" i="5"/>
  <c r="D531" i="5"/>
  <c r="E531" i="5"/>
  <c r="F531" i="5"/>
  <c r="G531" i="5"/>
  <c r="H531" i="5"/>
  <c r="J531" i="5"/>
  <c r="AV531" i="5"/>
  <c r="AW531" i="5" s="1"/>
  <c r="AX531" i="5"/>
  <c r="C532" i="5"/>
  <c r="D532" i="5"/>
  <c r="E532" i="5"/>
  <c r="F532" i="5"/>
  <c r="G532" i="5"/>
  <c r="H532" i="5"/>
  <c r="J532" i="5"/>
  <c r="AV532" i="5"/>
  <c r="AW532" i="5" s="1"/>
  <c r="AX532" i="5"/>
  <c r="C533" i="5"/>
  <c r="D533" i="5"/>
  <c r="E533" i="5"/>
  <c r="F533" i="5"/>
  <c r="G533" i="5"/>
  <c r="H533" i="5"/>
  <c r="J533" i="5"/>
  <c r="AV533" i="5"/>
  <c r="AW533" i="5" s="1"/>
  <c r="AX533" i="5"/>
  <c r="C534" i="5"/>
  <c r="D534" i="5"/>
  <c r="E534" i="5"/>
  <c r="F534" i="5"/>
  <c r="G534" i="5"/>
  <c r="H534" i="5"/>
  <c r="J534" i="5"/>
  <c r="AV534" i="5"/>
  <c r="AW534" i="5" s="1"/>
  <c r="AX534" i="5"/>
  <c r="C535" i="5"/>
  <c r="D535" i="5"/>
  <c r="E535" i="5"/>
  <c r="F535" i="5"/>
  <c r="G535" i="5"/>
  <c r="H535" i="5"/>
  <c r="J535" i="5"/>
  <c r="AV535" i="5"/>
  <c r="AW535" i="5" s="1"/>
  <c r="AX535" i="5"/>
  <c r="C536" i="5"/>
  <c r="D536" i="5"/>
  <c r="E536" i="5"/>
  <c r="F536" i="5"/>
  <c r="G536" i="5"/>
  <c r="H536" i="5"/>
  <c r="J536" i="5"/>
  <c r="AV536" i="5"/>
  <c r="AW536" i="5" s="1"/>
  <c r="AX536" i="5"/>
  <c r="C537" i="5"/>
  <c r="D537" i="5"/>
  <c r="E537" i="5"/>
  <c r="F537" i="5"/>
  <c r="G537" i="5"/>
  <c r="H537" i="5"/>
  <c r="J537" i="5"/>
  <c r="AV537" i="5"/>
  <c r="AW537" i="5" s="1"/>
  <c r="AX537" i="5"/>
  <c r="C538" i="5"/>
  <c r="D538" i="5"/>
  <c r="E538" i="5"/>
  <c r="F538" i="5"/>
  <c r="G538" i="5"/>
  <c r="H538" i="5"/>
  <c r="J538" i="5"/>
  <c r="AV538" i="5"/>
  <c r="AW538" i="5"/>
  <c r="AX538" i="5"/>
  <c r="C539" i="5"/>
  <c r="D539" i="5"/>
  <c r="E539" i="5"/>
  <c r="F539" i="5"/>
  <c r="G539" i="5"/>
  <c r="H539" i="5"/>
  <c r="J539" i="5"/>
  <c r="AV539" i="5"/>
  <c r="AW539" i="5" s="1"/>
  <c r="AX539" i="5"/>
  <c r="C540" i="5"/>
  <c r="D540" i="5"/>
  <c r="E540" i="5"/>
  <c r="F540" i="5"/>
  <c r="G540" i="5"/>
  <c r="H540" i="5"/>
  <c r="J540" i="5"/>
  <c r="AV540" i="5"/>
  <c r="AW540" i="5" s="1"/>
  <c r="AX540" i="5"/>
  <c r="C541" i="5"/>
  <c r="D541" i="5"/>
  <c r="E541" i="5"/>
  <c r="F541" i="5"/>
  <c r="G541" i="5"/>
  <c r="H541" i="5"/>
  <c r="J541" i="5"/>
  <c r="AV541" i="5"/>
  <c r="AW541" i="5" s="1"/>
  <c r="AX541" i="5"/>
  <c r="C542" i="5"/>
  <c r="D542" i="5"/>
  <c r="E542" i="5"/>
  <c r="F542" i="5"/>
  <c r="G542" i="5"/>
  <c r="H542" i="5"/>
  <c r="J542" i="5"/>
  <c r="AV542" i="5"/>
  <c r="AW542" i="5"/>
  <c r="AX542" i="5"/>
  <c r="C543" i="5"/>
  <c r="D543" i="5"/>
  <c r="E543" i="5"/>
  <c r="F543" i="5"/>
  <c r="G543" i="5"/>
  <c r="H543" i="5"/>
  <c r="J543" i="5"/>
  <c r="AV543" i="5"/>
  <c r="AW543" i="5" s="1"/>
  <c r="AX543" i="5"/>
  <c r="C544" i="5"/>
  <c r="D544" i="5"/>
  <c r="E544" i="5"/>
  <c r="F544" i="5"/>
  <c r="G544" i="5"/>
  <c r="H544" i="5"/>
  <c r="J544" i="5"/>
  <c r="AV544" i="5"/>
  <c r="AW544" i="5"/>
  <c r="AX544" i="5"/>
  <c r="C545" i="5"/>
  <c r="D545" i="5"/>
  <c r="E545" i="5"/>
  <c r="F545" i="5"/>
  <c r="G545" i="5"/>
  <c r="H545" i="5"/>
  <c r="J545" i="5"/>
  <c r="AV545" i="5"/>
  <c r="AW545" i="5" s="1"/>
  <c r="AX545" i="5"/>
  <c r="C546" i="5"/>
  <c r="D546" i="5"/>
  <c r="E546" i="5"/>
  <c r="F546" i="5"/>
  <c r="G546" i="5"/>
  <c r="H546" i="5"/>
  <c r="J546" i="5"/>
  <c r="AV546" i="5"/>
  <c r="AW546" i="5" s="1"/>
  <c r="AX546" i="5"/>
  <c r="C547" i="5"/>
  <c r="D547" i="5"/>
  <c r="E547" i="5"/>
  <c r="F547" i="5"/>
  <c r="G547" i="5"/>
  <c r="H547" i="5"/>
  <c r="J547" i="5"/>
  <c r="AV547" i="5"/>
  <c r="AW547" i="5"/>
  <c r="AX547" i="5"/>
  <c r="C548" i="5"/>
  <c r="D548" i="5"/>
  <c r="E548" i="5"/>
  <c r="F548" i="5"/>
  <c r="G548" i="5"/>
  <c r="H548" i="5"/>
  <c r="J548" i="5"/>
  <c r="AV548" i="5"/>
  <c r="AW548" i="5" s="1"/>
  <c r="AX548" i="5"/>
  <c r="C549" i="5"/>
  <c r="D549" i="5"/>
  <c r="E549" i="5"/>
  <c r="F549" i="5"/>
  <c r="G549" i="5"/>
  <c r="H549" i="5"/>
  <c r="J549" i="5"/>
  <c r="AV549" i="5"/>
  <c r="AW549" i="5" s="1"/>
  <c r="AX549" i="5"/>
  <c r="C550" i="5"/>
  <c r="D550" i="5"/>
  <c r="E550" i="5"/>
  <c r="F550" i="5"/>
  <c r="G550" i="5"/>
  <c r="H550" i="5"/>
  <c r="J550" i="5"/>
  <c r="AV550" i="5"/>
  <c r="AW550" i="5"/>
  <c r="AX550" i="5"/>
  <c r="C551" i="5"/>
  <c r="D551" i="5"/>
  <c r="E551" i="5"/>
  <c r="F551" i="5"/>
  <c r="G551" i="5"/>
  <c r="H551" i="5"/>
  <c r="J551" i="5"/>
  <c r="AV551" i="5"/>
  <c r="AW551" i="5" s="1"/>
  <c r="AX551" i="5"/>
  <c r="C552" i="5"/>
  <c r="D552" i="5"/>
  <c r="E552" i="5"/>
  <c r="F552" i="5"/>
  <c r="G552" i="5"/>
  <c r="H552" i="5"/>
  <c r="J552" i="5"/>
  <c r="AV552" i="5"/>
  <c r="AW552" i="5" s="1"/>
  <c r="AX552" i="5"/>
  <c r="C553" i="5"/>
  <c r="D553" i="5"/>
  <c r="E553" i="5"/>
  <c r="F553" i="5"/>
  <c r="G553" i="5"/>
  <c r="H553" i="5"/>
  <c r="J553" i="5"/>
  <c r="AV553" i="5"/>
  <c r="AW553" i="5" s="1"/>
  <c r="AX553" i="5"/>
  <c r="C554" i="5"/>
  <c r="D554" i="5"/>
  <c r="E554" i="5"/>
  <c r="F554" i="5"/>
  <c r="G554" i="5"/>
  <c r="H554" i="5"/>
  <c r="J554" i="5"/>
  <c r="AV554" i="5"/>
  <c r="AW554" i="5" s="1"/>
  <c r="AX554" i="5"/>
  <c r="C555" i="5"/>
  <c r="D555" i="5"/>
  <c r="E555" i="5"/>
  <c r="F555" i="5"/>
  <c r="G555" i="5"/>
  <c r="H555" i="5"/>
  <c r="J555" i="5"/>
  <c r="AV555" i="5"/>
  <c r="AW555" i="5" s="1"/>
  <c r="AX555" i="5"/>
  <c r="C556" i="5"/>
  <c r="D556" i="5"/>
  <c r="E556" i="5"/>
  <c r="F556" i="5"/>
  <c r="G556" i="5"/>
  <c r="H556" i="5"/>
  <c r="J556" i="5"/>
  <c r="AV556" i="5"/>
  <c r="AW556" i="5"/>
  <c r="AX556" i="5"/>
  <c r="C557" i="5"/>
  <c r="D557" i="5"/>
  <c r="E557" i="5"/>
  <c r="F557" i="5"/>
  <c r="G557" i="5"/>
  <c r="H557" i="5"/>
  <c r="J557" i="5"/>
  <c r="AV557" i="5"/>
  <c r="AW557" i="5" s="1"/>
  <c r="AX557" i="5"/>
  <c r="C558" i="5"/>
  <c r="D558" i="5"/>
  <c r="E558" i="5"/>
  <c r="F558" i="5"/>
  <c r="G558" i="5"/>
  <c r="H558" i="5"/>
  <c r="J558" i="5"/>
  <c r="AV558" i="5"/>
  <c r="AW558" i="5"/>
  <c r="AX558" i="5"/>
  <c r="C559" i="5"/>
  <c r="D559" i="5"/>
  <c r="E559" i="5"/>
  <c r="F559" i="5"/>
  <c r="G559" i="5"/>
  <c r="H559" i="5"/>
  <c r="J559" i="5"/>
  <c r="AV559" i="5"/>
  <c r="AW559" i="5"/>
  <c r="AX559" i="5"/>
  <c r="C560" i="5"/>
  <c r="D560" i="5"/>
  <c r="E560" i="5"/>
  <c r="F560" i="5"/>
  <c r="G560" i="5"/>
  <c r="H560" i="5"/>
  <c r="J560" i="5"/>
  <c r="AV560" i="5"/>
  <c r="AW560" i="5"/>
  <c r="AX560" i="5"/>
  <c r="C561" i="5"/>
  <c r="D561" i="5"/>
  <c r="E561" i="5"/>
  <c r="F561" i="5"/>
  <c r="G561" i="5"/>
  <c r="H561" i="5"/>
  <c r="J561" i="5"/>
  <c r="AV561" i="5"/>
  <c r="AW561" i="5" s="1"/>
  <c r="AX561" i="5"/>
  <c r="C562" i="5"/>
  <c r="D562" i="5"/>
  <c r="E562" i="5"/>
  <c r="F562" i="5"/>
  <c r="G562" i="5"/>
  <c r="H562" i="5"/>
  <c r="J562" i="5"/>
  <c r="AV562" i="5"/>
  <c r="AW562" i="5"/>
  <c r="AX562" i="5"/>
  <c r="C563" i="5"/>
  <c r="D563" i="5"/>
  <c r="E563" i="5"/>
  <c r="F563" i="5"/>
  <c r="G563" i="5"/>
  <c r="H563" i="5"/>
  <c r="J563" i="5"/>
  <c r="AV563" i="5"/>
  <c r="AW563" i="5" s="1"/>
  <c r="AX563" i="5"/>
  <c r="C564" i="5"/>
  <c r="D564" i="5"/>
  <c r="E564" i="5"/>
  <c r="F564" i="5"/>
  <c r="G564" i="5"/>
  <c r="H564" i="5"/>
  <c r="J564" i="5"/>
  <c r="AV564" i="5"/>
  <c r="AW564" i="5" s="1"/>
  <c r="AX564" i="5"/>
  <c r="C565" i="5"/>
  <c r="D565" i="5"/>
  <c r="E565" i="5"/>
  <c r="F565" i="5"/>
  <c r="G565" i="5"/>
  <c r="H565" i="5"/>
  <c r="J565" i="5"/>
  <c r="AV565" i="5"/>
  <c r="AW565" i="5" s="1"/>
  <c r="AX565" i="5"/>
  <c r="C566" i="5"/>
  <c r="D566" i="5"/>
  <c r="E566" i="5"/>
  <c r="F566" i="5"/>
  <c r="G566" i="5"/>
  <c r="H566" i="5"/>
  <c r="J566" i="5"/>
  <c r="AV566" i="5"/>
  <c r="AW566" i="5" s="1"/>
  <c r="AX566" i="5"/>
  <c r="C567" i="5"/>
  <c r="D567" i="5"/>
  <c r="E567" i="5"/>
  <c r="F567" i="5"/>
  <c r="G567" i="5"/>
  <c r="H567" i="5"/>
  <c r="J567" i="5"/>
  <c r="AV567" i="5"/>
  <c r="AW567" i="5" s="1"/>
  <c r="AX567" i="5"/>
  <c r="C568" i="5"/>
  <c r="D568" i="5"/>
  <c r="E568" i="5"/>
  <c r="F568" i="5"/>
  <c r="G568" i="5"/>
  <c r="H568" i="5"/>
  <c r="J568" i="5"/>
  <c r="AV568" i="5"/>
  <c r="AW568" i="5"/>
  <c r="AX568" i="5"/>
  <c r="C569" i="5"/>
  <c r="D569" i="5"/>
  <c r="E569" i="5"/>
  <c r="F569" i="5"/>
  <c r="G569" i="5"/>
  <c r="H569" i="5"/>
  <c r="J569" i="5"/>
  <c r="AV569" i="5"/>
  <c r="AW569" i="5" s="1"/>
  <c r="AX569" i="5"/>
  <c r="C570" i="5"/>
  <c r="D570" i="5"/>
  <c r="E570" i="5"/>
  <c r="F570" i="5"/>
  <c r="G570" i="5"/>
  <c r="H570" i="5"/>
  <c r="J570" i="5"/>
  <c r="AV570" i="5"/>
  <c r="AW570" i="5"/>
  <c r="AX570" i="5"/>
  <c r="C571" i="5"/>
  <c r="D571" i="5"/>
  <c r="E571" i="5"/>
  <c r="F571" i="5"/>
  <c r="G571" i="5"/>
  <c r="H571" i="5"/>
  <c r="J571" i="5"/>
  <c r="AV571" i="5"/>
  <c r="AW571" i="5"/>
  <c r="AX571" i="5"/>
  <c r="C572" i="5"/>
  <c r="D572" i="5"/>
  <c r="E572" i="5"/>
  <c r="F572" i="5"/>
  <c r="G572" i="5"/>
  <c r="H572" i="5"/>
  <c r="J572" i="5"/>
  <c r="AV572" i="5"/>
  <c r="AW572" i="5" s="1"/>
  <c r="AX572" i="5"/>
  <c r="C573" i="5"/>
  <c r="D573" i="5"/>
  <c r="E573" i="5"/>
  <c r="F573" i="5"/>
  <c r="G573" i="5"/>
  <c r="H573" i="5"/>
  <c r="J573" i="5"/>
  <c r="AV573" i="5"/>
  <c r="AW573" i="5" s="1"/>
  <c r="AX573" i="5"/>
  <c r="C574" i="5"/>
  <c r="D574" i="5"/>
  <c r="E574" i="5"/>
  <c r="F574" i="5"/>
  <c r="G574" i="5"/>
  <c r="H574" i="5"/>
  <c r="J574" i="5"/>
  <c r="AV574" i="5"/>
  <c r="AW574" i="5" s="1"/>
  <c r="AX574" i="5"/>
  <c r="C575" i="5"/>
  <c r="D575" i="5"/>
  <c r="E575" i="5"/>
  <c r="F575" i="5"/>
  <c r="G575" i="5"/>
  <c r="H575" i="5"/>
  <c r="J575" i="5"/>
  <c r="AV575" i="5"/>
  <c r="AW575" i="5" s="1"/>
  <c r="AX575" i="5"/>
  <c r="C576" i="5"/>
  <c r="D576" i="5"/>
  <c r="E576" i="5"/>
  <c r="F576" i="5"/>
  <c r="G576" i="5"/>
  <c r="H576" i="5"/>
  <c r="J576" i="5"/>
  <c r="AV576" i="5"/>
  <c r="AW576" i="5"/>
  <c r="AX576" i="5"/>
  <c r="C577" i="5"/>
  <c r="D577" i="5"/>
  <c r="E577" i="5"/>
  <c r="F577" i="5"/>
  <c r="G577" i="5"/>
  <c r="H577" i="5"/>
  <c r="J577" i="5"/>
  <c r="AV577" i="5"/>
  <c r="AW577" i="5" s="1"/>
  <c r="AX577" i="5"/>
  <c r="C578" i="5"/>
  <c r="D578" i="5"/>
  <c r="E578" i="5"/>
  <c r="F578" i="5"/>
  <c r="G578" i="5"/>
  <c r="H578" i="5"/>
  <c r="J578" i="5"/>
  <c r="AV578" i="5"/>
  <c r="AW578" i="5" s="1"/>
  <c r="AX578" i="5"/>
  <c r="C579" i="5"/>
  <c r="D579" i="5"/>
  <c r="E579" i="5"/>
  <c r="F579" i="5"/>
  <c r="G579" i="5"/>
  <c r="H579" i="5"/>
  <c r="J579" i="5"/>
  <c r="AV579" i="5"/>
  <c r="AW579" i="5"/>
  <c r="AX579" i="5"/>
  <c r="C580" i="5"/>
  <c r="D580" i="5"/>
  <c r="E580" i="5"/>
  <c r="F580" i="5"/>
  <c r="G580" i="5"/>
  <c r="H580" i="5"/>
  <c r="J580" i="5"/>
  <c r="AV580" i="5"/>
  <c r="AW580" i="5"/>
  <c r="AX580" i="5"/>
  <c r="C581" i="5"/>
  <c r="D581" i="5"/>
  <c r="E581" i="5"/>
  <c r="F581" i="5"/>
  <c r="G581" i="5"/>
  <c r="H581" i="5"/>
  <c r="J581" i="5"/>
  <c r="AV581" i="5"/>
  <c r="AW581" i="5" s="1"/>
  <c r="AX581" i="5"/>
  <c r="C582" i="5"/>
  <c r="D582" i="5"/>
  <c r="E582" i="5"/>
  <c r="F582" i="5"/>
  <c r="G582" i="5"/>
  <c r="H582" i="5"/>
  <c r="J582" i="5"/>
  <c r="AV582" i="5"/>
  <c r="AW582" i="5"/>
  <c r="AX582" i="5"/>
  <c r="C583" i="5"/>
  <c r="D583" i="5"/>
  <c r="E583" i="5"/>
  <c r="F583" i="5"/>
  <c r="G583" i="5"/>
  <c r="H583" i="5"/>
  <c r="J583" i="5"/>
  <c r="AV583" i="5"/>
  <c r="AW583" i="5" s="1"/>
  <c r="AX583" i="5"/>
  <c r="C584" i="5"/>
  <c r="D584" i="5"/>
  <c r="E584" i="5"/>
  <c r="F584" i="5"/>
  <c r="G584" i="5"/>
  <c r="H584" i="5"/>
  <c r="J584" i="5"/>
  <c r="AV584" i="5"/>
  <c r="AW584" i="5" s="1"/>
  <c r="AX584" i="5"/>
  <c r="C585" i="5"/>
  <c r="D585" i="5"/>
  <c r="E585" i="5"/>
  <c r="F585" i="5"/>
  <c r="G585" i="5"/>
  <c r="H585" i="5"/>
  <c r="J585" i="5"/>
  <c r="AV585" i="5"/>
  <c r="AW585" i="5" s="1"/>
  <c r="AX585" i="5"/>
  <c r="C586" i="5"/>
  <c r="D586" i="5"/>
  <c r="E586" i="5"/>
  <c r="F586" i="5"/>
  <c r="G586" i="5"/>
  <c r="H586" i="5"/>
  <c r="J586" i="5"/>
  <c r="AV586" i="5"/>
  <c r="AW586" i="5" s="1"/>
  <c r="AX586" i="5"/>
  <c r="C587" i="5"/>
  <c r="D587" i="5"/>
  <c r="E587" i="5"/>
  <c r="F587" i="5"/>
  <c r="G587" i="5"/>
  <c r="H587" i="5"/>
  <c r="J587" i="5"/>
  <c r="AV587" i="5"/>
  <c r="AW587" i="5" s="1"/>
  <c r="AX587" i="5"/>
  <c r="C588" i="5"/>
  <c r="D588" i="5"/>
  <c r="E588" i="5"/>
  <c r="F588" i="5"/>
  <c r="G588" i="5"/>
  <c r="H588" i="5"/>
  <c r="J588" i="5"/>
  <c r="AV588" i="5"/>
  <c r="AW588" i="5"/>
  <c r="AX588" i="5"/>
  <c r="C589" i="5"/>
  <c r="D589" i="5"/>
  <c r="E589" i="5"/>
  <c r="F589" i="5"/>
  <c r="G589" i="5"/>
  <c r="H589" i="5"/>
  <c r="J589" i="5"/>
  <c r="AV589" i="5"/>
  <c r="AW589" i="5" s="1"/>
  <c r="AX589" i="5"/>
  <c r="C590" i="5"/>
  <c r="D590" i="5"/>
  <c r="E590" i="5"/>
  <c r="F590" i="5"/>
  <c r="G590" i="5"/>
  <c r="H590" i="5"/>
  <c r="J590" i="5"/>
  <c r="AV590" i="5"/>
  <c r="AW590" i="5"/>
  <c r="AX590" i="5"/>
  <c r="C591" i="5"/>
  <c r="D591" i="5"/>
  <c r="E591" i="5"/>
  <c r="F591" i="5"/>
  <c r="G591" i="5"/>
  <c r="H591" i="5"/>
  <c r="J591" i="5"/>
  <c r="AV591" i="5"/>
  <c r="AW591" i="5"/>
  <c r="AX591" i="5"/>
  <c r="C592" i="5"/>
  <c r="D592" i="5"/>
  <c r="E592" i="5"/>
  <c r="F592" i="5"/>
  <c r="G592" i="5"/>
  <c r="H592" i="5"/>
  <c r="J592" i="5"/>
  <c r="AV592" i="5"/>
  <c r="AW592" i="5"/>
  <c r="AX592" i="5"/>
  <c r="C593" i="5"/>
  <c r="D593" i="5"/>
  <c r="E593" i="5"/>
  <c r="F593" i="5"/>
  <c r="G593" i="5"/>
  <c r="H593" i="5"/>
  <c r="J593" i="5"/>
  <c r="AV593" i="5"/>
  <c r="AW593" i="5" s="1"/>
  <c r="AX593" i="5"/>
  <c r="C594" i="5"/>
  <c r="D594" i="5"/>
  <c r="E594" i="5"/>
  <c r="F594" i="5"/>
  <c r="G594" i="5"/>
  <c r="H594" i="5"/>
  <c r="J594" i="5"/>
  <c r="AV594" i="5"/>
  <c r="AW594" i="5"/>
  <c r="AX594" i="5"/>
  <c r="C595" i="5"/>
  <c r="D595" i="5"/>
  <c r="E595" i="5"/>
  <c r="F595" i="5"/>
  <c r="G595" i="5"/>
  <c r="H595" i="5"/>
  <c r="J595" i="5"/>
  <c r="AV595" i="5"/>
  <c r="AW595" i="5" s="1"/>
  <c r="AX595" i="5"/>
  <c r="C596" i="5"/>
  <c r="D596" i="5"/>
  <c r="E596" i="5"/>
  <c r="F596" i="5"/>
  <c r="G596" i="5"/>
  <c r="H596" i="5"/>
  <c r="J596" i="5"/>
  <c r="AV596" i="5"/>
  <c r="AW596" i="5" s="1"/>
  <c r="AX596" i="5"/>
  <c r="C597" i="5"/>
  <c r="D597" i="5"/>
  <c r="E597" i="5"/>
  <c r="F597" i="5"/>
  <c r="G597" i="5"/>
  <c r="H597" i="5"/>
  <c r="J597" i="5"/>
  <c r="AV597" i="5"/>
  <c r="AW597" i="5" s="1"/>
  <c r="AX597" i="5"/>
  <c r="C598" i="5"/>
  <c r="D598" i="5"/>
  <c r="E598" i="5"/>
  <c r="F598" i="5"/>
  <c r="G598" i="5"/>
  <c r="H598" i="5"/>
  <c r="J598" i="5"/>
  <c r="AV598" i="5"/>
  <c r="AW598" i="5" s="1"/>
  <c r="AX598" i="5"/>
  <c r="C599" i="5"/>
  <c r="D599" i="5"/>
  <c r="E599" i="5"/>
  <c r="F599" i="5"/>
  <c r="G599" i="5"/>
  <c r="H599" i="5"/>
  <c r="J599" i="5"/>
  <c r="AV599" i="5"/>
  <c r="AW599" i="5" s="1"/>
  <c r="AX599" i="5"/>
  <c r="C600" i="5"/>
  <c r="D600" i="5"/>
  <c r="E600" i="5"/>
  <c r="F600" i="5"/>
  <c r="G600" i="5"/>
  <c r="H600" i="5"/>
  <c r="J600" i="5"/>
  <c r="AV600" i="5"/>
  <c r="AW600" i="5"/>
  <c r="AX600" i="5"/>
  <c r="C601" i="5"/>
  <c r="D601" i="5"/>
  <c r="E601" i="5"/>
  <c r="F601" i="5"/>
  <c r="G601" i="5"/>
  <c r="H601" i="5"/>
  <c r="J601" i="5"/>
  <c r="AV601" i="5"/>
  <c r="AW601" i="5" s="1"/>
  <c r="AX601" i="5"/>
  <c r="C602" i="5"/>
  <c r="D602" i="5"/>
  <c r="E602" i="5"/>
  <c r="F602" i="5"/>
  <c r="G602" i="5"/>
  <c r="H602" i="5"/>
  <c r="J602" i="5"/>
  <c r="AV602" i="5"/>
  <c r="AW602" i="5"/>
  <c r="AX602" i="5"/>
  <c r="C603" i="5"/>
  <c r="D603" i="5"/>
  <c r="E603" i="5"/>
  <c r="F603" i="5"/>
  <c r="G603" i="5"/>
  <c r="H603" i="5"/>
  <c r="J603" i="5"/>
  <c r="AV603" i="5"/>
  <c r="AW603" i="5"/>
  <c r="AX603" i="5"/>
  <c r="C604" i="5"/>
  <c r="D604" i="5"/>
  <c r="E604" i="5"/>
  <c r="F604" i="5"/>
  <c r="G604" i="5"/>
  <c r="H604" i="5"/>
  <c r="J604" i="5"/>
  <c r="AV604" i="5"/>
  <c r="AW604" i="5"/>
  <c r="AX604" i="5"/>
  <c r="C605" i="5"/>
  <c r="D605" i="5"/>
  <c r="E605" i="5"/>
  <c r="F605" i="5"/>
  <c r="G605" i="5"/>
  <c r="H605" i="5"/>
  <c r="J605" i="5"/>
  <c r="AV605" i="5"/>
  <c r="AW605" i="5" s="1"/>
  <c r="AX605" i="5"/>
  <c r="C606" i="5"/>
  <c r="D606" i="5"/>
  <c r="E606" i="5"/>
  <c r="F606" i="5"/>
  <c r="G606" i="5"/>
  <c r="H606" i="5"/>
  <c r="J606" i="5"/>
  <c r="AV606" i="5"/>
  <c r="AW606" i="5"/>
  <c r="AX606" i="5"/>
  <c r="C607" i="5"/>
  <c r="D607" i="5"/>
  <c r="E607" i="5"/>
  <c r="F607" i="5"/>
  <c r="G607" i="5"/>
  <c r="H607" i="5"/>
  <c r="J607" i="5"/>
  <c r="AV607" i="5"/>
  <c r="AW607" i="5" s="1"/>
  <c r="AX607" i="5"/>
  <c r="C608" i="5"/>
  <c r="D608" i="5"/>
  <c r="E608" i="5"/>
  <c r="F608" i="5"/>
  <c r="G608" i="5"/>
  <c r="H608" i="5"/>
  <c r="J608" i="5"/>
  <c r="AV608" i="5"/>
  <c r="AW608" i="5" s="1"/>
  <c r="AX608" i="5"/>
  <c r="C609" i="5"/>
  <c r="D609" i="5"/>
  <c r="E609" i="5"/>
  <c r="F609" i="5"/>
  <c r="G609" i="5"/>
  <c r="H609" i="5"/>
  <c r="J609" i="5"/>
  <c r="AV609" i="5"/>
  <c r="AW609" i="5" s="1"/>
  <c r="AX609" i="5"/>
  <c r="C610" i="5"/>
  <c r="D610" i="5"/>
  <c r="E610" i="5"/>
  <c r="F610" i="5"/>
  <c r="G610" i="5"/>
  <c r="H610" i="5"/>
  <c r="J610" i="5"/>
  <c r="AV610" i="5"/>
  <c r="AW610" i="5" s="1"/>
  <c r="AX610" i="5"/>
  <c r="C611" i="5"/>
  <c r="D611" i="5"/>
  <c r="E611" i="5"/>
  <c r="F611" i="5"/>
  <c r="G611" i="5"/>
  <c r="H611" i="5"/>
  <c r="J611" i="5"/>
  <c r="AV611" i="5"/>
  <c r="AW611" i="5"/>
  <c r="AX611" i="5"/>
  <c r="C612" i="5"/>
  <c r="D612" i="5"/>
  <c r="E612" i="5"/>
  <c r="F612" i="5"/>
  <c r="G612" i="5"/>
  <c r="H612" i="5"/>
  <c r="J612" i="5"/>
  <c r="AV612" i="5"/>
  <c r="AW612" i="5"/>
  <c r="AX612" i="5"/>
  <c r="C613" i="5"/>
  <c r="D613" i="5"/>
  <c r="E613" i="5"/>
  <c r="F613" i="5"/>
  <c r="G613" i="5"/>
  <c r="H613" i="5"/>
  <c r="J613" i="5"/>
  <c r="AV613" i="5"/>
  <c r="AW613" i="5" s="1"/>
  <c r="AX613" i="5"/>
  <c r="C614" i="5"/>
  <c r="D614" i="5"/>
  <c r="E614" i="5"/>
  <c r="F614" i="5"/>
  <c r="G614" i="5"/>
  <c r="H614" i="5"/>
  <c r="J614" i="5"/>
  <c r="AV614" i="5"/>
  <c r="AW614" i="5"/>
  <c r="AX614" i="5"/>
  <c r="C615" i="5"/>
  <c r="D615" i="5"/>
  <c r="E615" i="5"/>
  <c r="F615" i="5"/>
  <c r="G615" i="5"/>
  <c r="H615" i="5"/>
  <c r="J615" i="5"/>
  <c r="AV615" i="5"/>
  <c r="AW615" i="5"/>
  <c r="AX615" i="5"/>
  <c r="C616" i="5"/>
  <c r="D616" i="5"/>
  <c r="E616" i="5"/>
  <c r="F616" i="5"/>
  <c r="G616" i="5"/>
  <c r="H616" i="5"/>
  <c r="J616" i="5"/>
  <c r="AV616" i="5"/>
  <c r="AW616" i="5" s="1"/>
  <c r="AX616" i="5"/>
  <c r="C617" i="5"/>
  <c r="D617" i="5"/>
  <c r="E617" i="5"/>
  <c r="F617" i="5"/>
  <c r="G617" i="5"/>
  <c r="H617" i="5"/>
  <c r="J617" i="5"/>
  <c r="AV617" i="5"/>
  <c r="AW617" i="5" s="1"/>
  <c r="AX617" i="5"/>
  <c r="C618" i="5"/>
  <c r="D618" i="5"/>
  <c r="E618" i="5"/>
  <c r="F618" i="5"/>
  <c r="G618" i="5"/>
  <c r="H618" i="5"/>
  <c r="J618" i="5"/>
  <c r="AV618" i="5"/>
  <c r="AW618" i="5"/>
  <c r="AX618" i="5"/>
  <c r="C619" i="5"/>
  <c r="D619" i="5"/>
  <c r="E619" i="5"/>
  <c r="F619" i="5"/>
  <c r="G619" i="5"/>
  <c r="H619" i="5"/>
  <c r="J619" i="5"/>
  <c r="AV619" i="5"/>
  <c r="AW619" i="5" s="1"/>
  <c r="AX619" i="5"/>
  <c r="C620" i="5"/>
  <c r="D620" i="5"/>
  <c r="E620" i="5"/>
  <c r="F620" i="5"/>
  <c r="G620" i="5"/>
  <c r="H620" i="5"/>
  <c r="J620" i="5"/>
  <c r="AV620" i="5"/>
  <c r="AW620" i="5"/>
  <c r="AX620" i="5"/>
  <c r="C621" i="5"/>
  <c r="D621" i="5"/>
  <c r="E621" i="5"/>
  <c r="F621" i="5"/>
  <c r="G621" i="5"/>
  <c r="H621" i="5"/>
  <c r="J621" i="5"/>
  <c r="AV621" i="5"/>
  <c r="AW621" i="5" s="1"/>
  <c r="AX621" i="5"/>
  <c r="C622" i="5"/>
  <c r="D622" i="5"/>
  <c r="E622" i="5"/>
  <c r="F622" i="5"/>
  <c r="G622" i="5"/>
  <c r="H622" i="5"/>
  <c r="J622" i="5"/>
  <c r="AV622" i="5"/>
  <c r="AW622" i="5" s="1"/>
  <c r="AX622" i="5"/>
  <c r="C623" i="5"/>
  <c r="D623" i="5"/>
  <c r="E623" i="5"/>
  <c r="F623" i="5"/>
  <c r="G623" i="5"/>
  <c r="H623" i="5"/>
  <c r="J623" i="5"/>
  <c r="AV623" i="5"/>
  <c r="AW623" i="5"/>
  <c r="AX623" i="5"/>
  <c r="C624" i="5"/>
  <c r="D624" i="5"/>
  <c r="E624" i="5"/>
  <c r="F624" i="5"/>
  <c r="G624" i="5"/>
  <c r="H624" i="5"/>
  <c r="J624" i="5"/>
  <c r="AV624" i="5"/>
  <c r="AW624" i="5"/>
  <c r="AX624" i="5"/>
  <c r="C625" i="5"/>
  <c r="D625" i="5"/>
  <c r="E625" i="5"/>
  <c r="F625" i="5"/>
  <c r="G625" i="5"/>
  <c r="H625" i="5"/>
  <c r="J625" i="5"/>
  <c r="AV625" i="5"/>
  <c r="AW625" i="5" s="1"/>
  <c r="AX625" i="5"/>
  <c r="C626" i="5"/>
  <c r="D626" i="5"/>
  <c r="E626" i="5"/>
  <c r="F626" i="5"/>
  <c r="G626" i="5"/>
  <c r="H626" i="5"/>
  <c r="J626" i="5"/>
  <c r="AV626" i="5"/>
  <c r="AW626" i="5"/>
  <c r="AX626" i="5"/>
  <c r="C627" i="5"/>
  <c r="D627" i="5"/>
  <c r="E627" i="5"/>
  <c r="F627" i="5"/>
  <c r="G627" i="5"/>
  <c r="H627" i="5"/>
  <c r="J627" i="5"/>
  <c r="AV627" i="5"/>
  <c r="AW627" i="5"/>
  <c r="AX627" i="5"/>
  <c r="C628" i="5"/>
  <c r="D628" i="5"/>
  <c r="E628" i="5"/>
  <c r="F628" i="5"/>
  <c r="G628" i="5"/>
  <c r="H628" i="5"/>
  <c r="J628" i="5"/>
  <c r="AV628" i="5"/>
  <c r="AW628" i="5" s="1"/>
  <c r="AX628" i="5"/>
  <c r="C629" i="5"/>
  <c r="D629" i="5"/>
  <c r="E629" i="5"/>
  <c r="F629" i="5"/>
  <c r="G629" i="5"/>
  <c r="H629" i="5"/>
  <c r="J629" i="5"/>
  <c r="AV629" i="5"/>
  <c r="AW629" i="5" s="1"/>
  <c r="AX629" i="5"/>
  <c r="C630" i="5"/>
  <c r="D630" i="5"/>
  <c r="E630" i="5"/>
  <c r="F630" i="5"/>
  <c r="G630" i="5"/>
  <c r="H630" i="5"/>
  <c r="J630" i="5"/>
  <c r="AV630" i="5"/>
  <c r="AW630" i="5" s="1"/>
  <c r="AX630" i="5"/>
  <c r="C631" i="5"/>
  <c r="D631" i="5"/>
  <c r="E631" i="5"/>
  <c r="F631" i="5"/>
  <c r="G631" i="5"/>
  <c r="H631" i="5"/>
  <c r="J631" i="5"/>
  <c r="AV631" i="5"/>
  <c r="AW631" i="5" s="1"/>
  <c r="AX631" i="5"/>
  <c r="C632" i="5"/>
  <c r="D632" i="5"/>
  <c r="E632" i="5"/>
  <c r="F632" i="5"/>
  <c r="G632" i="5"/>
  <c r="H632" i="5"/>
  <c r="J632" i="5"/>
  <c r="AV632" i="5"/>
  <c r="AW632" i="5"/>
  <c r="AX632" i="5"/>
  <c r="C633" i="5"/>
  <c r="D633" i="5"/>
  <c r="E633" i="5"/>
  <c r="F633" i="5"/>
  <c r="G633" i="5"/>
  <c r="H633" i="5"/>
  <c r="J633" i="5"/>
  <c r="AV633" i="5"/>
  <c r="AW633" i="5" s="1"/>
  <c r="AX633" i="5"/>
  <c r="C634" i="5"/>
  <c r="D634" i="5"/>
  <c r="E634" i="5"/>
  <c r="F634" i="5"/>
  <c r="G634" i="5"/>
  <c r="H634" i="5"/>
  <c r="J634" i="5"/>
  <c r="AV634" i="5"/>
  <c r="AW634" i="5"/>
  <c r="AX634" i="5"/>
  <c r="C635" i="5"/>
  <c r="D635" i="5"/>
  <c r="E635" i="5"/>
  <c r="F635" i="5"/>
  <c r="G635" i="5"/>
  <c r="H635" i="5"/>
  <c r="J635" i="5"/>
  <c r="AV635" i="5"/>
  <c r="AW635" i="5"/>
  <c r="AX635" i="5"/>
  <c r="C636" i="5"/>
  <c r="D636" i="5"/>
  <c r="E636" i="5"/>
  <c r="F636" i="5"/>
  <c r="G636" i="5"/>
  <c r="H636" i="5"/>
  <c r="J636" i="5"/>
  <c r="AV636" i="5"/>
  <c r="AW636" i="5"/>
  <c r="AX636" i="5"/>
  <c r="C637" i="5"/>
  <c r="D637" i="5"/>
  <c r="E637" i="5"/>
  <c r="F637" i="5"/>
  <c r="G637" i="5"/>
  <c r="H637" i="5"/>
  <c r="J637" i="5"/>
  <c r="AV637" i="5"/>
  <c r="AW637" i="5" s="1"/>
  <c r="AX637" i="5"/>
  <c r="C638" i="5"/>
  <c r="D638" i="5"/>
  <c r="E638" i="5"/>
  <c r="F638" i="5"/>
  <c r="G638" i="5"/>
  <c r="H638" i="5"/>
  <c r="J638" i="5"/>
  <c r="AV638" i="5"/>
  <c r="AW638" i="5"/>
  <c r="AX638" i="5"/>
  <c r="C639" i="5"/>
  <c r="D639" i="5"/>
  <c r="E639" i="5"/>
  <c r="F639" i="5"/>
  <c r="G639" i="5"/>
  <c r="H639" i="5"/>
  <c r="J639" i="5"/>
  <c r="AV639" i="5"/>
  <c r="AW639" i="5" s="1"/>
  <c r="AX639" i="5"/>
  <c r="C640" i="5"/>
  <c r="D640" i="5"/>
  <c r="E640" i="5"/>
  <c r="F640" i="5"/>
  <c r="G640" i="5"/>
  <c r="H640" i="5"/>
  <c r="J640" i="5"/>
  <c r="AV640" i="5"/>
  <c r="AW640" i="5" s="1"/>
  <c r="AX640" i="5"/>
  <c r="C641" i="5"/>
  <c r="D641" i="5"/>
  <c r="E641" i="5"/>
  <c r="F641" i="5"/>
  <c r="G641" i="5"/>
  <c r="H641" i="5"/>
  <c r="J641" i="5"/>
  <c r="AV641" i="5"/>
  <c r="AW641" i="5" s="1"/>
  <c r="AX641" i="5"/>
  <c r="C642" i="5"/>
  <c r="D642" i="5"/>
  <c r="E642" i="5"/>
  <c r="F642" i="5"/>
  <c r="G642" i="5"/>
  <c r="H642" i="5"/>
  <c r="J642" i="5"/>
  <c r="AV642" i="5"/>
  <c r="AW642" i="5" s="1"/>
  <c r="AX642" i="5"/>
  <c r="C643" i="5"/>
  <c r="D643" i="5"/>
  <c r="E643" i="5"/>
  <c r="F643" i="5"/>
  <c r="G643" i="5"/>
  <c r="H643" i="5"/>
  <c r="J643" i="5"/>
  <c r="AV643" i="5"/>
  <c r="AW643" i="5"/>
  <c r="AX643" i="5"/>
  <c r="C644" i="5"/>
  <c r="D644" i="5"/>
  <c r="E644" i="5"/>
  <c r="F644" i="5"/>
  <c r="G644" i="5"/>
  <c r="H644" i="5"/>
  <c r="J644" i="5"/>
  <c r="AV644" i="5"/>
  <c r="AW644" i="5"/>
  <c r="AX644" i="5"/>
  <c r="C645" i="5"/>
  <c r="D645" i="5"/>
  <c r="E645" i="5"/>
  <c r="F645" i="5"/>
  <c r="G645" i="5"/>
  <c r="H645" i="5"/>
  <c r="J645" i="5"/>
  <c r="AV645" i="5"/>
  <c r="AW645" i="5" s="1"/>
  <c r="AX645" i="5"/>
  <c r="C646" i="5"/>
  <c r="D646" i="5"/>
  <c r="E646" i="5"/>
  <c r="F646" i="5"/>
  <c r="G646" i="5"/>
  <c r="H646" i="5"/>
  <c r="J646" i="5"/>
  <c r="AV646" i="5"/>
  <c r="AW646" i="5"/>
  <c r="AX646" i="5"/>
  <c r="C647" i="5"/>
  <c r="D647" i="5"/>
  <c r="E647" i="5"/>
  <c r="F647" i="5"/>
  <c r="G647" i="5"/>
  <c r="H647" i="5"/>
  <c r="J647" i="5"/>
  <c r="AV647" i="5"/>
  <c r="AW647" i="5"/>
  <c r="AX647" i="5"/>
  <c r="C648" i="5"/>
  <c r="D648" i="5"/>
  <c r="E648" i="5"/>
  <c r="F648" i="5"/>
  <c r="G648" i="5"/>
  <c r="H648" i="5"/>
  <c r="J648" i="5"/>
  <c r="AV648" i="5"/>
  <c r="AW648" i="5" s="1"/>
  <c r="AX648" i="5"/>
  <c r="C649" i="5"/>
  <c r="D649" i="5"/>
  <c r="E649" i="5"/>
  <c r="F649" i="5"/>
  <c r="G649" i="5"/>
  <c r="H649" i="5"/>
  <c r="J649" i="5"/>
  <c r="AV649" i="5"/>
  <c r="AW649" i="5" s="1"/>
  <c r="AX649" i="5"/>
  <c r="C650" i="5"/>
  <c r="D650" i="5"/>
  <c r="E650" i="5"/>
  <c r="F650" i="5"/>
  <c r="G650" i="5"/>
  <c r="H650" i="5"/>
  <c r="J650" i="5"/>
  <c r="AV650" i="5"/>
  <c r="AW650" i="5"/>
  <c r="AX650" i="5"/>
  <c r="C651" i="5"/>
  <c r="D651" i="5"/>
  <c r="E651" i="5"/>
  <c r="F651" i="5"/>
  <c r="G651" i="5"/>
  <c r="H651" i="5"/>
  <c r="J651" i="5"/>
  <c r="AV651" i="5"/>
  <c r="AW651" i="5" s="1"/>
  <c r="AX651" i="5"/>
  <c r="C652" i="5"/>
  <c r="D652" i="5"/>
  <c r="E652" i="5"/>
  <c r="F652" i="5"/>
  <c r="G652" i="5"/>
  <c r="H652" i="5"/>
  <c r="J652" i="5"/>
  <c r="AV652" i="5"/>
  <c r="AW652" i="5"/>
  <c r="AX652" i="5"/>
  <c r="C653" i="5"/>
  <c r="D653" i="5"/>
  <c r="E653" i="5"/>
  <c r="F653" i="5"/>
  <c r="G653" i="5"/>
  <c r="H653" i="5"/>
  <c r="J653" i="5"/>
  <c r="AV653" i="5"/>
  <c r="AW653" i="5" s="1"/>
  <c r="AX653" i="5"/>
  <c r="C654" i="5"/>
  <c r="D654" i="5"/>
  <c r="E654" i="5"/>
  <c r="F654" i="5"/>
  <c r="G654" i="5"/>
  <c r="H654" i="5"/>
  <c r="J654" i="5"/>
  <c r="AV654" i="5"/>
  <c r="AW654" i="5"/>
  <c r="AX654" i="5"/>
  <c r="C655" i="5"/>
  <c r="D655" i="5"/>
  <c r="E655" i="5"/>
  <c r="F655" i="5"/>
  <c r="G655" i="5"/>
  <c r="H655" i="5"/>
  <c r="J655" i="5"/>
  <c r="AV655" i="5"/>
  <c r="AW655" i="5"/>
  <c r="AX655" i="5"/>
  <c r="C656" i="5"/>
  <c r="D656" i="5"/>
  <c r="E656" i="5"/>
  <c r="F656" i="5"/>
  <c r="G656" i="5"/>
  <c r="H656" i="5"/>
  <c r="J656" i="5"/>
  <c r="AV656" i="5"/>
  <c r="AW656" i="5"/>
  <c r="AX656" i="5"/>
  <c r="C657" i="5"/>
  <c r="D657" i="5"/>
  <c r="E657" i="5"/>
  <c r="F657" i="5"/>
  <c r="G657" i="5"/>
  <c r="H657" i="5"/>
  <c r="J657" i="5"/>
  <c r="AV657" i="5"/>
  <c r="AW657" i="5" s="1"/>
  <c r="AX657" i="5"/>
  <c r="C658" i="5"/>
  <c r="D658" i="5"/>
  <c r="E658" i="5"/>
  <c r="F658" i="5"/>
  <c r="G658" i="5"/>
  <c r="H658" i="5"/>
  <c r="J658" i="5"/>
  <c r="AV658" i="5"/>
  <c r="AW658" i="5"/>
  <c r="AX658" i="5"/>
  <c r="C659" i="5"/>
  <c r="D659" i="5"/>
  <c r="E659" i="5"/>
  <c r="F659" i="5"/>
  <c r="G659" i="5"/>
  <c r="H659" i="5"/>
  <c r="J659" i="5"/>
  <c r="AV659" i="5"/>
  <c r="AW659" i="5" s="1"/>
  <c r="AX659" i="5"/>
  <c r="C660" i="5"/>
  <c r="D660" i="5"/>
  <c r="E660" i="5"/>
  <c r="F660" i="5"/>
  <c r="G660" i="5"/>
  <c r="H660" i="5"/>
  <c r="J660" i="5"/>
  <c r="AV660" i="5"/>
  <c r="AW660" i="5" s="1"/>
  <c r="AX660" i="5"/>
  <c r="C661" i="5"/>
  <c r="D661" i="5"/>
  <c r="E661" i="5"/>
  <c r="F661" i="5"/>
  <c r="G661" i="5"/>
  <c r="H661" i="5"/>
  <c r="J661" i="5"/>
  <c r="AV661" i="5"/>
  <c r="AW661" i="5" s="1"/>
  <c r="AX661" i="5"/>
  <c r="C662" i="5"/>
  <c r="D662" i="5"/>
  <c r="E662" i="5"/>
  <c r="F662" i="5"/>
  <c r="G662" i="5"/>
  <c r="H662" i="5"/>
  <c r="J662" i="5"/>
  <c r="AV662" i="5"/>
  <c r="AW662" i="5" s="1"/>
  <c r="AX662" i="5"/>
  <c r="C663" i="5"/>
  <c r="D663" i="5"/>
  <c r="E663" i="5"/>
  <c r="F663" i="5"/>
  <c r="G663" i="5"/>
  <c r="H663" i="5"/>
  <c r="J663" i="5"/>
  <c r="AV663" i="5"/>
  <c r="AW663" i="5"/>
  <c r="AX663" i="5"/>
  <c r="C664" i="5"/>
  <c r="D664" i="5"/>
  <c r="E664" i="5"/>
  <c r="F664" i="5"/>
  <c r="G664" i="5"/>
  <c r="H664" i="5"/>
  <c r="J664" i="5"/>
  <c r="AV664" i="5"/>
  <c r="AW664" i="5"/>
  <c r="AX664" i="5"/>
  <c r="C665" i="5"/>
  <c r="D665" i="5"/>
  <c r="E665" i="5"/>
  <c r="F665" i="5"/>
  <c r="G665" i="5"/>
  <c r="H665" i="5"/>
  <c r="J665" i="5"/>
  <c r="AV665" i="5"/>
  <c r="AW665" i="5" s="1"/>
  <c r="AX665" i="5"/>
  <c r="C666" i="5"/>
  <c r="D666" i="5"/>
  <c r="E666" i="5"/>
  <c r="F666" i="5"/>
  <c r="G666" i="5"/>
  <c r="H666" i="5"/>
  <c r="J666" i="5"/>
  <c r="AV666" i="5"/>
  <c r="AW666" i="5"/>
  <c r="AX666" i="5"/>
  <c r="C667" i="5"/>
  <c r="D667" i="5"/>
  <c r="E667" i="5"/>
  <c r="F667" i="5"/>
  <c r="G667" i="5"/>
  <c r="H667" i="5"/>
  <c r="J667" i="5"/>
  <c r="AV667" i="5"/>
  <c r="AW667" i="5"/>
  <c r="AX667" i="5"/>
  <c r="C668" i="5"/>
  <c r="D668" i="5"/>
  <c r="E668" i="5"/>
  <c r="F668" i="5"/>
  <c r="G668" i="5"/>
  <c r="H668" i="5"/>
  <c r="J668" i="5"/>
  <c r="AV668" i="5"/>
  <c r="AW668" i="5" s="1"/>
  <c r="AX668" i="5"/>
  <c r="C669" i="5"/>
  <c r="D669" i="5"/>
  <c r="E669" i="5"/>
  <c r="F669" i="5"/>
  <c r="G669" i="5"/>
  <c r="H669" i="5"/>
  <c r="J669" i="5"/>
  <c r="AV669" i="5"/>
  <c r="AW669" i="5" s="1"/>
  <c r="AX669" i="5"/>
  <c r="C670" i="5"/>
  <c r="D670" i="5"/>
  <c r="E670" i="5"/>
  <c r="F670" i="5"/>
  <c r="G670" i="5"/>
  <c r="H670" i="5"/>
  <c r="J670" i="5"/>
  <c r="AV670" i="5"/>
  <c r="AW670" i="5"/>
  <c r="AX670" i="5"/>
  <c r="C671" i="5"/>
  <c r="D671" i="5"/>
  <c r="E671" i="5"/>
  <c r="F671" i="5"/>
  <c r="G671" i="5"/>
  <c r="H671" i="5"/>
  <c r="J671" i="5"/>
  <c r="AV671" i="5"/>
  <c r="AW671" i="5" s="1"/>
  <c r="AX671" i="5"/>
  <c r="C672" i="5"/>
  <c r="D672" i="5"/>
  <c r="E672" i="5"/>
  <c r="F672" i="5"/>
  <c r="G672" i="5"/>
  <c r="H672" i="5"/>
  <c r="J672" i="5"/>
  <c r="AV672" i="5"/>
  <c r="AW672" i="5"/>
  <c r="AX672" i="5"/>
  <c r="C673" i="5"/>
  <c r="D673" i="5"/>
  <c r="E673" i="5"/>
  <c r="F673" i="5"/>
  <c r="G673" i="5"/>
  <c r="H673" i="5"/>
  <c r="J673" i="5"/>
  <c r="AV673" i="5"/>
  <c r="AW673" i="5" s="1"/>
  <c r="AX673" i="5"/>
  <c r="C674" i="5"/>
  <c r="D674" i="5"/>
  <c r="E674" i="5"/>
  <c r="F674" i="5"/>
  <c r="G674" i="5"/>
  <c r="H674" i="5"/>
  <c r="J674" i="5"/>
  <c r="AV674" i="5"/>
  <c r="AW674" i="5" s="1"/>
  <c r="AX674" i="5"/>
  <c r="C675" i="5"/>
  <c r="D675" i="5"/>
  <c r="E675" i="5"/>
  <c r="F675" i="5"/>
  <c r="G675" i="5"/>
  <c r="H675" i="5"/>
  <c r="J675" i="5"/>
  <c r="AV675" i="5"/>
  <c r="AW675" i="5"/>
  <c r="AX675" i="5"/>
  <c r="C676" i="5"/>
  <c r="D676" i="5"/>
  <c r="E676" i="5"/>
  <c r="F676" i="5"/>
  <c r="G676" i="5"/>
  <c r="H676" i="5"/>
  <c r="J676" i="5"/>
  <c r="AV676" i="5"/>
  <c r="AW676" i="5" s="1"/>
  <c r="AX676" i="5"/>
  <c r="C677" i="5"/>
  <c r="D677" i="5"/>
  <c r="E677" i="5"/>
  <c r="F677" i="5"/>
  <c r="G677" i="5"/>
  <c r="H677" i="5"/>
  <c r="J677" i="5"/>
  <c r="AV677" i="5"/>
  <c r="AW677" i="5" s="1"/>
  <c r="AX677" i="5"/>
  <c r="C678" i="5"/>
  <c r="D678" i="5"/>
  <c r="E678" i="5"/>
  <c r="F678" i="5"/>
  <c r="G678" i="5"/>
  <c r="H678" i="5"/>
  <c r="J678" i="5"/>
  <c r="AV678" i="5"/>
  <c r="AW678" i="5"/>
  <c r="AX678" i="5"/>
  <c r="C679" i="5"/>
  <c r="D679" i="5"/>
  <c r="E679" i="5"/>
  <c r="F679" i="5"/>
  <c r="G679" i="5"/>
  <c r="H679" i="5"/>
  <c r="J679" i="5"/>
  <c r="AV679" i="5"/>
  <c r="AW679" i="5"/>
  <c r="AX679" i="5"/>
  <c r="C680" i="5"/>
  <c r="D680" i="5"/>
  <c r="E680" i="5"/>
  <c r="F680" i="5"/>
  <c r="G680" i="5"/>
  <c r="H680" i="5"/>
  <c r="J680" i="5"/>
  <c r="AV680" i="5"/>
  <c r="AW680" i="5" s="1"/>
  <c r="AX680" i="5"/>
  <c r="C681" i="5"/>
  <c r="D681" i="5"/>
  <c r="E681" i="5"/>
  <c r="F681" i="5"/>
  <c r="G681" i="5"/>
  <c r="H681" i="5"/>
  <c r="J681" i="5"/>
  <c r="AV681" i="5"/>
  <c r="AW681" i="5" s="1"/>
  <c r="AX681" i="5"/>
  <c r="C682" i="5"/>
  <c r="D682" i="5"/>
  <c r="E682" i="5"/>
  <c r="F682" i="5"/>
  <c r="G682" i="5"/>
  <c r="H682" i="5"/>
  <c r="J682" i="5"/>
  <c r="AV682" i="5"/>
  <c r="AW682" i="5"/>
  <c r="AX682" i="5"/>
  <c r="C683" i="5"/>
  <c r="D683" i="5"/>
  <c r="E683" i="5"/>
  <c r="F683" i="5"/>
  <c r="G683" i="5"/>
  <c r="H683" i="5"/>
  <c r="J683" i="5"/>
  <c r="AV683" i="5"/>
  <c r="AW683" i="5" s="1"/>
  <c r="AX683" i="5"/>
  <c r="C684" i="5"/>
  <c r="D684" i="5"/>
  <c r="E684" i="5"/>
  <c r="F684" i="5"/>
  <c r="G684" i="5"/>
  <c r="H684" i="5"/>
  <c r="J684" i="5"/>
  <c r="AV684" i="5"/>
  <c r="AW684" i="5"/>
  <c r="AX684" i="5"/>
  <c r="C685" i="5"/>
  <c r="D685" i="5"/>
  <c r="E685" i="5"/>
  <c r="F685" i="5"/>
  <c r="G685" i="5"/>
  <c r="H685" i="5"/>
  <c r="J685" i="5"/>
  <c r="AV685" i="5"/>
  <c r="AW685" i="5"/>
  <c r="AX685" i="5"/>
  <c r="C686" i="5"/>
  <c r="D686" i="5"/>
  <c r="E686" i="5"/>
  <c r="F686" i="5"/>
  <c r="G686" i="5"/>
  <c r="H686" i="5"/>
  <c r="J686" i="5"/>
  <c r="AV686" i="5"/>
  <c r="AW686" i="5"/>
  <c r="AX686" i="5"/>
  <c r="C687" i="5"/>
  <c r="D687" i="5"/>
  <c r="E687" i="5"/>
  <c r="F687" i="5"/>
  <c r="G687" i="5"/>
  <c r="H687" i="5"/>
  <c r="J687" i="5"/>
  <c r="AV687" i="5"/>
  <c r="AW687" i="5" s="1"/>
  <c r="AX687" i="5"/>
  <c r="C688" i="5"/>
  <c r="D688" i="5"/>
  <c r="E688" i="5"/>
  <c r="F688" i="5"/>
  <c r="G688" i="5"/>
  <c r="H688" i="5"/>
  <c r="J688" i="5"/>
  <c r="AV688" i="5"/>
  <c r="AW688" i="5"/>
  <c r="AX688" i="5"/>
  <c r="C689" i="5"/>
  <c r="D689" i="5"/>
  <c r="E689" i="5"/>
  <c r="F689" i="5"/>
  <c r="G689" i="5"/>
  <c r="H689" i="5"/>
  <c r="J689" i="5"/>
  <c r="AV689" i="5"/>
  <c r="AW689" i="5"/>
  <c r="AX689" i="5"/>
  <c r="C690" i="5"/>
  <c r="D690" i="5"/>
  <c r="E690" i="5"/>
  <c r="F690" i="5"/>
  <c r="G690" i="5"/>
  <c r="H690" i="5"/>
  <c r="J690" i="5"/>
  <c r="AV690" i="5"/>
  <c r="AW690" i="5"/>
  <c r="AX690" i="5"/>
  <c r="C691" i="5"/>
  <c r="D691" i="5"/>
  <c r="E691" i="5"/>
  <c r="F691" i="5"/>
  <c r="G691" i="5"/>
  <c r="H691" i="5"/>
  <c r="J691" i="5"/>
  <c r="AV691" i="5"/>
  <c r="AW691" i="5" s="1"/>
  <c r="AX691" i="5"/>
  <c r="C692" i="5"/>
  <c r="D692" i="5"/>
  <c r="E692" i="5"/>
  <c r="F692" i="5"/>
  <c r="G692" i="5"/>
  <c r="H692" i="5"/>
  <c r="J692" i="5"/>
  <c r="AV692" i="5"/>
  <c r="AW692" i="5"/>
  <c r="AX692" i="5"/>
  <c r="C693" i="5"/>
  <c r="D693" i="5"/>
  <c r="E693" i="5"/>
  <c r="F693" i="5"/>
  <c r="G693" i="5"/>
  <c r="H693" i="5"/>
  <c r="J693" i="5"/>
  <c r="AV693" i="5"/>
  <c r="AW693" i="5"/>
  <c r="AX693" i="5"/>
  <c r="C694" i="5"/>
  <c r="D694" i="5"/>
  <c r="E694" i="5"/>
  <c r="F694" i="5"/>
  <c r="G694" i="5"/>
  <c r="H694" i="5"/>
  <c r="J694" i="5"/>
  <c r="AV694" i="5"/>
  <c r="AW694" i="5"/>
  <c r="AX694" i="5"/>
  <c r="C695" i="5"/>
  <c r="D695" i="5"/>
  <c r="E695" i="5"/>
  <c r="F695" i="5"/>
  <c r="G695" i="5"/>
  <c r="H695" i="5"/>
  <c r="J695" i="5"/>
  <c r="AV695" i="5"/>
  <c r="AW695" i="5" s="1"/>
  <c r="AX695" i="5"/>
  <c r="C696" i="5"/>
  <c r="D696" i="5"/>
  <c r="E696" i="5"/>
  <c r="F696" i="5"/>
  <c r="G696" i="5"/>
  <c r="H696" i="5"/>
  <c r="J696" i="5"/>
  <c r="AV696" i="5"/>
  <c r="AW696" i="5"/>
  <c r="AX696" i="5"/>
  <c r="C697" i="5"/>
  <c r="D697" i="5"/>
  <c r="E697" i="5"/>
  <c r="F697" i="5"/>
  <c r="G697" i="5"/>
  <c r="H697" i="5"/>
  <c r="J697" i="5"/>
  <c r="AV697" i="5"/>
  <c r="AW697" i="5"/>
  <c r="AX697" i="5"/>
  <c r="C698" i="5"/>
  <c r="D698" i="5"/>
  <c r="E698" i="5"/>
  <c r="F698" i="5"/>
  <c r="G698" i="5"/>
  <c r="H698" i="5"/>
  <c r="J698" i="5"/>
  <c r="AV698" i="5"/>
  <c r="AW698" i="5"/>
  <c r="AX698" i="5"/>
  <c r="C699" i="5"/>
  <c r="D699" i="5"/>
  <c r="E699" i="5"/>
  <c r="F699" i="5"/>
  <c r="G699" i="5"/>
  <c r="H699" i="5"/>
  <c r="J699" i="5"/>
  <c r="AV699" i="5"/>
  <c r="AW699" i="5" s="1"/>
  <c r="AX699" i="5"/>
  <c r="C700" i="5"/>
  <c r="D700" i="5"/>
  <c r="E700" i="5"/>
  <c r="F700" i="5"/>
  <c r="G700" i="5"/>
  <c r="H700" i="5"/>
  <c r="J700" i="5"/>
  <c r="AV700" i="5"/>
  <c r="AW700" i="5"/>
  <c r="AX700" i="5"/>
  <c r="C701" i="5"/>
  <c r="D701" i="5"/>
  <c r="E701" i="5"/>
  <c r="F701" i="5"/>
  <c r="G701" i="5"/>
  <c r="H701" i="5"/>
  <c r="J701" i="5"/>
  <c r="AV701" i="5"/>
  <c r="AW701" i="5"/>
  <c r="AX701" i="5"/>
  <c r="C702" i="5"/>
  <c r="D702" i="5"/>
  <c r="E702" i="5"/>
  <c r="F702" i="5"/>
  <c r="G702" i="5"/>
  <c r="H702" i="5"/>
  <c r="J702" i="5"/>
  <c r="AV702" i="5"/>
  <c r="AW702" i="5"/>
  <c r="AX702" i="5"/>
  <c r="C703" i="5"/>
  <c r="D703" i="5"/>
  <c r="E703" i="5"/>
  <c r="F703" i="5"/>
  <c r="G703" i="5"/>
  <c r="H703" i="5"/>
  <c r="J703" i="5"/>
  <c r="AV703" i="5"/>
  <c r="AW703" i="5" s="1"/>
  <c r="AX703" i="5"/>
  <c r="C704" i="5"/>
  <c r="D704" i="5"/>
  <c r="E704" i="5"/>
  <c r="F704" i="5"/>
  <c r="G704" i="5"/>
  <c r="H704" i="5"/>
  <c r="J704" i="5"/>
  <c r="AV704" i="5"/>
  <c r="AW704" i="5"/>
  <c r="AX704" i="5"/>
  <c r="C705" i="5"/>
  <c r="D705" i="5"/>
  <c r="E705" i="5"/>
  <c r="F705" i="5"/>
  <c r="G705" i="5"/>
  <c r="H705" i="5"/>
  <c r="J705" i="5"/>
  <c r="AV705" i="5"/>
  <c r="AW705" i="5"/>
  <c r="AX705" i="5"/>
  <c r="C706" i="5"/>
  <c r="D706" i="5"/>
  <c r="E706" i="5"/>
  <c r="F706" i="5"/>
  <c r="G706" i="5"/>
  <c r="H706" i="5"/>
  <c r="J706" i="5"/>
  <c r="AV706" i="5"/>
  <c r="AW706" i="5"/>
  <c r="AX706" i="5"/>
  <c r="C707" i="5"/>
  <c r="D707" i="5"/>
  <c r="E707" i="5"/>
  <c r="F707" i="5"/>
  <c r="G707" i="5"/>
  <c r="H707" i="5"/>
  <c r="J707" i="5"/>
  <c r="AV707" i="5"/>
  <c r="AW707" i="5" s="1"/>
  <c r="AX707" i="5"/>
  <c r="C708" i="5"/>
  <c r="D708" i="5"/>
  <c r="E708" i="5"/>
  <c r="F708" i="5"/>
  <c r="G708" i="5"/>
  <c r="H708" i="5"/>
  <c r="J708" i="5"/>
  <c r="AV708" i="5"/>
  <c r="AW708" i="5"/>
  <c r="AX708" i="5"/>
  <c r="C709" i="5"/>
  <c r="D709" i="5"/>
  <c r="E709" i="5"/>
  <c r="F709" i="5"/>
  <c r="G709" i="5"/>
  <c r="H709" i="5"/>
  <c r="J709" i="5"/>
  <c r="AV709" i="5"/>
  <c r="AW709" i="5"/>
  <c r="AX709" i="5"/>
  <c r="C710" i="5"/>
  <c r="D710" i="5"/>
  <c r="E710" i="5"/>
  <c r="F710" i="5"/>
  <c r="G710" i="5"/>
  <c r="H710" i="5"/>
  <c r="J710" i="5"/>
  <c r="AV710" i="5"/>
  <c r="AW710" i="5"/>
  <c r="AX710" i="5"/>
  <c r="C711" i="5"/>
  <c r="D711" i="5"/>
  <c r="E711" i="5"/>
  <c r="F711" i="5"/>
  <c r="G711" i="5"/>
  <c r="H711" i="5"/>
  <c r="J711" i="5"/>
  <c r="AV711" i="5"/>
  <c r="AW711" i="5" s="1"/>
  <c r="AX711" i="5"/>
  <c r="C712" i="5"/>
  <c r="D712" i="5"/>
  <c r="E712" i="5"/>
  <c r="F712" i="5"/>
  <c r="G712" i="5"/>
  <c r="H712" i="5"/>
  <c r="J712" i="5"/>
  <c r="AV712" i="5"/>
  <c r="AW712" i="5"/>
  <c r="AX712" i="5"/>
  <c r="C713" i="5"/>
  <c r="D713" i="5"/>
  <c r="E713" i="5"/>
  <c r="F713" i="5"/>
  <c r="G713" i="5"/>
  <c r="H713" i="5"/>
  <c r="J713" i="5"/>
  <c r="AV713" i="5"/>
  <c r="AW713" i="5"/>
  <c r="AX713" i="5"/>
  <c r="C714" i="5"/>
  <c r="D714" i="5"/>
  <c r="E714" i="5"/>
  <c r="F714" i="5"/>
  <c r="G714" i="5"/>
  <c r="H714" i="5"/>
  <c r="J714" i="5"/>
  <c r="AV714" i="5"/>
  <c r="AW714" i="5"/>
  <c r="AX714" i="5"/>
  <c r="C715" i="5"/>
  <c r="D715" i="5"/>
  <c r="E715" i="5"/>
  <c r="F715" i="5"/>
  <c r="G715" i="5"/>
  <c r="H715" i="5"/>
  <c r="J715" i="5"/>
  <c r="AV715" i="5"/>
  <c r="AW715" i="5" s="1"/>
  <c r="AX715" i="5"/>
  <c r="C716" i="5"/>
  <c r="D716" i="5"/>
  <c r="E716" i="5"/>
  <c r="F716" i="5"/>
  <c r="G716" i="5"/>
  <c r="H716" i="5"/>
  <c r="J716" i="5"/>
  <c r="AV716" i="5"/>
  <c r="AW716" i="5"/>
  <c r="AX716" i="5"/>
  <c r="C717" i="5"/>
  <c r="D717" i="5"/>
  <c r="E717" i="5"/>
  <c r="F717" i="5"/>
  <c r="G717" i="5"/>
  <c r="H717" i="5"/>
  <c r="J717" i="5"/>
  <c r="AV717" i="5"/>
  <c r="AW717" i="5"/>
  <c r="AX717" i="5"/>
  <c r="C718" i="5"/>
  <c r="D718" i="5"/>
  <c r="E718" i="5"/>
  <c r="F718" i="5"/>
  <c r="G718" i="5"/>
  <c r="H718" i="5"/>
  <c r="J718" i="5"/>
  <c r="AV718" i="5"/>
  <c r="AW718" i="5"/>
  <c r="AX718" i="5"/>
  <c r="C719" i="5"/>
  <c r="D719" i="5"/>
  <c r="E719" i="5"/>
  <c r="F719" i="5"/>
  <c r="G719" i="5"/>
  <c r="H719" i="5"/>
  <c r="J719" i="5"/>
  <c r="AV719" i="5"/>
  <c r="AW719" i="5" s="1"/>
  <c r="AX719" i="5"/>
  <c r="C720" i="5"/>
  <c r="D720" i="5"/>
  <c r="E720" i="5"/>
  <c r="F720" i="5"/>
  <c r="G720" i="5"/>
  <c r="H720" i="5"/>
  <c r="J720" i="5"/>
  <c r="AV720" i="5"/>
  <c r="AW720" i="5"/>
  <c r="AX720" i="5"/>
  <c r="C721" i="5"/>
  <c r="D721" i="5"/>
  <c r="E721" i="5"/>
  <c r="F721" i="5"/>
  <c r="G721" i="5"/>
  <c r="H721" i="5"/>
  <c r="J721" i="5"/>
  <c r="AV721" i="5"/>
  <c r="AW721" i="5"/>
  <c r="AX721" i="5"/>
  <c r="C722" i="5"/>
  <c r="D722" i="5"/>
  <c r="E722" i="5"/>
  <c r="F722" i="5"/>
  <c r="G722" i="5"/>
  <c r="H722" i="5"/>
  <c r="J722" i="5"/>
  <c r="AV722" i="5"/>
  <c r="AW722" i="5"/>
  <c r="AX722" i="5"/>
  <c r="C723" i="5"/>
  <c r="D723" i="5"/>
  <c r="E723" i="5"/>
  <c r="F723" i="5"/>
  <c r="G723" i="5"/>
  <c r="H723" i="5"/>
  <c r="J723" i="5"/>
  <c r="AV723" i="5"/>
  <c r="AW723" i="5" s="1"/>
  <c r="AX723" i="5"/>
  <c r="C724" i="5"/>
  <c r="D724" i="5"/>
  <c r="E724" i="5"/>
  <c r="F724" i="5"/>
  <c r="G724" i="5"/>
  <c r="H724" i="5"/>
  <c r="J724" i="5"/>
  <c r="AV724" i="5"/>
  <c r="AW724" i="5"/>
  <c r="AX724" i="5"/>
  <c r="C725" i="5"/>
  <c r="D725" i="5"/>
  <c r="E725" i="5"/>
  <c r="F725" i="5"/>
  <c r="G725" i="5"/>
  <c r="H725" i="5"/>
  <c r="J725" i="5"/>
  <c r="AV725" i="5"/>
  <c r="AW725" i="5"/>
  <c r="AX725" i="5"/>
  <c r="C726" i="5"/>
  <c r="D726" i="5"/>
  <c r="E726" i="5"/>
  <c r="F726" i="5"/>
  <c r="G726" i="5"/>
  <c r="H726" i="5"/>
  <c r="J726" i="5"/>
  <c r="AV726" i="5"/>
  <c r="AW726" i="5"/>
  <c r="AX726" i="5"/>
  <c r="C727" i="5"/>
  <c r="D727" i="5"/>
  <c r="E727" i="5"/>
  <c r="F727" i="5"/>
  <c r="G727" i="5"/>
  <c r="H727" i="5"/>
  <c r="J727" i="5"/>
  <c r="AV727" i="5"/>
  <c r="AW727" i="5" s="1"/>
  <c r="AX727" i="5"/>
  <c r="C728" i="5"/>
  <c r="D728" i="5"/>
  <c r="E728" i="5"/>
  <c r="F728" i="5"/>
  <c r="G728" i="5"/>
  <c r="H728" i="5"/>
  <c r="J728" i="5"/>
  <c r="AV728" i="5"/>
  <c r="AW728" i="5"/>
  <c r="AX728" i="5"/>
  <c r="C729" i="5"/>
  <c r="D729" i="5"/>
  <c r="E729" i="5"/>
  <c r="F729" i="5"/>
  <c r="G729" i="5"/>
  <c r="H729" i="5"/>
  <c r="J729" i="5"/>
  <c r="AV729" i="5"/>
  <c r="AW729" i="5"/>
  <c r="AX729" i="5"/>
  <c r="C730" i="5"/>
  <c r="D730" i="5"/>
  <c r="E730" i="5"/>
  <c r="F730" i="5"/>
  <c r="G730" i="5"/>
  <c r="H730" i="5"/>
  <c r="J730" i="5"/>
  <c r="AV730" i="5"/>
  <c r="AW730" i="5"/>
  <c r="AX730" i="5"/>
  <c r="C731" i="5"/>
  <c r="D731" i="5"/>
  <c r="E731" i="5"/>
  <c r="F731" i="5"/>
  <c r="G731" i="5"/>
  <c r="H731" i="5"/>
  <c r="J731" i="5"/>
  <c r="AV731" i="5"/>
  <c r="AW731" i="5" s="1"/>
  <c r="AX731" i="5"/>
  <c r="C732" i="5"/>
  <c r="D732" i="5"/>
  <c r="E732" i="5"/>
  <c r="F732" i="5"/>
  <c r="G732" i="5"/>
  <c r="H732" i="5"/>
  <c r="J732" i="5"/>
  <c r="AV732" i="5"/>
  <c r="AW732" i="5"/>
  <c r="AX732" i="5"/>
  <c r="C733" i="5"/>
  <c r="D733" i="5"/>
  <c r="E733" i="5"/>
  <c r="F733" i="5"/>
  <c r="G733" i="5"/>
  <c r="H733" i="5"/>
  <c r="J733" i="5"/>
  <c r="AV733" i="5"/>
  <c r="AW733" i="5"/>
  <c r="AX733" i="5"/>
  <c r="C734" i="5"/>
  <c r="D734" i="5"/>
  <c r="E734" i="5"/>
  <c r="F734" i="5"/>
  <c r="G734" i="5"/>
  <c r="H734" i="5"/>
  <c r="J734" i="5"/>
  <c r="AV734" i="5"/>
  <c r="AW734" i="5"/>
  <c r="AX734" i="5"/>
  <c r="C735" i="5"/>
  <c r="D735" i="5"/>
  <c r="E735" i="5"/>
  <c r="F735" i="5"/>
  <c r="G735" i="5"/>
  <c r="H735" i="5"/>
  <c r="J735" i="5"/>
  <c r="AV735" i="5"/>
  <c r="AW735" i="5" s="1"/>
  <c r="AX735" i="5"/>
  <c r="C736" i="5"/>
  <c r="D736" i="5"/>
  <c r="E736" i="5"/>
  <c r="F736" i="5"/>
  <c r="G736" i="5"/>
  <c r="H736" i="5"/>
  <c r="J736" i="5"/>
  <c r="AV736" i="5"/>
  <c r="AW736" i="5"/>
  <c r="AX736" i="5"/>
  <c r="C737" i="5"/>
  <c r="D737" i="5"/>
  <c r="E737" i="5"/>
  <c r="F737" i="5"/>
  <c r="G737" i="5"/>
  <c r="H737" i="5"/>
  <c r="J737" i="5"/>
  <c r="AV737" i="5"/>
  <c r="AW737" i="5"/>
  <c r="AX737" i="5"/>
  <c r="C738" i="5"/>
  <c r="D738" i="5"/>
  <c r="E738" i="5"/>
  <c r="F738" i="5"/>
  <c r="G738" i="5"/>
  <c r="H738" i="5"/>
  <c r="J738" i="5"/>
  <c r="AV738" i="5"/>
  <c r="AW738" i="5"/>
  <c r="AX738" i="5"/>
  <c r="C739" i="5"/>
  <c r="D739" i="5"/>
  <c r="E739" i="5"/>
  <c r="F739" i="5"/>
  <c r="G739" i="5"/>
  <c r="H739" i="5"/>
  <c r="J739" i="5"/>
  <c r="AV739" i="5"/>
  <c r="AW739" i="5" s="1"/>
  <c r="AX739" i="5"/>
  <c r="C740" i="5"/>
  <c r="D740" i="5"/>
  <c r="E740" i="5"/>
  <c r="F740" i="5"/>
  <c r="G740" i="5"/>
  <c r="H740" i="5"/>
  <c r="J740" i="5"/>
  <c r="AV740" i="5"/>
  <c r="AW740" i="5"/>
  <c r="AX740" i="5"/>
  <c r="C741" i="5"/>
  <c r="D741" i="5"/>
  <c r="E741" i="5"/>
  <c r="F741" i="5"/>
  <c r="G741" i="5"/>
  <c r="H741" i="5"/>
  <c r="J741" i="5"/>
  <c r="AV741" i="5"/>
  <c r="AW741" i="5"/>
  <c r="AX741" i="5"/>
  <c r="C742" i="5"/>
  <c r="D742" i="5"/>
  <c r="E742" i="5"/>
  <c r="F742" i="5"/>
  <c r="G742" i="5"/>
  <c r="H742" i="5"/>
  <c r="J742" i="5"/>
  <c r="AV742" i="5"/>
  <c r="AW742" i="5"/>
  <c r="AX742" i="5"/>
  <c r="C743" i="5"/>
  <c r="D743" i="5"/>
  <c r="E743" i="5"/>
  <c r="F743" i="5"/>
  <c r="G743" i="5"/>
  <c r="H743" i="5"/>
  <c r="J743" i="5"/>
  <c r="AV743" i="5"/>
  <c r="AW743" i="5" s="1"/>
  <c r="AX743" i="5"/>
  <c r="C744" i="5"/>
  <c r="D744" i="5"/>
  <c r="E744" i="5"/>
  <c r="F744" i="5"/>
  <c r="G744" i="5"/>
  <c r="H744" i="5"/>
  <c r="J744" i="5"/>
  <c r="AV744" i="5"/>
  <c r="AW744" i="5"/>
  <c r="AX744" i="5"/>
  <c r="C745" i="5"/>
  <c r="D745" i="5"/>
  <c r="E745" i="5"/>
  <c r="F745" i="5"/>
  <c r="G745" i="5"/>
  <c r="H745" i="5"/>
  <c r="J745" i="5"/>
  <c r="AV745" i="5"/>
  <c r="AW745" i="5"/>
  <c r="AX745" i="5"/>
  <c r="C746" i="5"/>
  <c r="D746" i="5"/>
  <c r="E746" i="5"/>
  <c r="F746" i="5"/>
  <c r="G746" i="5"/>
  <c r="H746" i="5"/>
  <c r="J746" i="5"/>
  <c r="AV746" i="5"/>
  <c r="AW746" i="5"/>
  <c r="AX746" i="5"/>
  <c r="C747" i="5"/>
  <c r="D747" i="5"/>
  <c r="E747" i="5"/>
  <c r="F747" i="5"/>
  <c r="G747" i="5"/>
  <c r="H747" i="5"/>
  <c r="J747" i="5"/>
  <c r="AV747" i="5"/>
  <c r="AW747" i="5" s="1"/>
  <c r="AX747" i="5"/>
  <c r="C748" i="5"/>
  <c r="D748" i="5"/>
  <c r="E748" i="5"/>
  <c r="F748" i="5"/>
  <c r="G748" i="5"/>
  <c r="H748" i="5"/>
  <c r="J748" i="5"/>
  <c r="AV748" i="5"/>
  <c r="AW748" i="5"/>
  <c r="AX748" i="5"/>
  <c r="C749" i="5"/>
  <c r="D749" i="5"/>
  <c r="E749" i="5"/>
  <c r="F749" i="5"/>
  <c r="G749" i="5"/>
  <c r="H749" i="5"/>
  <c r="J749" i="5"/>
  <c r="AV749" i="5"/>
  <c r="AW749" i="5"/>
  <c r="AX749" i="5"/>
  <c r="C750" i="5"/>
  <c r="D750" i="5"/>
  <c r="E750" i="5"/>
  <c r="F750" i="5"/>
  <c r="G750" i="5"/>
  <c r="H750" i="5"/>
  <c r="J750" i="5"/>
  <c r="AV750" i="5"/>
  <c r="AW750" i="5"/>
  <c r="AX750" i="5"/>
  <c r="C751" i="5"/>
  <c r="D751" i="5"/>
  <c r="E751" i="5"/>
  <c r="F751" i="5"/>
  <c r="G751" i="5"/>
  <c r="H751" i="5"/>
  <c r="J751" i="5"/>
  <c r="AV751" i="5"/>
  <c r="AW751" i="5" s="1"/>
  <c r="AX751" i="5"/>
  <c r="C752" i="5"/>
  <c r="D752" i="5"/>
  <c r="E752" i="5"/>
  <c r="F752" i="5"/>
  <c r="G752" i="5"/>
  <c r="H752" i="5"/>
  <c r="J752" i="5"/>
  <c r="AV752" i="5"/>
  <c r="AW752" i="5"/>
  <c r="AX752" i="5"/>
  <c r="C753" i="5"/>
  <c r="D753" i="5"/>
  <c r="E753" i="5"/>
  <c r="F753" i="5"/>
  <c r="G753" i="5"/>
  <c r="H753" i="5"/>
  <c r="J753" i="5"/>
  <c r="AV753" i="5"/>
  <c r="AW753" i="5"/>
  <c r="AX753" i="5"/>
  <c r="C754" i="5"/>
  <c r="D754" i="5"/>
  <c r="E754" i="5"/>
  <c r="F754" i="5"/>
  <c r="G754" i="5"/>
  <c r="H754" i="5"/>
  <c r="J754" i="5"/>
  <c r="AV754" i="5"/>
  <c r="AW754" i="5"/>
  <c r="AX754" i="5"/>
  <c r="C755" i="5"/>
  <c r="D755" i="5"/>
  <c r="E755" i="5"/>
  <c r="F755" i="5"/>
  <c r="G755" i="5"/>
  <c r="H755" i="5"/>
  <c r="J755" i="5"/>
  <c r="AV755" i="5"/>
  <c r="AW755" i="5" s="1"/>
  <c r="AX755" i="5"/>
  <c r="C756" i="5"/>
  <c r="D756" i="5"/>
  <c r="E756" i="5"/>
  <c r="F756" i="5"/>
  <c r="G756" i="5"/>
  <c r="H756" i="5"/>
  <c r="J756" i="5"/>
  <c r="AV756" i="5"/>
  <c r="AW756" i="5"/>
  <c r="AX756" i="5"/>
  <c r="C757" i="5"/>
  <c r="D757" i="5"/>
  <c r="E757" i="5"/>
  <c r="F757" i="5"/>
  <c r="G757" i="5"/>
  <c r="H757" i="5"/>
  <c r="J757" i="5"/>
  <c r="AV757" i="5"/>
  <c r="AW757" i="5"/>
  <c r="AX757" i="5"/>
  <c r="C758" i="5"/>
  <c r="D758" i="5"/>
  <c r="E758" i="5"/>
  <c r="F758" i="5"/>
  <c r="G758" i="5"/>
  <c r="H758" i="5"/>
  <c r="J758" i="5"/>
  <c r="AV758" i="5"/>
  <c r="AW758" i="5"/>
  <c r="AX758" i="5"/>
  <c r="C759" i="5"/>
  <c r="D759" i="5"/>
  <c r="E759" i="5"/>
  <c r="F759" i="5"/>
  <c r="G759" i="5"/>
  <c r="H759" i="5"/>
  <c r="J759" i="5"/>
  <c r="AV759" i="5"/>
  <c r="AW759" i="5" s="1"/>
  <c r="AX759" i="5"/>
  <c r="C760" i="5"/>
  <c r="D760" i="5"/>
  <c r="E760" i="5"/>
  <c r="F760" i="5"/>
  <c r="G760" i="5"/>
  <c r="H760" i="5"/>
  <c r="J760" i="5"/>
  <c r="AV760" i="5"/>
  <c r="AW760" i="5"/>
  <c r="AX760" i="5"/>
  <c r="C761" i="5"/>
  <c r="D761" i="5"/>
  <c r="E761" i="5"/>
  <c r="F761" i="5"/>
  <c r="G761" i="5"/>
  <c r="H761" i="5"/>
  <c r="J761" i="5"/>
  <c r="AV761" i="5"/>
  <c r="AW761" i="5"/>
  <c r="AX761" i="5"/>
  <c r="C762" i="5"/>
  <c r="D762" i="5"/>
  <c r="E762" i="5"/>
  <c r="F762" i="5"/>
  <c r="G762" i="5"/>
  <c r="H762" i="5"/>
  <c r="J762" i="5"/>
  <c r="AV762" i="5"/>
  <c r="AW762" i="5"/>
  <c r="AX762" i="5"/>
  <c r="C763" i="5"/>
  <c r="D763" i="5"/>
  <c r="E763" i="5"/>
  <c r="F763" i="5"/>
  <c r="G763" i="5"/>
  <c r="H763" i="5"/>
  <c r="J763" i="5"/>
  <c r="AV763" i="5"/>
  <c r="AW763" i="5" s="1"/>
  <c r="AX763" i="5"/>
  <c r="C764" i="5"/>
  <c r="D764" i="5"/>
  <c r="E764" i="5"/>
  <c r="F764" i="5"/>
  <c r="G764" i="5"/>
  <c r="H764" i="5"/>
  <c r="J764" i="5"/>
  <c r="AV764" i="5"/>
  <c r="AW764" i="5"/>
  <c r="AX764" i="5"/>
  <c r="C765" i="5"/>
  <c r="D765" i="5"/>
  <c r="E765" i="5"/>
  <c r="F765" i="5"/>
  <c r="G765" i="5"/>
  <c r="H765" i="5"/>
  <c r="J765" i="5"/>
  <c r="AV765" i="5"/>
  <c r="AW765" i="5"/>
  <c r="AX765" i="5"/>
  <c r="C766" i="5"/>
  <c r="D766" i="5"/>
  <c r="E766" i="5"/>
  <c r="F766" i="5"/>
  <c r="G766" i="5"/>
  <c r="H766" i="5"/>
  <c r="J766" i="5"/>
  <c r="AV766" i="5"/>
  <c r="AW766" i="5"/>
  <c r="AX766" i="5"/>
  <c r="C767" i="5"/>
  <c r="D767" i="5"/>
  <c r="E767" i="5"/>
  <c r="F767" i="5"/>
  <c r="G767" i="5"/>
  <c r="H767" i="5"/>
  <c r="J767" i="5"/>
  <c r="AV767" i="5"/>
  <c r="AW767" i="5" s="1"/>
  <c r="AX767" i="5"/>
  <c r="C768" i="5"/>
  <c r="D768" i="5"/>
  <c r="E768" i="5"/>
  <c r="F768" i="5"/>
  <c r="G768" i="5"/>
  <c r="H768" i="5"/>
  <c r="J768" i="5"/>
  <c r="AV768" i="5"/>
  <c r="AW768" i="5"/>
  <c r="AX768" i="5"/>
  <c r="C769" i="5"/>
  <c r="D769" i="5"/>
  <c r="E769" i="5"/>
  <c r="F769" i="5"/>
  <c r="G769" i="5"/>
  <c r="H769" i="5"/>
  <c r="J769" i="5"/>
  <c r="AV769" i="5"/>
  <c r="AW769" i="5"/>
  <c r="AX769" i="5"/>
  <c r="C770" i="5"/>
  <c r="D770" i="5"/>
  <c r="E770" i="5"/>
  <c r="F770" i="5"/>
  <c r="G770" i="5"/>
  <c r="H770" i="5"/>
  <c r="J770" i="5"/>
  <c r="AV770" i="5"/>
  <c r="AW770" i="5"/>
  <c r="AX770" i="5"/>
  <c r="C771" i="5"/>
  <c r="D771" i="5"/>
  <c r="E771" i="5"/>
  <c r="F771" i="5"/>
  <c r="G771" i="5"/>
  <c r="H771" i="5"/>
  <c r="J771" i="5"/>
  <c r="AV771" i="5"/>
  <c r="AW771" i="5" s="1"/>
  <c r="AX771" i="5"/>
  <c r="C772" i="5"/>
  <c r="D772" i="5"/>
  <c r="E772" i="5"/>
  <c r="F772" i="5"/>
  <c r="G772" i="5"/>
  <c r="H772" i="5"/>
  <c r="J772" i="5"/>
  <c r="AV772" i="5"/>
  <c r="AW772" i="5"/>
  <c r="AX772" i="5"/>
  <c r="C773" i="5"/>
  <c r="D773" i="5"/>
  <c r="E773" i="5"/>
  <c r="F773" i="5"/>
  <c r="G773" i="5"/>
  <c r="H773" i="5"/>
  <c r="J773" i="5"/>
  <c r="AV773" i="5"/>
  <c r="AW773" i="5"/>
  <c r="AX773" i="5"/>
  <c r="C774" i="5"/>
  <c r="D774" i="5"/>
  <c r="E774" i="5"/>
  <c r="F774" i="5"/>
  <c r="G774" i="5"/>
  <c r="H774" i="5"/>
  <c r="J774" i="5"/>
  <c r="AV774" i="5"/>
  <c r="AW774" i="5"/>
  <c r="AX774" i="5"/>
  <c r="C775" i="5"/>
  <c r="D775" i="5"/>
  <c r="E775" i="5"/>
  <c r="F775" i="5"/>
  <c r="G775" i="5"/>
  <c r="H775" i="5"/>
  <c r="J775" i="5"/>
  <c r="AV775" i="5"/>
  <c r="AW775" i="5" s="1"/>
  <c r="AX775" i="5"/>
  <c r="C776" i="5"/>
  <c r="D776" i="5"/>
  <c r="E776" i="5"/>
  <c r="F776" i="5"/>
  <c r="G776" i="5"/>
  <c r="H776" i="5"/>
  <c r="J776" i="5"/>
  <c r="AV776" i="5"/>
  <c r="AW776" i="5"/>
  <c r="AX776" i="5"/>
  <c r="C777" i="5"/>
  <c r="D777" i="5"/>
  <c r="E777" i="5"/>
  <c r="F777" i="5"/>
  <c r="G777" i="5"/>
  <c r="H777" i="5"/>
  <c r="J777" i="5"/>
  <c r="AV777" i="5"/>
  <c r="AW777" i="5"/>
  <c r="AX777" i="5"/>
  <c r="C778" i="5"/>
  <c r="D778" i="5"/>
  <c r="E778" i="5"/>
  <c r="F778" i="5"/>
  <c r="G778" i="5"/>
  <c r="H778" i="5"/>
  <c r="J778" i="5"/>
  <c r="AV778" i="5"/>
  <c r="AW778" i="5"/>
  <c r="AX778" i="5"/>
  <c r="C779" i="5"/>
  <c r="D779" i="5"/>
  <c r="E779" i="5"/>
  <c r="F779" i="5"/>
  <c r="G779" i="5"/>
  <c r="H779" i="5"/>
  <c r="J779" i="5"/>
  <c r="AV779" i="5"/>
  <c r="AW779" i="5" s="1"/>
  <c r="AX779" i="5"/>
  <c r="C780" i="5"/>
  <c r="D780" i="5"/>
  <c r="E780" i="5"/>
  <c r="F780" i="5"/>
  <c r="G780" i="5"/>
  <c r="H780" i="5"/>
  <c r="J780" i="5"/>
  <c r="AV780" i="5"/>
  <c r="AW780" i="5"/>
  <c r="AX780" i="5"/>
  <c r="C781" i="5"/>
  <c r="D781" i="5"/>
  <c r="E781" i="5"/>
  <c r="F781" i="5"/>
  <c r="G781" i="5"/>
  <c r="H781" i="5"/>
  <c r="J781" i="5"/>
  <c r="AV781" i="5"/>
  <c r="AW781" i="5"/>
  <c r="AX781" i="5"/>
  <c r="C782" i="5"/>
  <c r="D782" i="5"/>
  <c r="E782" i="5"/>
  <c r="F782" i="5"/>
  <c r="G782" i="5"/>
  <c r="H782" i="5"/>
  <c r="J782" i="5"/>
  <c r="AV782" i="5"/>
  <c r="AW782" i="5"/>
  <c r="AX782" i="5"/>
  <c r="C783" i="5"/>
  <c r="D783" i="5"/>
  <c r="E783" i="5"/>
  <c r="F783" i="5"/>
  <c r="G783" i="5"/>
  <c r="H783" i="5"/>
  <c r="J783" i="5"/>
  <c r="AV783" i="5"/>
  <c r="AW783" i="5" s="1"/>
  <c r="AX783" i="5"/>
  <c r="C784" i="5"/>
  <c r="D784" i="5"/>
  <c r="E784" i="5"/>
  <c r="F784" i="5"/>
  <c r="G784" i="5"/>
  <c r="H784" i="5"/>
  <c r="J784" i="5"/>
  <c r="AV784" i="5"/>
  <c r="AW784" i="5"/>
  <c r="AX784" i="5"/>
  <c r="C785" i="5"/>
  <c r="D785" i="5"/>
  <c r="E785" i="5"/>
  <c r="F785" i="5"/>
  <c r="G785" i="5"/>
  <c r="H785" i="5"/>
  <c r="J785" i="5"/>
  <c r="AV785" i="5"/>
  <c r="AW785" i="5"/>
  <c r="AX785" i="5"/>
  <c r="C786" i="5"/>
  <c r="D786" i="5"/>
  <c r="E786" i="5"/>
  <c r="F786" i="5"/>
  <c r="G786" i="5"/>
  <c r="H786" i="5"/>
  <c r="J786" i="5"/>
  <c r="AV786" i="5"/>
  <c r="AW786" i="5"/>
  <c r="AX786" i="5"/>
  <c r="C787" i="5"/>
  <c r="D787" i="5"/>
  <c r="E787" i="5"/>
  <c r="F787" i="5"/>
  <c r="G787" i="5"/>
  <c r="H787" i="5"/>
  <c r="J787" i="5"/>
  <c r="AV787" i="5"/>
  <c r="AW787" i="5" s="1"/>
  <c r="AX787" i="5"/>
  <c r="C788" i="5"/>
  <c r="D788" i="5"/>
  <c r="E788" i="5"/>
  <c r="F788" i="5"/>
  <c r="G788" i="5"/>
  <c r="H788" i="5"/>
  <c r="J788" i="5"/>
  <c r="AV788" i="5"/>
  <c r="AW788" i="5"/>
  <c r="AX788" i="5"/>
  <c r="C789" i="5"/>
  <c r="D789" i="5"/>
  <c r="E789" i="5"/>
  <c r="F789" i="5"/>
  <c r="G789" i="5"/>
  <c r="H789" i="5"/>
  <c r="J789" i="5"/>
  <c r="AV789" i="5"/>
  <c r="AW789" i="5"/>
  <c r="AX789" i="5"/>
  <c r="C790" i="5"/>
  <c r="D790" i="5"/>
  <c r="E790" i="5"/>
  <c r="F790" i="5"/>
  <c r="G790" i="5"/>
  <c r="H790" i="5"/>
  <c r="J790" i="5"/>
  <c r="AV790" i="5"/>
  <c r="AW790" i="5"/>
  <c r="AX790" i="5"/>
  <c r="C791" i="5"/>
  <c r="D791" i="5"/>
  <c r="E791" i="5"/>
  <c r="F791" i="5"/>
  <c r="G791" i="5"/>
  <c r="H791" i="5"/>
  <c r="J791" i="5"/>
  <c r="AV791" i="5"/>
  <c r="AW791" i="5" s="1"/>
  <c r="AX791" i="5"/>
  <c r="C792" i="5"/>
  <c r="D792" i="5"/>
  <c r="E792" i="5"/>
  <c r="F792" i="5"/>
  <c r="G792" i="5"/>
  <c r="H792" i="5"/>
  <c r="J792" i="5"/>
  <c r="AV792" i="5"/>
  <c r="AW792" i="5"/>
  <c r="AX792" i="5"/>
  <c r="C793" i="5"/>
  <c r="D793" i="5"/>
  <c r="E793" i="5"/>
  <c r="F793" i="5"/>
  <c r="G793" i="5"/>
  <c r="H793" i="5"/>
  <c r="J793" i="5"/>
  <c r="AV793" i="5"/>
  <c r="AW793" i="5"/>
  <c r="AX793" i="5"/>
  <c r="C794" i="5"/>
  <c r="D794" i="5"/>
  <c r="E794" i="5"/>
  <c r="F794" i="5"/>
  <c r="G794" i="5"/>
  <c r="H794" i="5"/>
  <c r="J794" i="5"/>
  <c r="AV794" i="5"/>
  <c r="AW794" i="5"/>
  <c r="AX794" i="5"/>
  <c r="C795" i="5"/>
  <c r="D795" i="5"/>
  <c r="E795" i="5"/>
  <c r="F795" i="5"/>
  <c r="G795" i="5"/>
  <c r="H795" i="5"/>
  <c r="J795" i="5"/>
  <c r="AV795" i="5"/>
  <c r="AW795" i="5" s="1"/>
  <c r="AX795" i="5"/>
  <c r="C796" i="5"/>
  <c r="D796" i="5"/>
  <c r="E796" i="5"/>
  <c r="F796" i="5"/>
  <c r="G796" i="5"/>
  <c r="H796" i="5"/>
  <c r="J796" i="5"/>
  <c r="AV796" i="5"/>
  <c r="AW796" i="5"/>
  <c r="AX796" i="5"/>
  <c r="C797" i="5"/>
  <c r="D797" i="5"/>
  <c r="E797" i="5"/>
  <c r="F797" i="5"/>
  <c r="G797" i="5"/>
  <c r="H797" i="5"/>
  <c r="J797" i="5"/>
  <c r="AV797" i="5"/>
  <c r="AW797" i="5"/>
  <c r="AX797" i="5"/>
  <c r="C798" i="5"/>
  <c r="D798" i="5"/>
  <c r="E798" i="5"/>
  <c r="F798" i="5"/>
  <c r="G798" i="5"/>
  <c r="H798" i="5"/>
  <c r="J798" i="5"/>
  <c r="AV798" i="5"/>
  <c r="AW798" i="5"/>
  <c r="AX798" i="5"/>
  <c r="C799" i="5"/>
  <c r="D799" i="5"/>
  <c r="E799" i="5"/>
  <c r="F799" i="5"/>
  <c r="G799" i="5"/>
  <c r="H799" i="5"/>
  <c r="J799" i="5"/>
  <c r="AV799" i="5"/>
  <c r="AW799" i="5" s="1"/>
  <c r="AX799" i="5"/>
  <c r="C800" i="5"/>
  <c r="D800" i="5"/>
  <c r="E800" i="5"/>
  <c r="F800" i="5"/>
  <c r="G800" i="5"/>
  <c r="H800" i="5"/>
  <c r="J800" i="5"/>
  <c r="AV800" i="5"/>
  <c r="AW800" i="5"/>
  <c r="AX800" i="5"/>
  <c r="C801" i="5"/>
  <c r="D801" i="5"/>
  <c r="E801" i="5"/>
  <c r="F801" i="5"/>
  <c r="G801" i="5"/>
  <c r="H801" i="5"/>
  <c r="J801" i="5"/>
  <c r="AV801" i="5"/>
  <c r="AW801" i="5"/>
  <c r="AX801" i="5"/>
  <c r="C802" i="5"/>
  <c r="D802" i="5"/>
  <c r="E802" i="5"/>
  <c r="F802" i="5"/>
  <c r="G802" i="5"/>
  <c r="H802" i="5"/>
  <c r="J802" i="5"/>
  <c r="AV802" i="5"/>
  <c r="AW802" i="5"/>
  <c r="AX802" i="5"/>
  <c r="C803" i="5"/>
  <c r="D803" i="5"/>
  <c r="E803" i="5"/>
  <c r="F803" i="5"/>
  <c r="G803" i="5"/>
  <c r="H803" i="5"/>
  <c r="J803" i="5"/>
  <c r="AV803" i="5"/>
  <c r="AW803" i="5" s="1"/>
  <c r="AX803" i="5"/>
  <c r="C804" i="5"/>
  <c r="D804" i="5"/>
  <c r="E804" i="5"/>
  <c r="F804" i="5"/>
  <c r="G804" i="5"/>
  <c r="H804" i="5"/>
  <c r="J804" i="5"/>
  <c r="AV804" i="5"/>
  <c r="AW804" i="5"/>
  <c r="AX804" i="5"/>
  <c r="C805" i="5"/>
  <c r="D805" i="5"/>
  <c r="E805" i="5"/>
  <c r="F805" i="5"/>
  <c r="G805" i="5"/>
  <c r="H805" i="5"/>
  <c r="J805" i="5"/>
  <c r="AV805" i="5"/>
  <c r="AW805" i="5"/>
  <c r="AX805" i="5"/>
  <c r="C806" i="5"/>
  <c r="D806" i="5"/>
  <c r="E806" i="5"/>
  <c r="F806" i="5"/>
  <c r="G806" i="5"/>
  <c r="H806" i="5"/>
  <c r="J806" i="5"/>
  <c r="AV806" i="5"/>
  <c r="AW806" i="5"/>
  <c r="AX806" i="5"/>
  <c r="C807" i="5"/>
  <c r="D807" i="5"/>
  <c r="E807" i="5"/>
  <c r="F807" i="5"/>
  <c r="G807" i="5"/>
  <c r="H807" i="5"/>
  <c r="J807" i="5"/>
  <c r="AV807" i="5"/>
  <c r="AW807" i="5" s="1"/>
  <c r="AX807" i="5"/>
  <c r="C808" i="5"/>
  <c r="D808" i="5"/>
  <c r="E808" i="5"/>
  <c r="F808" i="5"/>
  <c r="G808" i="5"/>
  <c r="H808" i="5"/>
  <c r="J808" i="5"/>
  <c r="AV808" i="5"/>
  <c r="AW808" i="5"/>
  <c r="AX808" i="5"/>
  <c r="C809" i="5"/>
  <c r="D809" i="5"/>
  <c r="E809" i="5"/>
  <c r="F809" i="5"/>
  <c r="G809" i="5"/>
  <c r="H809" i="5"/>
  <c r="J809" i="5"/>
  <c r="AV809" i="5"/>
  <c r="AW809" i="5"/>
  <c r="AX809" i="5"/>
  <c r="C810" i="5"/>
  <c r="D810" i="5"/>
  <c r="E810" i="5"/>
  <c r="F810" i="5"/>
  <c r="G810" i="5"/>
  <c r="H810" i="5"/>
  <c r="J810" i="5"/>
  <c r="AV810" i="5"/>
  <c r="AW810" i="5"/>
  <c r="AX810" i="5"/>
  <c r="C811" i="5"/>
  <c r="D811" i="5"/>
  <c r="E811" i="5"/>
  <c r="F811" i="5"/>
  <c r="G811" i="5"/>
  <c r="H811" i="5"/>
  <c r="J811" i="5"/>
  <c r="AV811" i="5"/>
  <c r="AW811" i="5" s="1"/>
  <c r="AX811" i="5"/>
  <c r="C812" i="5"/>
  <c r="D812" i="5"/>
  <c r="E812" i="5"/>
  <c r="F812" i="5"/>
  <c r="G812" i="5"/>
  <c r="H812" i="5"/>
  <c r="J812" i="5"/>
  <c r="AV812" i="5"/>
  <c r="AW812" i="5"/>
  <c r="AX812" i="5"/>
  <c r="C813" i="5"/>
  <c r="D813" i="5"/>
  <c r="E813" i="5"/>
  <c r="F813" i="5"/>
  <c r="G813" i="5"/>
  <c r="H813" i="5"/>
  <c r="J813" i="5"/>
  <c r="AV813" i="5"/>
  <c r="AW813" i="5"/>
  <c r="AX813" i="5"/>
  <c r="C814" i="5"/>
  <c r="D814" i="5"/>
  <c r="E814" i="5"/>
  <c r="F814" i="5"/>
  <c r="G814" i="5"/>
  <c r="H814" i="5"/>
  <c r="J814" i="5"/>
  <c r="AV814" i="5"/>
  <c r="AW814" i="5"/>
  <c r="AX814" i="5"/>
  <c r="C815" i="5"/>
  <c r="D815" i="5"/>
  <c r="E815" i="5"/>
  <c r="F815" i="5"/>
  <c r="G815" i="5"/>
  <c r="H815" i="5"/>
  <c r="J815" i="5"/>
  <c r="AV815" i="5"/>
  <c r="AW815" i="5" s="1"/>
  <c r="AX815" i="5"/>
  <c r="C816" i="5"/>
  <c r="D816" i="5"/>
  <c r="E816" i="5"/>
  <c r="F816" i="5"/>
  <c r="G816" i="5"/>
  <c r="H816" i="5"/>
  <c r="J816" i="5"/>
  <c r="AV816" i="5"/>
  <c r="AW816" i="5"/>
  <c r="AX816" i="5"/>
  <c r="C817" i="5"/>
  <c r="D817" i="5"/>
  <c r="E817" i="5"/>
  <c r="F817" i="5"/>
  <c r="G817" i="5"/>
  <c r="H817" i="5"/>
  <c r="J817" i="5"/>
  <c r="AV817" i="5"/>
  <c r="AW817" i="5"/>
  <c r="AX817" i="5"/>
  <c r="C818" i="5"/>
  <c r="D818" i="5"/>
  <c r="E818" i="5"/>
  <c r="F818" i="5"/>
  <c r="G818" i="5"/>
  <c r="H818" i="5"/>
  <c r="J818" i="5"/>
  <c r="AV818" i="5"/>
  <c r="AW818" i="5"/>
  <c r="AX818" i="5"/>
  <c r="C819" i="5"/>
  <c r="D819" i="5"/>
  <c r="E819" i="5"/>
  <c r="F819" i="5"/>
  <c r="G819" i="5"/>
  <c r="H819" i="5"/>
  <c r="J819" i="5"/>
  <c r="AV819" i="5"/>
  <c r="AW819" i="5" s="1"/>
  <c r="AX819" i="5"/>
  <c r="C820" i="5"/>
  <c r="D820" i="5"/>
  <c r="E820" i="5"/>
  <c r="F820" i="5"/>
  <c r="G820" i="5"/>
  <c r="H820" i="5"/>
  <c r="J820" i="5"/>
  <c r="AV820" i="5"/>
  <c r="AW820" i="5"/>
  <c r="AX820" i="5"/>
  <c r="C821" i="5"/>
  <c r="D821" i="5"/>
  <c r="E821" i="5"/>
  <c r="F821" i="5"/>
  <c r="G821" i="5"/>
  <c r="H821" i="5"/>
  <c r="J821" i="5"/>
  <c r="AV821" i="5"/>
  <c r="AW821" i="5"/>
  <c r="AX821" i="5"/>
  <c r="C822" i="5"/>
  <c r="D822" i="5"/>
  <c r="E822" i="5"/>
  <c r="F822" i="5"/>
  <c r="G822" i="5"/>
  <c r="H822" i="5"/>
  <c r="J822" i="5"/>
  <c r="AV822" i="5"/>
  <c r="AW822" i="5"/>
  <c r="AX822" i="5"/>
  <c r="C823" i="5"/>
  <c r="D823" i="5"/>
  <c r="E823" i="5"/>
  <c r="F823" i="5"/>
  <c r="G823" i="5"/>
  <c r="H823" i="5"/>
  <c r="J823" i="5"/>
  <c r="AV823" i="5"/>
  <c r="AW823" i="5" s="1"/>
  <c r="AX823" i="5"/>
  <c r="C824" i="5"/>
  <c r="D824" i="5"/>
  <c r="E824" i="5"/>
  <c r="F824" i="5"/>
  <c r="G824" i="5"/>
  <c r="H824" i="5"/>
  <c r="J824" i="5"/>
  <c r="AV824" i="5"/>
  <c r="AW824" i="5"/>
  <c r="AX824" i="5"/>
  <c r="C825" i="5"/>
  <c r="D825" i="5"/>
  <c r="E825" i="5"/>
  <c r="F825" i="5"/>
  <c r="G825" i="5"/>
  <c r="H825" i="5"/>
  <c r="J825" i="5"/>
  <c r="AV825" i="5"/>
  <c r="AW825" i="5"/>
  <c r="AX825" i="5"/>
  <c r="C826" i="5"/>
  <c r="D826" i="5"/>
  <c r="E826" i="5"/>
  <c r="F826" i="5"/>
  <c r="G826" i="5"/>
  <c r="H826" i="5"/>
  <c r="J826" i="5"/>
  <c r="AV826" i="5"/>
  <c r="AW826" i="5"/>
  <c r="AX826" i="5"/>
  <c r="C827" i="5"/>
  <c r="D827" i="5"/>
  <c r="E827" i="5"/>
  <c r="F827" i="5"/>
  <c r="G827" i="5"/>
  <c r="H827" i="5"/>
  <c r="J827" i="5"/>
  <c r="AV827" i="5"/>
  <c r="AW827" i="5" s="1"/>
  <c r="AX827" i="5"/>
  <c r="C828" i="5"/>
  <c r="D828" i="5"/>
  <c r="E828" i="5"/>
  <c r="F828" i="5"/>
  <c r="G828" i="5"/>
  <c r="H828" i="5"/>
  <c r="J828" i="5"/>
  <c r="AV828" i="5"/>
  <c r="AW828" i="5"/>
  <c r="AX828" i="5"/>
  <c r="C829" i="5"/>
  <c r="D829" i="5"/>
  <c r="E829" i="5"/>
  <c r="F829" i="5"/>
  <c r="G829" i="5"/>
  <c r="H829" i="5"/>
  <c r="J829" i="5"/>
  <c r="AV829" i="5"/>
  <c r="AW829" i="5"/>
  <c r="AX829" i="5"/>
  <c r="C830" i="5"/>
  <c r="D830" i="5"/>
  <c r="E830" i="5"/>
  <c r="F830" i="5"/>
  <c r="G830" i="5"/>
  <c r="H830" i="5"/>
  <c r="J830" i="5"/>
  <c r="AV830" i="5"/>
  <c r="AW830" i="5"/>
  <c r="AX830" i="5"/>
  <c r="C831" i="5"/>
  <c r="D831" i="5"/>
  <c r="E831" i="5"/>
  <c r="F831" i="5"/>
  <c r="G831" i="5"/>
  <c r="H831" i="5"/>
  <c r="J831" i="5"/>
  <c r="AV831" i="5"/>
  <c r="AW831" i="5" s="1"/>
  <c r="AX831" i="5"/>
  <c r="C832" i="5"/>
  <c r="D832" i="5"/>
  <c r="E832" i="5"/>
  <c r="F832" i="5"/>
  <c r="G832" i="5"/>
  <c r="H832" i="5"/>
  <c r="J832" i="5"/>
  <c r="AV832" i="5"/>
  <c r="AW832" i="5"/>
  <c r="AX832" i="5"/>
  <c r="C833" i="5"/>
  <c r="D833" i="5"/>
  <c r="E833" i="5"/>
  <c r="F833" i="5"/>
  <c r="G833" i="5"/>
  <c r="H833" i="5"/>
  <c r="J833" i="5"/>
  <c r="AV833" i="5"/>
  <c r="AW833" i="5"/>
  <c r="AX833" i="5"/>
  <c r="C834" i="5"/>
  <c r="D834" i="5"/>
  <c r="E834" i="5"/>
  <c r="F834" i="5"/>
  <c r="G834" i="5"/>
  <c r="H834" i="5"/>
  <c r="J834" i="5"/>
  <c r="AV834" i="5"/>
  <c r="AW834" i="5"/>
  <c r="AX834" i="5"/>
  <c r="C835" i="5"/>
  <c r="D835" i="5"/>
  <c r="E835" i="5"/>
  <c r="F835" i="5"/>
  <c r="G835" i="5"/>
  <c r="H835" i="5"/>
  <c r="J835" i="5"/>
  <c r="AV835" i="5"/>
  <c r="AW835" i="5" s="1"/>
  <c r="AX835" i="5"/>
  <c r="C836" i="5"/>
  <c r="D836" i="5"/>
  <c r="E836" i="5"/>
  <c r="F836" i="5"/>
  <c r="G836" i="5"/>
  <c r="H836" i="5"/>
  <c r="J836" i="5"/>
  <c r="AV836" i="5"/>
  <c r="AW836" i="5"/>
  <c r="AX836" i="5"/>
  <c r="C837" i="5"/>
  <c r="D837" i="5"/>
  <c r="E837" i="5"/>
  <c r="F837" i="5"/>
  <c r="G837" i="5"/>
  <c r="H837" i="5"/>
  <c r="J837" i="5"/>
  <c r="AV837" i="5"/>
  <c r="AW837" i="5"/>
  <c r="AX837" i="5"/>
  <c r="C838" i="5"/>
  <c r="D838" i="5"/>
  <c r="E838" i="5"/>
  <c r="F838" i="5"/>
  <c r="G838" i="5"/>
  <c r="H838" i="5"/>
  <c r="J838" i="5"/>
  <c r="AV838" i="5"/>
  <c r="AW838" i="5"/>
  <c r="AX838" i="5"/>
  <c r="C839" i="5"/>
  <c r="D839" i="5"/>
  <c r="E839" i="5"/>
  <c r="F839" i="5"/>
  <c r="G839" i="5"/>
  <c r="H839" i="5"/>
  <c r="J839" i="5"/>
  <c r="AV839" i="5"/>
  <c r="AW839" i="5" s="1"/>
  <c r="AX839" i="5"/>
  <c r="C840" i="5"/>
  <c r="D840" i="5"/>
  <c r="E840" i="5"/>
  <c r="F840" i="5"/>
  <c r="G840" i="5"/>
  <c r="H840" i="5"/>
  <c r="J840" i="5"/>
  <c r="AV840" i="5"/>
  <c r="AW840" i="5"/>
  <c r="AX840" i="5"/>
  <c r="C841" i="5"/>
  <c r="D841" i="5"/>
  <c r="E841" i="5"/>
  <c r="F841" i="5"/>
  <c r="G841" i="5"/>
  <c r="H841" i="5"/>
  <c r="J841" i="5"/>
  <c r="AV841" i="5"/>
  <c r="AW841" i="5"/>
  <c r="AX841" i="5"/>
  <c r="C842" i="5"/>
  <c r="D842" i="5"/>
  <c r="E842" i="5"/>
  <c r="F842" i="5"/>
  <c r="G842" i="5"/>
  <c r="H842" i="5"/>
  <c r="J842" i="5"/>
  <c r="AV842" i="5"/>
  <c r="AW842" i="5"/>
  <c r="AX842" i="5"/>
  <c r="C843" i="5"/>
  <c r="D843" i="5"/>
  <c r="E843" i="5"/>
  <c r="F843" i="5"/>
  <c r="G843" i="5"/>
  <c r="H843" i="5"/>
  <c r="J843" i="5"/>
  <c r="AV843" i="5"/>
  <c r="AW843" i="5" s="1"/>
  <c r="AX843" i="5"/>
  <c r="C844" i="5"/>
  <c r="D844" i="5"/>
  <c r="E844" i="5"/>
  <c r="F844" i="5"/>
  <c r="G844" i="5"/>
  <c r="H844" i="5"/>
  <c r="J844" i="5"/>
  <c r="AV844" i="5"/>
  <c r="AW844" i="5"/>
  <c r="AX844" i="5"/>
  <c r="C845" i="5"/>
  <c r="D845" i="5"/>
  <c r="E845" i="5"/>
  <c r="F845" i="5"/>
  <c r="G845" i="5"/>
  <c r="H845" i="5"/>
  <c r="J845" i="5"/>
  <c r="AV845" i="5"/>
  <c r="AW845" i="5"/>
  <c r="AX845" i="5"/>
  <c r="C846" i="5"/>
  <c r="D846" i="5"/>
  <c r="E846" i="5"/>
  <c r="F846" i="5"/>
  <c r="G846" i="5"/>
  <c r="H846" i="5"/>
  <c r="J846" i="5"/>
  <c r="AV846" i="5"/>
  <c r="AW846" i="5"/>
  <c r="AX846" i="5"/>
  <c r="C847" i="5"/>
  <c r="D847" i="5"/>
  <c r="E847" i="5"/>
  <c r="F847" i="5"/>
  <c r="G847" i="5"/>
  <c r="H847" i="5"/>
  <c r="J847" i="5"/>
  <c r="AV847" i="5"/>
  <c r="AW847" i="5" s="1"/>
  <c r="AX847" i="5"/>
  <c r="C848" i="5"/>
  <c r="D848" i="5"/>
  <c r="E848" i="5"/>
  <c r="F848" i="5"/>
  <c r="G848" i="5"/>
  <c r="H848" i="5"/>
  <c r="J848" i="5"/>
  <c r="AV848" i="5"/>
  <c r="AW848" i="5"/>
  <c r="AX848" i="5"/>
  <c r="C849" i="5"/>
  <c r="D849" i="5"/>
  <c r="E849" i="5"/>
  <c r="F849" i="5"/>
  <c r="G849" i="5"/>
  <c r="H849" i="5"/>
  <c r="J849" i="5"/>
  <c r="AV849" i="5"/>
  <c r="AW849" i="5"/>
  <c r="AX849" i="5"/>
  <c r="C850" i="5"/>
  <c r="D850" i="5"/>
  <c r="E850" i="5"/>
  <c r="F850" i="5"/>
  <c r="G850" i="5"/>
  <c r="H850" i="5"/>
  <c r="J850" i="5"/>
  <c r="AV850" i="5"/>
  <c r="AW850" i="5"/>
  <c r="AX850" i="5"/>
  <c r="C851" i="5"/>
  <c r="D851" i="5"/>
  <c r="E851" i="5"/>
  <c r="F851" i="5"/>
  <c r="G851" i="5"/>
  <c r="H851" i="5"/>
  <c r="J851" i="5"/>
  <c r="AV851" i="5"/>
  <c r="AW851" i="5" s="1"/>
  <c r="AX851" i="5"/>
  <c r="C852" i="5"/>
  <c r="D852" i="5"/>
  <c r="E852" i="5"/>
  <c r="F852" i="5"/>
  <c r="G852" i="5"/>
  <c r="H852" i="5"/>
  <c r="J852" i="5"/>
  <c r="AV852" i="5"/>
  <c r="AW852" i="5"/>
  <c r="AX852" i="5"/>
  <c r="C853" i="5"/>
  <c r="D853" i="5"/>
  <c r="E853" i="5"/>
  <c r="F853" i="5"/>
  <c r="G853" i="5"/>
  <c r="H853" i="5"/>
  <c r="J853" i="5"/>
  <c r="AV853" i="5"/>
  <c r="AW853" i="5"/>
  <c r="AX853" i="5"/>
  <c r="C854" i="5"/>
  <c r="D854" i="5"/>
  <c r="E854" i="5"/>
  <c r="F854" i="5"/>
  <c r="G854" i="5"/>
  <c r="H854" i="5"/>
  <c r="J854" i="5"/>
  <c r="AV854" i="5"/>
  <c r="AW854" i="5"/>
  <c r="AX854" i="5"/>
  <c r="C855" i="5"/>
  <c r="D855" i="5"/>
  <c r="E855" i="5"/>
  <c r="F855" i="5"/>
  <c r="G855" i="5"/>
  <c r="H855" i="5"/>
  <c r="J855" i="5"/>
  <c r="AV855" i="5"/>
  <c r="AW855" i="5" s="1"/>
  <c r="AX855" i="5"/>
  <c r="C856" i="5"/>
  <c r="D856" i="5"/>
  <c r="E856" i="5"/>
  <c r="F856" i="5"/>
  <c r="G856" i="5"/>
  <c r="H856" i="5"/>
  <c r="J856" i="5"/>
  <c r="AV856" i="5"/>
  <c r="AW856" i="5"/>
  <c r="AX856" i="5"/>
  <c r="C857" i="5"/>
  <c r="D857" i="5"/>
  <c r="E857" i="5"/>
  <c r="F857" i="5"/>
  <c r="G857" i="5"/>
  <c r="H857" i="5"/>
  <c r="J857" i="5"/>
  <c r="AV857" i="5"/>
  <c r="AW857" i="5"/>
  <c r="AX857" i="5"/>
  <c r="C858" i="5"/>
  <c r="D858" i="5"/>
  <c r="E858" i="5"/>
  <c r="F858" i="5"/>
  <c r="G858" i="5"/>
  <c r="H858" i="5"/>
  <c r="J858" i="5"/>
  <c r="AV858" i="5"/>
  <c r="AW858" i="5"/>
  <c r="AX858" i="5"/>
  <c r="C859" i="5"/>
  <c r="D859" i="5"/>
  <c r="E859" i="5"/>
  <c r="F859" i="5"/>
  <c r="G859" i="5"/>
  <c r="H859" i="5"/>
  <c r="J859" i="5"/>
  <c r="AV859" i="5"/>
  <c r="AW859" i="5" s="1"/>
  <c r="AX859" i="5"/>
  <c r="C860" i="5"/>
  <c r="D860" i="5"/>
  <c r="E860" i="5"/>
  <c r="F860" i="5"/>
  <c r="G860" i="5"/>
  <c r="H860" i="5"/>
  <c r="J860" i="5"/>
  <c r="AV860" i="5"/>
  <c r="AW860" i="5"/>
  <c r="AX860" i="5"/>
  <c r="C861" i="5"/>
  <c r="D861" i="5"/>
  <c r="E861" i="5"/>
  <c r="F861" i="5"/>
  <c r="G861" i="5"/>
  <c r="H861" i="5"/>
  <c r="J861" i="5"/>
  <c r="AV861" i="5"/>
  <c r="AW861" i="5"/>
  <c r="AX861" i="5"/>
  <c r="C862" i="5"/>
  <c r="D862" i="5"/>
  <c r="E862" i="5"/>
  <c r="F862" i="5"/>
  <c r="G862" i="5"/>
  <c r="H862" i="5"/>
  <c r="J862" i="5"/>
  <c r="AV862" i="5"/>
  <c r="AW862" i="5"/>
  <c r="AX862" i="5"/>
  <c r="C863" i="5"/>
  <c r="D863" i="5"/>
  <c r="E863" i="5"/>
  <c r="F863" i="5"/>
  <c r="G863" i="5"/>
  <c r="H863" i="5"/>
  <c r="J863" i="5"/>
  <c r="AV863" i="5"/>
  <c r="AW863" i="5" s="1"/>
  <c r="AX863" i="5"/>
  <c r="C864" i="5"/>
  <c r="D864" i="5"/>
  <c r="E864" i="5"/>
  <c r="F864" i="5"/>
  <c r="G864" i="5"/>
  <c r="H864" i="5"/>
  <c r="J864" i="5"/>
  <c r="AV864" i="5"/>
  <c r="AW864" i="5"/>
  <c r="AX864" i="5"/>
  <c r="C865" i="5"/>
  <c r="D865" i="5"/>
  <c r="E865" i="5"/>
  <c r="F865" i="5"/>
  <c r="G865" i="5"/>
  <c r="H865" i="5"/>
  <c r="J865" i="5"/>
  <c r="AV865" i="5"/>
  <c r="AW865" i="5"/>
  <c r="AX865" i="5"/>
  <c r="C866" i="5"/>
  <c r="D866" i="5"/>
  <c r="E866" i="5"/>
  <c r="F866" i="5"/>
  <c r="G866" i="5"/>
  <c r="H866" i="5"/>
  <c r="J866" i="5"/>
  <c r="AV866" i="5"/>
  <c r="AW866" i="5"/>
  <c r="AX866" i="5"/>
  <c r="C867" i="5"/>
  <c r="D867" i="5"/>
  <c r="E867" i="5"/>
  <c r="F867" i="5"/>
  <c r="G867" i="5"/>
  <c r="H867" i="5"/>
  <c r="J867" i="5"/>
  <c r="AV867" i="5"/>
  <c r="AW867" i="5" s="1"/>
  <c r="AX867" i="5"/>
  <c r="C868" i="5"/>
  <c r="D868" i="5"/>
  <c r="E868" i="5"/>
  <c r="F868" i="5"/>
  <c r="G868" i="5"/>
  <c r="H868" i="5"/>
  <c r="J868" i="5"/>
  <c r="AV868" i="5"/>
  <c r="AW868" i="5"/>
  <c r="AX868" i="5"/>
  <c r="C869" i="5"/>
  <c r="D869" i="5"/>
  <c r="E869" i="5"/>
  <c r="F869" i="5"/>
  <c r="G869" i="5"/>
  <c r="H869" i="5"/>
  <c r="J869" i="5"/>
  <c r="AV869" i="5"/>
  <c r="AW869" i="5"/>
  <c r="AX869" i="5"/>
  <c r="C870" i="5"/>
  <c r="D870" i="5"/>
  <c r="E870" i="5"/>
  <c r="F870" i="5"/>
  <c r="G870" i="5"/>
  <c r="H870" i="5"/>
  <c r="J870" i="5"/>
  <c r="AV870" i="5"/>
  <c r="AW870" i="5"/>
  <c r="AX870" i="5"/>
  <c r="C871" i="5"/>
  <c r="D871" i="5"/>
  <c r="E871" i="5"/>
  <c r="F871" i="5"/>
  <c r="G871" i="5"/>
  <c r="H871" i="5"/>
  <c r="J871" i="5"/>
  <c r="AV871" i="5"/>
  <c r="AW871" i="5" s="1"/>
  <c r="AX871" i="5"/>
  <c r="C872" i="5"/>
  <c r="D872" i="5"/>
  <c r="E872" i="5"/>
  <c r="F872" i="5"/>
  <c r="G872" i="5"/>
  <c r="H872" i="5"/>
  <c r="J872" i="5"/>
  <c r="AV872" i="5"/>
  <c r="AW872" i="5"/>
  <c r="AX872" i="5"/>
  <c r="C873" i="5"/>
  <c r="D873" i="5"/>
  <c r="E873" i="5"/>
  <c r="F873" i="5"/>
  <c r="G873" i="5"/>
  <c r="H873" i="5"/>
  <c r="J873" i="5"/>
  <c r="AV873" i="5"/>
  <c r="AW873" i="5"/>
  <c r="AX873" i="5"/>
  <c r="C874" i="5"/>
  <c r="D874" i="5"/>
  <c r="E874" i="5"/>
  <c r="F874" i="5"/>
  <c r="G874" i="5"/>
  <c r="H874" i="5"/>
  <c r="J874" i="5"/>
  <c r="AV874" i="5"/>
  <c r="AW874" i="5"/>
  <c r="AX874" i="5"/>
  <c r="C875" i="5"/>
  <c r="D875" i="5"/>
  <c r="E875" i="5"/>
  <c r="F875" i="5"/>
  <c r="G875" i="5"/>
  <c r="H875" i="5"/>
  <c r="J875" i="5"/>
  <c r="AV875" i="5"/>
  <c r="AW875" i="5" s="1"/>
  <c r="AX875" i="5"/>
  <c r="C876" i="5"/>
  <c r="D876" i="5"/>
  <c r="E876" i="5"/>
  <c r="F876" i="5"/>
  <c r="G876" i="5"/>
  <c r="H876" i="5"/>
  <c r="J876" i="5"/>
  <c r="AV876" i="5"/>
  <c r="AW876" i="5"/>
  <c r="AX876" i="5"/>
  <c r="C877" i="5"/>
  <c r="D877" i="5"/>
  <c r="E877" i="5"/>
  <c r="F877" i="5"/>
  <c r="G877" i="5"/>
  <c r="H877" i="5"/>
  <c r="J877" i="5"/>
  <c r="AV877" i="5"/>
  <c r="AW877" i="5"/>
  <c r="AX877" i="5"/>
  <c r="C878" i="5"/>
  <c r="D878" i="5"/>
  <c r="E878" i="5"/>
  <c r="F878" i="5"/>
  <c r="G878" i="5"/>
  <c r="H878" i="5"/>
  <c r="J878" i="5"/>
  <c r="AV878" i="5"/>
  <c r="AW878" i="5"/>
  <c r="AX878" i="5"/>
  <c r="C879" i="5"/>
  <c r="D879" i="5"/>
  <c r="E879" i="5"/>
  <c r="F879" i="5"/>
  <c r="G879" i="5"/>
  <c r="H879" i="5"/>
  <c r="J879" i="5"/>
  <c r="AV879" i="5"/>
  <c r="AW879" i="5" s="1"/>
  <c r="AX879" i="5"/>
  <c r="C880" i="5"/>
  <c r="D880" i="5"/>
  <c r="E880" i="5"/>
  <c r="F880" i="5"/>
  <c r="G880" i="5"/>
  <c r="H880" i="5"/>
  <c r="J880" i="5"/>
  <c r="AV880" i="5"/>
  <c r="AW880" i="5"/>
  <c r="AX880" i="5"/>
  <c r="C881" i="5"/>
  <c r="D881" i="5"/>
  <c r="E881" i="5"/>
  <c r="F881" i="5"/>
  <c r="G881" i="5"/>
  <c r="H881" i="5"/>
  <c r="J881" i="5"/>
  <c r="AV881" i="5"/>
  <c r="AW881" i="5"/>
  <c r="AX881" i="5"/>
  <c r="C882" i="5"/>
  <c r="D882" i="5"/>
  <c r="E882" i="5"/>
  <c r="F882" i="5"/>
  <c r="G882" i="5"/>
  <c r="H882" i="5"/>
  <c r="J882" i="5"/>
  <c r="AV882" i="5"/>
  <c r="AW882" i="5"/>
  <c r="AX882" i="5"/>
  <c r="C883" i="5"/>
  <c r="D883" i="5"/>
  <c r="E883" i="5"/>
  <c r="F883" i="5"/>
  <c r="G883" i="5"/>
  <c r="H883" i="5"/>
  <c r="J883" i="5"/>
  <c r="AV883" i="5"/>
  <c r="AW883" i="5" s="1"/>
  <c r="AX883" i="5"/>
  <c r="C884" i="5"/>
  <c r="D884" i="5"/>
  <c r="E884" i="5"/>
  <c r="F884" i="5"/>
  <c r="G884" i="5"/>
  <c r="H884" i="5"/>
  <c r="J884" i="5"/>
  <c r="AV884" i="5"/>
  <c r="AW884" i="5"/>
  <c r="AX884" i="5"/>
  <c r="C885" i="5"/>
  <c r="D885" i="5"/>
  <c r="E885" i="5"/>
  <c r="F885" i="5"/>
  <c r="G885" i="5"/>
  <c r="H885" i="5"/>
  <c r="J885" i="5"/>
  <c r="AV885" i="5"/>
  <c r="AW885" i="5"/>
  <c r="AX885" i="5"/>
  <c r="C886" i="5"/>
  <c r="D886" i="5"/>
  <c r="E886" i="5"/>
  <c r="F886" i="5"/>
  <c r="G886" i="5"/>
  <c r="H886" i="5"/>
  <c r="J886" i="5"/>
  <c r="AV886" i="5"/>
  <c r="AW886" i="5"/>
  <c r="AX886" i="5"/>
  <c r="C887" i="5"/>
  <c r="D887" i="5"/>
  <c r="E887" i="5"/>
  <c r="F887" i="5"/>
  <c r="G887" i="5"/>
  <c r="H887" i="5"/>
  <c r="J887" i="5"/>
  <c r="AV887" i="5"/>
  <c r="AW887" i="5" s="1"/>
  <c r="AX887" i="5"/>
  <c r="C888" i="5"/>
  <c r="D888" i="5"/>
  <c r="E888" i="5"/>
  <c r="F888" i="5"/>
  <c r="G888" i="5"/>
  <c r="H888" i="5"/>
  <c r="J888" i="5"/>
  <c r="AV888" i="5"/>
  <c r="AW888" i="5"/>
  <c r="AX888" i="5"/>
  <c r="C889" i="5"/>
  <c r="D889" i="5"/>
  <c r="E889" i="5"/>
  <c r="F889" i="5"/>
  <c r="G889" i="5"/>
  <c r="H889" i="5"/>
  <c r="J889" i="5"/>
  <c r="AV889" i="5"/>
  <c r="AW889" i="5"/>
  <c r="AX889" i="5"/>
  <c r="C890" i="5"/>
  <c r="D890" i="5"/>
  <c r="E890" i="5"/>
  <c r="F890" i="5"/>
  <c r="G890" i="5"/>
  <c r="H890" i="5"/>
  <c r="J890" i="5"/>
  <c r="AV890" i="5"/>
  <c r="AW890" i="5"/>
  <c r="AX890" i="5"/>
  <c r="C891" i="5"/>
  <c r="D891" i="5"/>
  <c r="E891" i="5"/>
  <c r="F891" i="5"/>
  <c r="G891" i="5"/>
  <c r="H891" i="5"/>
  <c r="J891" i="5"/>
  <c r="AV891" i="5"/>
  <c r="AW891" i="5" s="1"/>
  <c r="AX891" i="5"/>
  <c r="C892" i="5"/>
  <c r="D892" i="5"/>
  <c r="E892" i="5"/>
  <c r="F892" i="5"/>
  <c r="G892" i="5"/>
  <c r="H892" i="5"/>
  <c r="J892" i="5"/>
  <c r="AV892" i="5"/>
  <c r="AW892" i="5"/>
  <c r="AX892" i="5"/>
  <c r="C893" i="5"/>
  <c r="D893" i="5"/>
  <c r="E893" i="5"/>
  <c r="F893" i="5"/>
  <c r="G893" i="5"/>
  <c r="H893" i="5"/>
  <c r="J893" i="5"/>
  <c r="AV893" i="5"/>
  <c r="AW893" i="5"/>
  <c r="AX893" i="5"/>
  <c r="C894" i="5"/>
  <c r="D894" i="5"/>
  <c r="E894" i="5"/>
  <c r="F894" i="5"/>
  <c r="G894" i="5"/>
  <c r="H894" i="5"/>
  <c r="J894" i="5"/>
  <c r="AV894" i="5"/>
  <c r="AW894" i="5"/>
  <c r="AX894" i="5"/>
  <c r="C895" i="5"/>
  <c r="D895" i="5"/>
  <c r="E895" i="5"/>
  <c r="F895" i="5"/>
  <c r="G895" i="5"/>
  <c r="H895" i="5"/>
  <c r="J895" i="5"/>
  <c r="AV895" i="5"/>
  <c r="AW895" i="5" s="1"/>
  <c r="AX895" i="5"/>
  <c r="C896" i="5"/>
  <c r="D896" i="5"/>
  <c r="E896" i="5"/>
  <c r="F896" i="5"/>
  <c r="G896" i="5"/>
  <c r="H896" i="5"/>
  <c r="J896" i="5"/>
  <c r="AV896" i="5"/>
  <c r="AW896" i="5"/>
  <c r="AX896" i="5"/>
  <c r="C897" i="5"/>
  <c r="D897" i="5"/>
  <c r="E897" i="5"/>
  <c r="F897" i="5"/>
  <c r="G897" i="5"/>
  <c r="H897" i="5"/>
  <c r="J897" i="5"/>
  <c r="AV897" i="5"/>
  <c r="AW897" i="5"/>
  <c r="AX897" i="5"/>
  <c r="C898" i="5"/>
  <c r="D898" i="5"/>
  <c r="E898" i="5"/>
  <c r="F898" i="5"/>
  <c r="G898" i="5"/>
  <c r="H898" i="5"/>
  <c r="J898" i="5"/>
  <c r="AV898" i="5"/>
  <c r="AW898" i="5"/>
  <c r="AX898" i="5"/>
  <c r="C899" i="5"/>
  <c r="D899" i="5"/>
  <c r="E899" i="5"/>
  <c r="F899" i="5"/>
  <c r="G899" i="5"/>
  <c r="H899" i="5"/>
  <c r="J899" i="5"/>
  <c r="AV899" i="5"/>
  <c r="AW899" i="5" s="1"/>
  <c r="AX899" i="5"/>
  <c r="C900" i="5"/>
  <c r="D900" i="5"/>
  <c r="E900" i="5"/>
  <c r="F900" i="5"/>
  <c r="G900" i="5"/>
  <c r="H900" i="5"/>
  <c r="J900" i="5"/>
  <c r="AV900" i="5"/>
  <c r="AW900" i="5"/>
  <c r="AX900" i="5"/>
  <c r="C901" i="5"/>
  <c r="D901" i="5"/>
  <c r="E901" i="5"/>
  <c r="F901" i="5"/>
  <c r="G901" i="5"/>
  <c r="H901" i="5"/>
  <c r="J901" i="5"/>
  <c r="AV901" i="5"/>
  <c r="AW901" i="5"/>
  <c r="AX901" i="5"/>
  <c r="C902" i="5"/>
  <c r="D902" i="5"/>
  <c r="E902" i="5"/>
  <c r="F902" i="5"/>
  <c r="G902" i="5"/>
  <c r="H902" i="5"/>
  <c r="J902" i="5"/>
  <c r="AV902" i="5"/>
  <c r="AW902" i="5"/>
  <c r="AX902" i="5"/>
  <c r="C903" i="5"/>
  <c r="D903" i="5"/>
  <c r="E903" i="5"/>
  <c r="F903" i="5"/>
  <c r="G903" i="5"/>
  <c r="H903" i="5"/>
  <c r="J903" i="5"/>
  <c r="AV903" i="5"/>
  <c r="AW903" i="5" s="1"/>
  <c r="AX903" i="5"/>
  <c r="C904" i="5"/>
  <c r="D904" i="5"/>
  <c r="E904" i="5"/>
  <c r="F904" i="5"/>
  <c r="G904" i="5"/>
  <c r="H904" i="5"/>
  <c r="J904" i="5"/>
  <c r="AV904" i="5"/>
  <c r="AW904" i="5"/>
  <c r="AX904" i="5"/>
  <c r="C905" i="5"/>
  <c r="D905" i="5"/>
  <c r="E905" i="5"/>
  <c r="F905" i="5"/>
  <c r="G905" i="5"/>
  <c r="H905" i="5"/>
  <c r="J905" i="5"/>
  <c r="AV905" i="5"/>
  <c r="AW905" i="5"/>
  <c r="AX905" i="5"/>
  <c r="C906" i="5"/>
  <c r="D906" i="5"/>
  <c r="E906" i="5"/>
  <c r="F906" i="5"/>
  <c r="G906" i="5"/>
  <c r="H906" i="5"/>
  <c r="J906" i="5"/>
  <c r="AV906" i="5"/>
  <c r="AW906" i="5"/>
  <c r="AX906" i="5"/>
  <c r="C907" i="5"/>
  <c r="D907" i="5"/>
  <c r="E907" i="5"/>
  <c r="F907" i="5"/>
  <c r="G907" i="5"/>
  <c r="H907" i="5"/>
  <c r="J907" i="5"/>
  <c r="AV907" i="5"/>
  <c r="AW907" i="5" s="1"/>
  <c r="AX907" i="5"/>
  <c r="C908" i="5"/>
  <c r="D908" i="5"/>
  <c r="E908" i="5"/>
  <c r="F908" i="5"/>
  <c r="G908" i="5"/>
  <c r="H908" i="5"/>
  <c r="J908" i="5"/>
  <c r="AV908" i="5"/>
  <c r="AW908" i="5"/>
  <c r="AX908" i="5"/>
  <c r="C909" i="5"/>
  <c r="D909" i="5"/>
  <c r="E909" i="5"/>
  <c r="F909" i="5"/>
  <c r="G909" i="5"/>
  <c r="H909" i="5"/>
  <c r="J909" i="5"/>
  <c r="AV909" i="5"/>
  <c r="AW909" i="5"/>
  <c r="AX909" i="5"/>
  <c r="C910" i="5"/>
  <c r="D910" i="5"/>
  <c r="E910" i="5"/>
  <c r="F910" i="5"/>
  <c r="G910" i="5"/>
  <c r="H910" i="5"/>
  <c r="J910" i="5"/>
  <c r="AV910" i="5"/>
  <c r="AW910" i="5"/>
  <c r="AX910" i="5"/>
  <c r="C911" i="5"/>
  <c r="D911" i="5"/>
  <c r="E911" i="5"/>
  <c r="F911" i="5"/>
  <c r="G911" i="5"/>
  <c r="H911" i="5"/>
  <c r="J911" i="5"/>
  <c r="AV911" i="5"/>
  <c r="AW911" i="5" s="1"/>
  <c r="AX911" i="5"/>
  <c r="C912" i="5"/>
  <c r="D912" i="5"/>
  <c r="E912" i="5"/>
  <c r="F912" i="5"/>
  <c r="G912" i="5"/>
  <c r="H912" i="5"/>
  <c r="J912" i="5"/>
  <c r="AV912" i="5"/>
  <c r="AW912" i="5"/>
  <c r="AX912" i="5"/>
  <c r="C913" i="5"/>
  <c r="D913" i="5"/>
  <c r="E913" i="5"/>
  <c r="F913" i="5"/>
  <c r="G913" i="5"/>
  <c r="H913" i="5"/>
  <c r="J913" i="5"/>
  <c r="AV913" i="5"/>
  <c r="AW913" i="5"/>
  <c r="AX913" i="5"/>
  <c r="C914" i="5"/>
  <c r="D914" i="5"/>
  <c r="E914" i="5"/>
  <c r="F914" i="5"/>
  <c r="G914" i="5"/>
  <c r="H914" i="5"/>
  <c r="J914" i="5"/>
  <c r="AV914" i="5"/>
  <c r="AW914" i="5"/>
  <c r="AX914" i="5"/>
  <c r="C915" i="5"/>
  <c r="D915" i="5"/>
  <c r="E915" i="5"/>
  <c r="F915" i="5"/>
  <c r="G915" i="5"/>
  <c r="H915" i="5"/>
  <c r="J915" i="5"/>
  <c r="AV915" i="5"/>
  <c r="AW915" i="5" s="1"/>
  <c r="AX915" i="5"/>
  <c r="C916" i="5"/>
  <c r="D916" i="5"/>
  <c r="E916" i="5"/>
  <c r="F916" i="5"/>
  <c r="G916" i="5"/>
  <c r="H916" i="5"/>
  <c r="J916" i="5"/>
  <c r="AV916" i="5"/>
  <c r="AW916" i="5"/>
  <c r="AX916" i="5"/>
  <c r="C917" i="5"/>
  <c r="D917" i="5"/>
  <c r="E917" i="5"/>
  <c r="F917" i="5"/>
  <c r="G917" i="5"/>
  <c r="H917" i="5"/>
  <c r="J917" i="5"/>
  <c r="AV917" i="5"/>
  <c r="AW917" i="5"/>
  <c r="AX917" i="5"/>
  <c r="C918" i="5"/>
  <c r="D918" i="5"/>
  <c r="E918" i="5"/>
  <c r="F918" i="5"/>
  <c r="G918" i="5"/>
  <c r="H918" i="5"/>
  <c r="J918" i="5"/>
  <c r="AV918" i="5"/>
  <c r="AW918" i="5"/>
  <c r="AX918" i="5"/>
  <c r="C919" i="5"/>
  <c r="D919" i="5"/>
  <c r="E919" i="5"/>
  <c r="F919" i="5"/>
  <c r="G919" i="5"/>
  <c r="H919" i="5"/>
  <c r="J919" i="5"/>
  <c r="AV919" i="5"/>
  <c r="AW919" i="5" s="1"/>
  <c r="AX919" i="5"/>
  <c r="C920" i="5"/>
  <c r="D920" i="5"/>
  <c r="E920" i="5"/>
  <c r="F920" i="5"/>
  <c r="G920" i="5"/>
  <c r="H920" i="5"/>
  <c r="J920" i="5"/>
  <c r="AV920" i="5"/>
  <c r="AW920" i="5"/>
  <c r="AX920" i="5"/>
  <c r="C921" i="5"/>
  <c r="D921" i="5"/>
  <c r="E921" i="5"/>
  <c r="F921" i="5"/>
  <c r="G921" i="5"/>
  <c r="H921" i="5"/>
  <c r="J921" i="5"/>
  <c r="AV921" i="5"/>
  <c r="AW921" i="5"/>
  <c r="AX921" i="5"/>
  <c r="C922" i="5"/>
  <c r="D922" i="5"/>
  <c r="E922" i="5"/>
  <c r="F922" i="5"/>
  <c r="G922" i="5"/>
  <c r="H922" i="5"/>
  <c r="J922" i="5"/>
  <c r="AV922" i="5"/>
  <c r="AW922" i="5"/>
  <c r="AX922" i="5"/>
  <c r="C923" i="5"/>
  <c r="D923" i="5"/>
  <c r="E923" i="5"/>
  <c r="F923" i="5"/>
  <c r="G923" i="5"/>
  <c r="H923" i="5"/>
  <c r="J923" i="5"/>
  <c r="AV923" i="5"/>
  <c r="AW923" i="5" s="1"/>
  <c r="AX923" i="5"/>
  <c r="C924" i="5"/>
  <c r="D924" i="5"/>
  <c r="E924" i="5"/>
  <c r="F924" i="5"/>
  <c r="G924" i="5"/>
  <c r="H924" i="5"/>
  <c r="J924" i="5"/>
  <c r="AV924" i="5"/>
  <c r="AW924" i="5"/>
  <c r="AX924" i="5"/>
  <c r="C925" i="5"/>
  <c r="D925" i="5"/>
  <c r="E925" i="5"/>
  <c r="F925" i="5"/>
  <c r="G925" i="5"/>
  <c r="H925" i="5"/>
  <c r="J925" i="5"/>
  <c r="AV925" i="5"/>
  <c r="AW925" i="5"/>
  <c r="AX925" i="5"/>
  <c r="C926" i="5"/>
  <c r="D926" i="5"/>
  <c r="E926" i="5"/>
  <c r="F926" i="5"/>
  <c r="G926" i="5"/>
  <c r="H926" i="5"/>
  <c r="J926" i="5"/>
  <c r="AV926" i="5"/>
  <c r="AW926" i="5"/>
  <c r="AX926" i="5"/>
  <c r="C927" i="5"/>
  <c r="D927" i="5"/>
  <c r="E927" i="5"/>
  <c r="F927" i="5"/>
  <c r="G927" i="5"/>
  <c r="H927" i="5"/>
  <c r="J927" i="5"/>
  <c r="AV927" i="5"/>
  <c r="AW927" i="5" s="1"/>
  <c r="AX927" i="5"/>
  <c r="C928" i="5"/>
  <c r="D928" i="5"/>
  <c r="E928" i="5"/>
  <c r="F928" i="5"/>
  <c r="G928" i="5"/>
  <c r="H928" i="5"/>
  <c r="J928" i="5"/>
  <c r="AV928" i="5"/>
  <c r="AW928" i="5"/>
  <c r="AX928" i="5"/>
  <c r="C929" i="5"/>
  <c r="D929" i="5"/>
  <c r="E929" i="5"/>
  <c r="F929" i="5"/>
  <c r="G929" i="5"/>
  <c r="H929" i="5"/>
  <c r="J929" i="5"/>
  <c r="AV929" i="5"/>
  <c r="AW929" i="5"/>
  <c r="AX929" i="5"/>
  <c r="C930" i="5"/>
  <c r="D930" i="5"/>
  <c r="E930" i="5"/>
  <c r="F930" i="5"/>
  <c r="G930" i="5"/>
  <c r="H930" i="5"/>
  <c r="J930" i="5"/>
  <c r="AV930" i="5"/>
  <c r="AW930" i="5"/>
  <c r="AX930" i="5"/>
  <c r="C931" i="5"/>
  <c r="D931" i="5"/>
  <c r="E931" i="5"/>
  <c r="F931" i="5"/>
  <c r="G931" i="5"/>
  <c r="H931" i="5"/>
  <c r="J931" i="5"/>
  <c r="AV931" i="5"/>
  <c r="AW931" i="5" s="1"/>
  <c r="AX931" i="5"/>
  <c r="C932" i="5"/>
  <c r="D932" i="5"/>
  <c r="E932" i="5"/>
  <c r="F932" i="5"/>
  <c r="G932" i="5"/>
  <c r="H932" i="5"/>
  <c r="J932" i="5"/>
  <c r="AV932" i="5"/>
  <c r="AW932" i="5"/>
  <c r="AX932" i="5"/>
  <c r="C933" i="5"/>
  <c r="D933" i="5"/>
  <c r="E933" i="5"/>
  <c r="F933" i="5"/>
  <c r="G933" i="5"/>
  <c r="H933" i="5"/>
  <c r="J933" i="5"/>
  <c r="AV933" i="5"/>
  <c r="AW933" i="5"/>
  <c r="AX933" i="5"/>
  <c r="C934" i="5"/>
  <c r="D934" i="5"/>
  <c r="E934" i="5"/>
  <c r="F934" i="5"/>
  <c r="G934" i="5"/>
  <c r="H934" i="5"/>
  <c r="J934" i="5"/>
  <c r="AV934" i="5"/>
  <c r="AW934" i="5"/>
  <c r="AX934" i="5"/>
  <c r="C935" i="5"/>
  <c r="D935" i="5"/>
  <c r="E935" i="5"/>
  <c r="F935" i="5"/>
  <c r="G935" i="5"/>
  <c r="H935" i="5"/>
  <c r="J935" i="5"/>
  <c r="AV935" i="5"/>
  <c r="AW935" i="5"/>
  <c r="AX935" i="5"/>
  <c r="C936" i="5"/>
  <c r="D936" i="5"/>
  <c r="E936" i="5"/>
  <c r="F936" i="5"/>
  <c r="G936" i="5"/>
  <c r="H936" i="5"/>
  <c r="J936" i="5"/>
  <c r="AV936" i="5"/>
  <c r="AW936" i="5"/>
  <c r="AX936" i="5"/>
  <c r="C937" i="5"/>
  <c r="D937" i="5"/>
  <c r="E937" i="5"/>
  <c r="F937" i="5"/>
  <c r="G937" i="5"/>
  <c r="H937" i="5"/>
  <c r="J937" i="5"/>
  <c r="AV937" i="5"/>
  <c r="AW937" i="5"/>
  <c r="AX937" i="5"/>
  <c r="C938" i="5"/>
  <c r="D938" i="5"/>
  <c r="E938" i="5"/>
  <c r="F938" i="5"/>
  <c r="G938" i="5"/>
  <c r="H938" i="5"/>
  <c r="J938" i="5"/>
  <c r="AV938" i="5"/>
  <c r="AW938" i="5"/>
  <c r="AX938" i="5"/>
  <c r="C939" i="5"/>
  <c r="D939" i="5"/>
  <c r="E939" i="5"/>
  <c r="F939" i="5"/>
  <c r="G939" i="5"/>
  <c r="H939" i="5"/>
  <c r="J939" i="5"/>
  <c r="AV939" i="5"/>
  <c r="AW939" i="5"/>
  <c r="AX939" i="5"/>
  <c r="C940" i="5"/>
  <c r="D940" i="5"/>
  <c r="E940" i="5"/>
  <c r="F940" i="5"/>
  <c r="G940" i="5"/>
  <c r="H940" i="5"/>
  <c r="J940" i="5"/>
  <c r="AV940" i="5"/>
  <c r="AW940" i="5"/>
  <c r="AX940" i="5"/>
  <c r="C941" i="5"/>
  <c r="D941" i="5"/>
  <c r="E941" i="5"/>
  <c r="F941" i="5"/>
  <c r="G941" i="5"/>
  <c r="H941" i="5"/>
  <c r="J941" i="5"/>
  <c r="AV941" i="5"/>
  <c r="AW941" i="5"/>
  <c r="AX941" i="5"/>
  <c r="C942" i="5"/>
  <c r="D942" i="5"/>
  <c r="E942" i="5"/>
  <c r="F942" i="5"/>
  <c r="G942" i="5"/>
  <c r="H942" i="5"/>
  <c r="J942" i="5"/>
  <c r="AV942" i="5"/>
  <c r="AW942" i="5"/>
  <c r="AX942" i="5"/>
  <c r="C943" i="5"/>
  <c r="D943" i="5"/>
  <c r="E943" i="5"/>
  <c r="F943" i="5"/>
  <c r="G943" i="5"/>
  <c r="H943" i="5"/>
  <c r="J943" i="5"/>
  <c r="AV943" i="5"/>
  <c r="AW943" i="5"/>
  <c r="AX943" i="5"/>
  <c r="C944" i="5"/>
  <c r="D944" i="5"/>
  <c r="E944" i="5"/>
  <c r="F944" i="5"/>
  <c r="G944" i="5"/>
  <c r="H944" i="5"/>
  <c r="J944" i="5"/>
  <c r="AV944" i="5"/>
  <c r="AW944" i="5"/>
  <c r="AX944" i="5"/>
  <c r="C945" i="5"/>
  <c r="D945" i="5"/>
  <c r="E945" i="5"/>
  <c r="F945" i="5"/>
  <c r="G945" i="5"/>
  <c r="H945" i="5"/>
  <c r="J945" i="5"/>
  <c r="AV945" i="5"/>
  <c r="AW945" i="5"/>
  <c r="AX945" i="5"/>
  <c r="C946" i="5"/>
  <c r="D946" i="5"/>
  <c r="E946" i="5"/>
  <c r="F946" i="5"/>
  <c r="G946" i="5"/>
  <c r="H946" i="5"/>
  <c r="J946" i="5"/>
  <c r="AV946" i="5"/>
  <c r="AW946" i="5"/>
  <c r="AX946" i="5"/>
  <c r="C947" i="5"/>
  <c r="D947" i="5"/>
  <c r="E947" i="5"/>
  <c r="F947" i="5"/>
  <c r="G947" i="5"/>
  <c r="H947" i="5"/>
  <c r="J947" i="5"/>
  <c r="AV947" i="5"/>
  <c r="AW947" i="5"/>
  <c r="AX947" i="5"/>
  <c r="C948" i="5"/>
  <c r="D948" i="5"/>
  <c r="E948" i="5"/>
  <c r="F948" i="5"/>
  <c r="G948" i="5"/>
  <c r="H948" i="5"/>
  <c r="J948" i="5"/>
  <c r="AV948" i="5"/>
  <c r="AW948" i="5"/>
  <c r="AX948" i="5"/>
  <c r="C949" i="5"/>
  <c r="D949" i="5"/>
  <c r="E949" i="5"/>
  <c r="F949" i="5"/>
  <c r="G949" i="5"/>
  <c r="H949" i="5"/>
  <c r="J949" i="5"/>
  <c r="AV949" i="5"/>
  <c r="AW949" i="5"/>
  <c r="AX949" i="5"/>
  <c r="C950" i="5"/>
  <c r="D950" i="5"/>
  <c r="E950" i="5"/>
  <c r="F950" i="5"/>
  <c r="G950" i="5"/>
  <c r="H950" i="5"/>
  <c r="J950" i="5"/>
  <c r="AV950" i="5"/>
  <c r="AW950" i="5"/>
  <c r="AX950" i="5"/>
  <c r="C951" i="5"/>
  <c r="D951" i="5"/>
  <c r="E951" i="5"/>
  <c r="F951" i="5"/>
  <c r="G951" i="5"/>
  <c r="H951" i="5"/>
  <c r="J951" i="5"/>
  <c r="AV951" i="5"/>
  <c r="AW951" i="5"/>
  <c r="AX951" i="5"/>
  <c r="C952" i="5"/>
  <c r="D952" i="5"/>
  <c r="E952" i="5"/>
  <c r="F952" i="5"/>
  <c r="G952" i="5"/>
  <c r="H952" i="5"/>
  <c r="J952" i="5"/>
  <c r="AV952" i="5"/>
  <c r="AW952" i="5"/>
  <c r="AX952" i="5"/>
  <c r="C953" i="5"/>
  <c r="D953" i="5"/>
  <c r="E953" i="5"/>
  <c r="F953" i="5"/>
  <c r="G953" i="5"/>
  <c r="H953" i="5"/>
  <c r="J953" i="5"/>
  <c r="AV953" i="5"/>
  <c r="AW953" i="5"/>
  <c r="AX953" i="5"/>
  <c r="C954" i="5"/>
  <c r="D954" i="5"/>
  <c r="E954" i="5"/>
  <c r="F954" i="5"/>
  <c r="G954" i="5"/>
  <c r="H954" i="5"/>
  <c r="J954" i="5"/>
  <c r="AV954" i="5"/>
  <c r="AW954" i="5"/>
  <c r="AX954" i="5"/>
  <c r="C955" i="5"/>
  <c r="D955" i="5"/>
  <c r="E955" i="5"/>
  <c r="F955" i="5"/>
  <c r="G955" i="5"/>
  <c r="H955" i="5"/>
  <c r="J955" i="5"/>
  <c r="AV955" i="5"/>
  <c r="AW955" i="5"/>
  <c r="AX955" i="5"/>
  <c r="C956" i="5"/>
  <c r="D956" i="5"/>
  <c r="E956" i="5"/>
  <c r="F956" i="5"/>
  <c r="G956" i="5"/>
  <c r="H956" i="5"/>
  <c r="J956" i="5"/>
  <c r="AV956" i="5"/>
  <c r="AW956" i="5"/>
  <c r="AX956" i="5"/>
  <c r="C957" i="5"/>
  <c r="D957" i="5"/>
  <c r="E957" i="5"/>
  <c r="F957" i="5"/>
  <c r="G957" i="5"/>
  <c r="H957" i="5"/>
  <c r="J957" i="5"/>
  <c r="AV957" i="5"/>
  <c r="AW957" i="5"/>
  <c r="AX957" i="5"/>
  <c r="C958" i="5"/>
  <c r="D958" i="5"/>
  <c r="E958" i="5"/>
  <c r="F958" i="5"/>
  <c r="G958" i="5"/>
  <c r="H958" i="5"/>
  <c r="J958" i="5"/>
  <c r="AV958" i="5"/>
  <c r="AW958" i="5"/>
  <c r="AX958" i="5"/>
  <c r="C959" i="5"/>
  <c r="D959" i="5"/>
  <c r="E959" i="5"/>
  <c r="F959" i="5"/>
  <c r="G959" i="5"/>
  <c r="H959" i="5"/>
  <c r="J959" i="5"/>
  <c r="AV959" i="5"/>
  <c r="AW959" i="5"/>
  <c r="AX959" i="5"/>
  <c r="C960" i="5"/>
  <c r="D960" i="5"/>
  <c r="E960" i="5"/>
  <c r="F960" i="5"/>
  <c r="G960" i="5"/>
  <c r="H960" i="5"/>
  <c r="J960" i="5"/>
  <c r="AV960" i="5"/>
  <c r="AW960" i="5"/>
  <c r="AX960" i="5"/>
  <c r="C961" i="5"/>
  <c r="D961" i="5"/>
  <c r="E961" i="5"/>
  <c r="F961" i="5"/>
  <c r="G961" i="5"/>
  <c r="H961" i="5"/>
  <c r="J961" i="5"/>
  <c r="AV961" i="5"/>
  <c r="AW961" i="5"/>
  <c r="AX961" i="5"/>
  <c r="C962" i="5"/>
  <c r="D962" i="5"/>
  <c r="E962" i="5"/>
  <c r="F962" i="5"/>
  <c r="G962" i="5"/>
  <c r="H962" i="5"/>
  <c r="J962" i="5"/>
  <c r="AV962" i="5"/>
  <c r="AW962" i="5"/>
  <c r="AX962" i="5"/>
  <c r="C963" i="5"/>
  <c r="D963" i="5"/>
  <c r="E963" i="5"/>
  <c r="F963" i="5"/>
  <c r="G963" i="5"/>
  <c r="H963" i="5"/>
  <c r="J963" i="5"/>
  <c r="AV963" i="5"/>
  <c r="AW963" i="5"/>
  <c r="AX963" i="5"/>
  <c r="C964" i="5"/>
  <c r="D964" i="5"/>
  <c r="E964" i="5"/>
  <c r="F964" i="5"/>
  <c r="G964" i="5"/>
  <c r="H964" i="5"/>
  <c r="J964" i="5"/>
  <c r="AV964" i="5"/>
  <c r="AW964" i="5"/>
  <c r="AX964" i="5"/>
  <c r="C965" i="5"/>
  <c r="D965" i="5"/>
  <c r="E965" i="5"/>
  <c r="F965" i="5"/>
  <c r="G965" i="5"/>
  <c r="H965" i="5"/>
  <c r="J965" i="5"/>
  <c r="AV965" i="5"/>
  <c r="AW965" i="5"/>
  <c r="AX965" i="5"/>
  <c r="C966" i="5"/>
  <c r="D966" i="5"/>
  <c r="E966" i="5"/>
  <c r="F966" i="5"/>
  <c r="G966" i="5"/>
  <c r="H966" i="5"/>
  <c r="J966" i="5"/>
  <c r="AV966" i="5"/>
  <c r="AW966" i="5"/>
  <c r="AX966" i="5"/>
  <c r="C967" i="5"/>
  <c r="D967" i="5"/>
  <c r="E967" i="5"/>
  <c r="F967" i="5"/>
  <c r="G967" i="5"/>
  <c r="H967" i="5"/>
  <c r="J967" i="5"/>
  <c r="AV967" i="5"/>
  <c r="AW967" i="5"/>
  <c r="AX967" i="5"/>
  <c r="C968" i="5"/>
  <c r="D968" i="5"/>
  <c r="E968" i="5"/>
  <c r="F968" i="5"/>
  <c r="G968" i="5"/>
  <c r="H968" i="5"/>
  <c r="J968" i="5"/>
  <c r="AV968" i="5"/>
  <c r="AW968" i="5"/>
  <c r="AX968" i="5"/>
  <c r="C969" i="5"/>
  <c r="D969" i="5"/>
  <c r="E969" i="5"/>
  <c r="F969" i="5"/>
  <c r="G969" i="5"/>
  <c r="H969" i="5"/>
  <c r="J969" i="5"/>
  <c r="AV969" i="5"/>
  <c r="AW969" i="5"/>
  <c r="AX969" i="5"/>
  <c r="C970" i="5"/>
  <c r="D970" i="5"/>
  <c r="E970" i="5"/>
  <c r="F970" i="5"/>
  <c r="G970" i="5"/>
  <c r="H970" i="5"/>
  <c r="J970" i="5"/>
  <c r="AV970" i="5"/>
  <c r="AW970" i="5"/>
  <c r="AX970" i="5"/>
  <c r="C971" i="5"/>
  <c r="D971" i="5"/>
  <c r="E971" i="5"/>
  <c r="F971" i="5"/>
  <c r="G971" i="5"/>
  <c r="H971" i="5"/>
  <c r="J971" i="5"/>
  <c r="AV971" i="5"/>
  <c r="AW971" i="5"/>
  <c r="AX971" i="5"/>
  <c r="C972" i="5"/>
  <c r="D972" i="5"/>
  <c r="E972" i="5"/>
  <c r="F972" i="5"/>
  <c r="G972" i="5"/>
  <c r="H972" i="5"/>
  <c r="J972" i="5"/>
  <c r="AV972" i="5"/>
  <c r="AW972" i="5"/>
  <c r="AX972" i="5"/>
  <c r="C973" i="5"/>
  <c r="D973" i="5"/>
  <c r="E973" i="5"/>
  <c r="F973" i="5"/>
  <c r="G973" i="5"/>
  <c r="H973" i="5"/>
  <c r="J973" i="5"/>
  <c r="AV973" i="5"/>
  <c r="AW973" i="5"/>
  <c r="AX973" i="5"/>
  <c r="C974" i="5"/>
  <c r="D974" i="5"/>
  <c r="E974" i="5"/>
  <c r="F974" i="5"/>
  <c r="G974" i="5"/>
  <c r="H974" i="5"/>
  <c r="J974" i="5"/>
  <c r="AV974" i="5"/>
  <c r="AW974" i="5"/>
  <c r="AX974" i="5"/>
  <c r="C975" i="5"/>
  <c r="D975" i="5"/>
  <c r="E975" i="5"/>
  <c r="F975" i="5"/>
  <c r="G975" i="5"/>
  <c r="H975" i="5"/>
  <c r="J975" i="5"/>
  <c r="AV975" i="5"/>
  <c r="AW975" i="5"/>
  <c r="AX975" i="5"/>
  <c r="C976" i="5"/>
  <c r="D976" i="5"/>
  <c r="E976" i="5"/>
  <c r="F976" i="5"/>
  <c r="G976" i="5"/>
  <c r="H976" i="5"/>
  <c r="J976" i="5"/>
  <c r="AV976" i="5"/>
  <c r="AW976" i="5"/>
  <c r="AX976" i="5"/>
  <c r="C977" i="5"/>
  <c r="D977" i="5"/>
  <c r="E977" i="5"/>
  <c r="F977" i="5"/>
  <c r="G977" i="5"/>
  <c r="H977" i="5"/>
  <c r="J977" i="5"/>
  <c r="AV977" i="5"/>
  <c r="AW977" i="5"/>
  <c r="AX977" i="5"/>
  <c r="C978" i="5"/>
  <c r="D978" i="5"/>
  <c r="E978" i="5"/>
  <c r="F978" i="5"/>
  <c r="G978" i="5"/>
  <c r="H978" i="5"/>
  <c r="J978" i="5"/>
  <c r="AV978" i="5"/>
  <c r="AW978" i="5"/>
  <c r="AX978" i="5"/>
  <c r="C979" i="5"/>
  <c r="D979" i="5"/>
  <c r="E979" i="5"/>
  <c r="F979" i="5"/>
  <c r="G979" i="5"/>
  <c r="H979" i="5"/>
  <c r="J979" i="5"/>
  <c r="AV979" i="5"/>
  <c r="AW979" i="5"/>
  <c r="AX979" i="5"/>
  <c r="C980" i="5"/>
  <c r="D980" i="5"/>
  <c r="E980" i="5"/>
  <c r="F980" i="5"/>
  <c r="G980" i="5"/>
  <c r="H980" i="5"/>
  <c r="J980" i="5"/>
  <c r="AV980" i="5"/>
  <c r="AW980" i="5"/>
  <c r="AX980" i="5"/>
  <c r="C981" i="5"/>
  <c r="D981" i="5"/>
  <c r="E981" i="5"/>
  <c r="F981" i="5"/>
  <c r="G981" i="5"/>
  <c r="H981" i="5"/>
  <c r="J981" i="5"/>
  <c r="AV981" i="5"/>
  <c r="AW981" i="5"/>
  <c r="AX981" i="5"/>
  <c r="C982" i="5"/>
  <c r="D982" i="5"/>
  <c r="E982" i="5"/>
  <c r="F982" i="5"/>
  <c r="G982" i="5"/>
  <c r="H982" i="5"/>
  <c r="J982" i="5"/>
  <c r="AV982" i="5"/>
  <c r="AW982" i="5"/>
  <c r="AX982" i="5"/>
  <c r="C983" i="5"/>
  <c r="D983" i="5"/>
  <c r="E983" i="5"/>
  <c r="F983" i="5"/>
  <c r="G983" i="5"/>
  <c r="H983" i="5"/>
  <c r="J983" i="5"/>
  <c r="AV983" i="5"/>
  <c r="AW983" i="5"/>
  <c r="AX983" i="5"/>
  <c r="C984" i="5"/>
  <c r="D984" i="5"/>
  <c r="E984" i="5"/>
  <c r="F984" i="5"/>
  <c r="G984" i="5"/>
  <c r="H984" i="5"/>
  <c r="J984" i="5"/>
  <c r="AV984" i="5"/>
  <c r="AW984" i="5"/>
  <c r="AX984" i="5"/>
  <c r="C985" i="5"/>
  <c r="D985" i="5"/>
  <c r="E985" i="5"/>
  <c r="F985" i="5"/>
  <c r="G985" i="5"/>
  <c r="H985" i="5"/>
  <c r="J985" i="5"/>
  <c r="AV985" i="5"/>
  <c r="AW985" i="5"/>
  <c r="AX985" i="5"/>
  <c r="C986" i="5"/>
  <c r="D986" i="5"/>
  <c r="E986" i="5"/>
  <c r="F986" i="5"/>
  <c r="G986" i="5"/>
  <c r="H986" i="5"/>
  <c r="J986" i="5"/>
  <c r="AV986" i="5"/>
  <c r="AW986" i="5"/>
  <c r="AX986" i="5"/>
  <c r="C987" i="5"/>
  <c r="D987" i="5"/>
  <c r="E987" i="5"/>
  <c r="F987" i="5"/>
  <c r="G987" i="5"/>
  <c r="H987" i="5"/>
  <c r="J987" i="5"/>
  <c r="AV987" i="5"/>
  <c r="AW987" i="5"/>
  <c r="AX987" i="5"/>
  <c r="C988" i="5"/>
  <c r="D988" i="5"/>
  <c r="E988" i="5"/>
  <c r="F988" i="5"/>
  <c r="G988" i="5"/>
  <c r="H988" i="5"/>
  <c r="J988" i="5"/>
  <c r="AV988" i="5"/>
  <c r="AW988" i="5"/>
  <c r="AX988" i="5"/>
  <c r="C989" i="5"/>
  <c r="D989" i="5"/>
  <c r="E989" i="5"/>
  <c r="F989" i="5"/>
  <c r="G989" i="5"/>
  <c r="H989" i="5"/>
  <c r="J989" i="5"/>
  <c r="AV989" i="5"/>
  <c r="AW989" i="5"/>
  <c r="AX989" i="5"/>
  <c r="C990" i="5"/>
  <c r="D990" i="5"/>
  <c r="E990" i="5"/>
  <c r="F990" i="5"/>
  <c r="G990" i="5"/>
  <c r="H990" i="5"/>
  <c r="J990" i="5"/>
  <c r="AV990" i="5"/>
  <c r="AW990" i="5"/>
  <c r="AX990" i="5"/>
  <c r="C991" i="5"/>
  <c r="D991" i="5"/>
  <c r="E991" i="5"/>
  <c r="F991" i="5"/>
  <c r="G991" i="5"/>
  <c r="H991" i="5"/>
  <c r="J991" i="5"/>
  <c r="AV991" i="5"/>
  <c r="AW991" i="5"/>
  <c r="AX991" i="5"/>
  <c r="C992" i="5"/>
  <c r="D992" i="5"/>
  <c r="E992" i="5"/>
  <c r="F992" i="5"/>
  <c r="G992" i="5"/>
  <c r="H992" i="5"/>
  <c r="J992" i="5"/>
  <c r="AV992" i="5"/>
  <c r="AW992" i="5"/>
  <c r="AX992" i="5"/>
  <c r="C993" i="5"/>
  <c r="D993" i="5"/>
  <c r="E993" i="5"/>
  <c r="F993" i="5"/>
  <c r="G993" i="5"/>
  <c r="H993" i="5"/>
  <c r="J993" i="5"/>
  <c r="AV993" i="5"/>
  <c r="AW993" i="5"/>
  <c r="AX993" i="5"/>
  <c r="C994" i="5"/>
  <c r="D994" i="5"/>
  <c r="E994" i="5"/>
  <c r="F994" i="5"/>
  <c r="G994" i="5"/>
  <c r="H994" i="5"/>
  <c r="J994" i="5"/>
  <c r="AV994" i="5"/>
  <c r="AW994" i="5"/>
  <c r="AX994" i="5"/>
  <c r="C995" i="5"/>
  <c r="D995" i="5"/>
  <c r="E995" i="5"/>
  <c r="F995" i="5"/>
  <c r="G995" i="5"/>
  <c r="H995" i="5"/>
  <c r="J995" i="5"/>
  <c r="AV995" i="5"/>
  <c r="AW995" i="5"/>
  <c r="AX995" i="5"/>
  <c r="C996" i="5"/>
  <c r="D996" i="5"/>
  <c r="E996" i="5"/>
  <c r="F996" i="5"/>
  <c r="G996" i="5"/>
  <c r="H996" i="5"/>
  <c r="J996" i="5"/>
  <c r="AV996" i="5"/>
  <c r="AW996" i="5"/>
  <c r="AX996" i="5"/>
  <c r="C997" i="5"/>
  <c r="D997" i="5"/>
  <c r="E997" i="5"/>
  <c r="F997" i="5"/>
  <c r="G997" i="5"/>
  <c r="H997" i="5"/>
  <c r="J997" i="5"/>
  <c r="AV997" i="5"/>
  <c r="AW997" i="5"/>
  <c r="AX997" i="5"/>
  <c r="C998" i="5"/>
  <c r="D998" i="5"/>
  <c r="E998" i="5"/>
  <c r="F998" i="5"/>
  <c r="G998" i="5"/>
  <c r="H998" i="5"/>
  <c r="J998" i="5"/>
  <c r="AV998" i="5"/>
  <c r="AW998" i="5"/>
  <c r="AX998" i="5"/>
  <c r="C999" i="5"/>
  <c r="D999" i="5"/>
  <c r="E999" i="5"/>
  <c r="F999" i="5"/>
  <c r="G999" i="5"/>
  <c r="H999" i="5"/>
  <c r="J999" i="5"/>
  <c r="AV999" i="5"/>
  <c r="AW999" i="5"/>
  <c r="AX999" i="5"/>
  <c r="C1000" i="5"/>
  <c r="D1000" i="5"/>
  <c r="E1000" i="5"/>
  <c r="F1000" i="5"/>
  <c r="G1000" i="5"/>
  <c r="H1000" i="5"/>
  <c r="J1000" i="5"/>
  <c r="AV1000" i="5"/>
  <c r="AW1000" i="5"/>
  <c r="AX1000" i="5"/>
  <c r="C1001" i="5"/>
  <c r="D1001" i="5"/>
  <c r="E1001" i="5"/>
  <c r="F1001" i="5"/>
  <c r="G1001" i="5"/>
  <c r="H1001" i="5"/>
  <c r="J1001" i="5"/>
  <c r="AV1001" i="5"/>
  <c r="AW1001" i="5"/>
  <c r="AX1001" i="5"/>
  <c r="C1002" i="5"/>
  <c r="D1002" i="5"/>
  <c r="E1002" i="5"/>
  <c r="F1002" i="5"/>
  <c r="G1002" i="5"/>
  <c r="H1002" i="5"/>
  <c r="J1002" i="5"/>
  <c r="AV1002" i="5"/>
  <c r="AW1002" i="5"/>
  <c r="AX1002" i="5"/>
  <c r="C1003" i="5"/>
  <c r="D1003" i="5"/>
  <c r="E1003" i="5"/>
  <c r="F1003" i="5"/>
  <c r="G1003" i="5"/>
  <c r="H1003" i="5"/>
  <c r="J1003" i="5"/>
  <c r="AV1003" i="5"/>
  <c r="AW1003" i="5"/>
  <c r="AX1003" i="5"/>
  <c r="C1004" i="5"/>
  <c r="D1004" i="5"/>
  <c r="E1004" i="5"/>
  <c r="F1004" i="5"/>
  <c r="G1004" i="5"/>
  <c r="H1004" i="5"/>
  <c r="J1004" i="5"/>
  <c r="AV1004" i="5"/>
  <c r="AW1004" i="5"/>
  <c r="AX1004" i="5"/>
  <c r="C1005" i="5"/>
  <c r="D1005" i="5"/>
  <c r="E1005" i="5"/>
  <c r="F1005" i="5"/>
  <c r="G1005" i="5"/>
  <c r="H1005" i="5"/>
  <c r="J1005" i="5"/>
  <c r="AV1005" i="5"/>
  <c r="AW1005" i="5"/>
  <c r="AX1005" i="5"/>
  <c r="C1006" i="5"/>
  <c r="D1006" i="5"/>
  <c r="E1006" i="5"/>
  <c r="F1006" i="5"/>
  <c r="G1006" i="5"/>
  <c r="H1006" i="5"/>
  <c r="J1006" i="5"/>
  <c r="AV1006" i="5"/>
  <c r="AW1006" i="5"/>
  <c r="AX1006" i="5"/>
  <c r="C1007" i="5"/>
  <c r="D1007" i="5"/>
  <c r="E1007" i="5"/>
  <c r="F1007" i="5"/>
  <c r="G1007" i="5"/>
  <c r="H1007" i="5"/>
  <c r="J1007" i="5"/>
  <c r="AV1007" i="5"/>
  <c r="AW1007" i="5"/>
  <c r="AX1007" i="5"/>
  <c r="C1008" i="5"/>
  <c r="D1008" i="5"/>
  <c r="E1008" i="5"/>
  <c r="F1008" i="5"/>
  <c r="G1008" i="5"/>
  <c r="H1008" i="5"/>
  <c r="J1008" i="5"/>
  <c r="AV1008" i="5"/>
  <c r="AW1008" i="5"/>
  <c r="AX1008" i="5"/>
  <c r="C1009" i="5"/>
  <c r="D1009" i="5"/>
  <c r="E1009" i="5"/>
  <c r="F1009" i="5"/>
  <c r="G1009" i="5"/>
  <c r="H1009" i="5"/>
  <c r="J1009" i="5"/>
  <c r="AV1009" i="5"/>
  <c r="AW1009" i="5"/>
  <c r="AX1009" i="5"/>
  <c r="C1010" i="5"/>
  <c r="D1010" i="5"/>
  <c r="E1010" i="5"/>
  <c r="F1010" i="5"/>
  <c r="G1010" i="5"/>
  <c r="H1010" i="5"/>
  <c r="J1010" i="5"/>
  <c r="AV1010" i="5"/>
  <c r="AW1010" i="5"/>
  <c r="AX1010" i="5"/>
  <c r="C1011" i="5"/>
  <c r="D1011" i="5"/>
  <c r="E1011" i="5"/>
  <c r="F1011" i="5"/>
  <c r="G1011" i="5"/>
  <c r="H1011" i="5"/>
  <c r="J1011" i="5"/>
  <c r="AV1011" i="5"/>
  <c r="AW1011" i="5"/>
  <c r="AX1011" i="5"/>
  <c r="C1012" i="5"/>
  <c r="D1012" i="5"/>
  <c r="E1012" i="5"/>
  <c r="F1012" i="5"/>
  <c r="G1012" i="5"/>
  <c r="H1012" i="5"/>
  <c r="J1012" i="5"/>
  <c r="AV1012" i="5"/>
  <c r="AW1012" i="5"/>
  <c r="AX1012" i="5"/>
  <c r="C1013" i="5"/>
  <c r="D1013" i="5"/>
  <c r="E1013" i="5"/>
  <c r="F1013" i="5"/>
  <c r="G1013" i="5"/>
  <c r="H1013" i="5"/>
  <c r="J1013" i="5"/>
  <c r="AV1013" i="5"/>
  <c r="AW1013" i="5"/>
  <c r="AX1013" i="5"/>
  <c r="C1014" i="5"/>
  <c r="D1014" i="5"/>
  <c r="E1014" i="5"/>
  <c r="F1014" i="5"/>
  <c r="G1014" i="5"/>
  <c r="H1014" i="5"/>
  <c r="J1014" i="5"/>
  <c r="AV1014" i="5"/>
  <c r="AW1014" i="5"/>
  <c r="AX1014" i="5"/>
  <c r="C1015" i="5"/>
  <c r="D1015" i="5"/>
  <c r="E1015" i="5"/>
  <c r="F1015" i="5"/>
  <c r="G1015" i="5"/>
  <c r="H1015" i="5"/>
  <c r="J1015" i="5"/>
  <c r="AV1015" i="5"/>
  <c r="AW1015" i="5"/>
  <c r="AX1015" i="5"/>
  <c r="C1016" i="5"/>
  <c r="D1016" i="5"/>
  <c r="E1016" i="5"/>
  <c r="F1016" i="5"/>
  <c r="G1016" i="5"/>
  <c r="H1016" i="5"/>
  <c r="J1016" i="5"/>
  <c r="AV1016" i="5"/>
  <c r="AW1016" i="5"/>
  <c r="AX1016" i="5"/>
  <c r="C1017" i="5"/>
  <c r="D1017" i="5"/>
  <c r="E1017" i="5"/>
  <c r="F1017" i="5"/>
  <c r="G1017" i="5"/>
  <c r="H1017" i="5"/>
  <c r="J1017" i="5"/>
  <c r="AV1017" i="5"/>
  <c r="AW1017" i="5"/>
  <c r="AX1017" i="5"/>
  <c r="C1018" i="5"/>
  <c r="D1018" i="5"/>
  <c r="E1018" i="5"/>
  <c r="F1018" i="5"/>
  <c r="G1018" i="5"/>
  <c r="H1018" i="5"/>
  <c r="J1018" i="5"/>
  <c r="AV1018" i="5"/>
  <c r="AW1018" i="5"/>
  <c r="AX1018" i="5"/>
  <c r="C1019" i="5"/>
  <c r="D1019" i="5"/>
  <c r="E1019" i="5"/>
  <c r="F1019" i="5"/>
  <c r="G1019" i="5"/>
  <c r="H1019" i="5"/>
  <c r="J1019" i="5"/>
  <c r="AV1019" i="5"/>
  <c r="AW1019" i="5"/>
  <c r="AX1019" i="5"/>
  <c r="C1020" i="5"/>
  <c r="D1020" i="5"/>
  <c r="E1020" i="5"/>
  <c r="F1020" i="5"/>
  <c r="G1020" i="5"/>
  <c r="H1020" i="5"/>
  <c r="J1020" i="5"/>
  <c r="AV1020" i="5"/>
  <c r="AW1020" i="5"/>
  <c r="AX1020" i="5"/>
  <c r="C1021" i="5"/>
  <c r="D1021" i="5"/>
  <c r="E1021" i="5"/>
  <c r="F1021" i="5"/>
  <c r="G1021" i="5"/>
  <c r="H1021" i="5"/>
  <c r="J1021" i="5"/>
  <c r="AV1021" i="5"/>
  <c r="AW1021" i="5"/>
  <c r="AX1021" i="5"/>
  <c r="C1022" i="5"/>
  <c r="D1022" i="5"/>
  <c r="E1022" i="5"/>
  <c r="F1022" i="5"/>
  <c r="G1022" i="5"/>
  <c r="H1022" i="5"/>
  <c r="J1022" i="5"/>
  <c r="AV1022" i="5"/>
  <c r="AW1022" i="5"/>
  <c r="AX1022" i="5"/>
  <c r="C1023" i="5"/>
  <c r="D1023" i="5"/>
  <c r="E1023" i="5"/>
  <c r="F1023" i="5"/>
  <c r="G1023" i="5"/>
  <c r="H1023" i="5"/>
  <c r="J1023" i="5"/>
  <c r="AV1023" i="5"/>
  <c r="AW1023" i="5"/>
  <c r="AX1023" i="5"/>
  <c r="C1024" i="5"/>
  <c r="D1024" i="5"/>
  <c r="E1024" i="5"/>
  <c r="F1024" i="5"/>
  <c r="G1024" i="5"/>
  <c r="H1024" i="5"/>
  <c r="J1024" i="5"/>
  <c r="AV1024" i="5"/>
  <c r="AW1024" i="5"/>
  <c r="AX1024" i="5"/>
  <c r="C1025" i="5"/>
  <c r="D1025" i="5"/>
  <c r="E1025" i="5"/>
  <c r="F1025" i="5"/>
  <c r="G1025" i="5"/>
  <c r="H1025" i="5"/>
  <c r="J1025" i="5"/>
  <c r="AV1025" i="5"/>
  <c r="AW1025" i="5"/>
  <c r="AX1025" i="5"/>
  <c r="C1026" i="5"/>
  <c r="D1026" i="5"/>
  <c r="E1026" i="5"/>
  <c r="F1026" i="5"/>
  <c r="G1026" i="5"/>
  <c r="H1026" i="5"/>
  <c r="J1026" i="5"/>
  <c r="AV1026" i="5"/>
  <c r="AW1026" i="5"/>
  <c r="AX1026" i="5"/>
  <c r="C1027" i="5"/>
  <c r="D1027" i="5"/>
  <c r="E1027" i="5"/>
  <c r="F1027" i="5"/>
  <c r="G1027" i="5"/>
  <c r="H1027" i="5"/>
  <c r="J1027" i="5"/>
  <c r="AV1027" i="5"/>
  <c r="AW1027" i="5"/>
  <c r="AX1027" i="5"/>
  <c r="C1028" i="5"/>
  <c r="D1028" i="5"/>
  <c r="E1028" i="5"/>
  <c r="F1028" i="5"/>
  <c r="G1028" i="5"/>
  <c r="H1028" i="5"/>
  <c r="J1028" i="5"/>
  <c r="AV1028" i="5"/>
  <c r="AW1028" i="5"/>
  <c r="AX1028" i="5"/>
  <c r="C1029" i="5"/>
  <c r="D1029" i="5"/>
  <c r="E1029" i="5"/>
  <c r="F1029" i="5"/>
  <c r="G1029" i="5"/>
  <c r="H1029" i="5"/>
  <c r="J1029" i="5"/>
  <c r="AV1029" i="5"/>
  <c r="AW1029" i="5"/>
  <c r="AX1029" i="5"/>
  <c r="C1030" i="5"/>
  <c r="D1030" i="5"/>
  <c r="E1030" i="5"/>
  <c r="F1030" i="5"/>
  <c r="G1030" i="5"/>
  <c r="H1030" i="5"/>
  <c r="J1030" i="5"/>
  <c r="AV1030" i="5"/>
  <c r="AW1030" i="5"/>
  <c r="AX1030" i="5"/>
  <c r="C1031" i="5"/>
  <c r="D1031" i="5"/>
  <c r="E1031" i="5"/>
  <c r="F1031" i="5"/>
  <c r="G1031" i="5"/>
  <c r="H1031" i="5"/>
  <c r="J1031" i="5"/>
  <c r="AV1031" i="5"/>
  <c r="AW1031" i="5"/>
  <c r="AX1031" i="5"/>
  <c r="C1032" i="5"/>
  <c r="D1032" i="5"/>
  <c r="E1032" i="5"/>
  <c r="F1032" i="5"/>
  <c r="G1032" i="5"/>
  <c r="H1032" i="5"/>
  <c r="J1032" i="5"/>
  <c r="AV1032" i="5"/>
  <c r="AW1032" i="5"/>
  <c r="AX1032" i="5"/>
  <c r="C1033" i="5"/>
  <c r="D1033" i="5"/>
  <c r="E1033" i="5"/>
  <c r="F1033" i="5"/>
  <c r="G1033" i="5"/>
  <c r="H1033" i="5"/>
  <c r="J1033" i="5"/>
  <c r="AV1033" i="5"/>
  <c r="AW1033" i="5"/>
  <c r="AX1033" i="5"/>
  <c r="C1034" i="5"/>
  <c r="D1034" i="5"/>
  <c r="E1034" i="5"/>
  <c r="F1034" i="5"/>
  <c r="G1034" i="5"/>
  <c r="H1034" i="5"/>
  <c r="J1034" i="5"/>
  <c r="AV1034" i="5"/>
  <c r="AW1034" i="5"/>
  <c r="AX1034" i="5"/>
  <c r="C1035" i="5"/>
  <c r="D1035" i="5"/>
  <c r="E1035" i="5"/>
  <c r="F1035" i="5"/>
  <c r="G1035" i="5"/>
  <c r="H1035" i="5"/>
  <c r="J1035" i="5"/>
  <c r="AV1035" i="5"/>
  <c r="AW1035" i="5"/>
  <c r="AX1035" i="5"/>
  <c r="C1036" i="5"/>
  <c r="D1036" i="5"/>
  <c r="E1036" i="5"/>
  <c r="F1036" i="5"/>
  <c r="G1036" i="5"/>
  <c r="H1036" i="5"/>
  <c r="J1036" i="5"/>
  <c r="AV1036" i="5"/>
  <c r="AW1036" i="5"/>
  <c r="AX1036" i="5"/>
  <c r="C1037" i="5"/>
  <c r="D1037" i="5"/>
  <c r="E1037" i="5"/>
  <c r="F1037" i="5"/>
  <c r="G1037" i="5"/>
  <c r="H1037" i="5"/>
  <c r="J1037" i="5"/>
  <c r="AV1037" i="5"/>
  <c r="AW1037" i="5"/>
  <c r="AX1037" i="5"/>
  <c r="C1038" i="5"/>
  <c r="D1038" i="5"/>
  <c r="E1038" i="5"/>
  <c r="F1038" i="5"/>
  <c r="G1038" i="5"/>
  <c r="H1038" i="5"/>
  <c r="J1038" i="5"/>
  <c r="AV1038" i="5"/>
  <c r="AW1038" i="5"/>
  <c r="AX1038" i="5"/>
  <c r="C1039" i="5"/>
  <c r="D1039" i="5"/>
  <c r="E1039" i="5"/>
  <c r="F1039" i="5"/>
  <c r="G1039" i="5"/>
  <c r="H1039" i="5"/>
  <c r="J1039" i="5"/>
  <c r="AV1039" i="5"/>
  <c r="AW1039" i="5"/>
  <c r="AX1039" i="5"/>
  <c r="C1040" i="5"/>
  <c r="D1040" i="5"/>
  <c r="E1040" i="5"/>
  <c r="F1040" i="5"/>
  <c r="G1040" i="5"/>
  <c r="H1040" i="5"/>
  <c r="J1040" i="5"/>
  <c r="AV1040" i="5"/>
  <c r="AW1040" i="5"/>
  <c r="AX1040" i="5"/>
  <c r="C1041" i="5"/>
  <c r="D1041" i="5"/>
  <c r="E1041" i="5"/>
  <c r="F1041" i="5"/>
  <c r="G1041" i="5"/>
  <c r="H1041" i="5"/>
  <c r="J1041" i="5"/>
  <c r="AV1041" i="5"/>
  <c r="AW1041" i="5"/>
  <c r="AX1041" i="5"/>
  <c r="C1042" i="5"/>
  <c r="D1042" i="5"/>
  <c r="E1042" i="5"/>
  <c r="F1042" i="5"/>
  <c r="G1042" i="5"/>
  <c r="H1042" i="5"/>
  <c r="J1042" i="5"/>
  <c r="AV1042" i="5"/>
  <c r="AW1042" i="5"/>
  <c r="AX1042" i="5"/>
  <c r="C1043" i="5"/>
  <c r="D1043" i="5"/>
  <c r="E1043" i="5"/>
  <c r="F1043" i="5"/>
  <c r="G1043" i="5"/>
  <c r="H1043" i="5"/>
  <c r="J1043" i="5"/>
  <c r="AV1043" i="5"/>
  <c r="AW1043" i="5"/>
  <c r="AX1043" i="5"/>
  <c r="C1044" i="5"/>
  <c r="D1044" i="5"/>
  <c r="E1044" i="5"/>
  <c r="F1044" i="5"/>
  <c r="G1044" i="5"/>
  <c r="H1044" i="5"/>
  <c r="J1044" i="5"/>
  <c r="AV1044" i="5"/>
  <c r="AW1044" i="5"/>
  <c r="AX1044" i="5"/>
  <c r="C1045" i="5"/>
  <c r="D1045" i="5"/>
  <c r="E1045" i="5"/>
  <c r="F1045" i="5"/>
  <c r="G1045" i="5"/>
  <c r="H1045" i="5"/>
  <c r="J1045" i="5"/>
  <c r="AV1045" i="5"/>
  <c r="AW1045" i="5"/>
  <c r="AX1045" i="5"/>
  <c r="C1046" i="5"/>
  <c r="D1046" i="5"/>
  <c r="E1046" i="5"/>
  <c r="F1046" i="5"/>
  <c r="G1046" i="5"/>
  <c r="H1046" i="5"/>
  <c r="J1046" i="5"/>
  <c r="AV1046" i="5"/>
  <c r="AW1046" i="5"/>
  <c r="AX1046" i="5"/>
  <c r="C1047" i="5"/>
  <c r="D1047" i="5"/>
  <c r="E1047" i="5"/>
  <c r="F1047" i="5"/>
  <c r="G1047" i="5"/>
  <c r="H1047" i="5"/>
  <c r="J1047" i="5"/>
  <c r="AV1047" i="5"/>
  <c r="AW1047" i="5"/>
  <c r="AX1047" i="5"/>
  <c r="C1048" i="5"/>
  <c r="D1048" i="5"/>
  <c r="E1048" i="5"/>
  <c r="F1048" i="5"/>
  <c r="G1048" i="5"/>
  <c r="H1048" i="5"/>
  <c r="J1048" i="5"/>
  <c r="AV1048" i="5"/>
  <c r="AW1048" i="5"/>
  <c r="AX1048" i="5"/>
  <c r="C1049" i="5"/>
  <c r="D1049" i="5"/>
  <c r="E1049" i="5"/>
  <c r="F1049" i="5"/>
  <c r="G1049" i="5"/>
  <c r="H1049" i="5"/>
  <c r="J1049" i="5"/>
  <c r="AV1049" i="5"/>
  <c r="AW1049" i="5"/>
  <c r="AX1049" i="5"/>
  <c r="C1050" i="5"/>
  <c r="D1050" i="5"/>
  <c r="E1050" i="5"/>
  <c r="F1050" i="5"/>
  <c r="G1050" i="5"/>
  <c r="H1050" i="5"/>
  <c r="J1050" i="5"/>
  <c r="AV1050" i="5"/>
  <c r="AW1050" i="5"/>
  <c r="AX1050" i="5"/>
  <c r="C1051" i="5"/>
  <c r="D1051" i="5"/>
  <c r="E1051" i="5"/>
  <c r="F1051" i="5"/>
  <c r="G1051" i="5"/>
  <c r="H1051" i="5"/>
  <c r="J1051" i="5"/>
  <c r="AV1051" i="5"/>
  <c r="AW1051" i="5"/>
  <c r="AX1051" i="5"/>
  <c r="C1052" i="5"/>
  <c r="D1052" i="5"/>
  <c r="E1052" i="5"/>
  <c r="F1052" i="5"/>
  <c r="G1052" i="5"/>
  <c r="H1052" i="5"/>
  <c r="J1052" i="5"/>
  <c r="AV1052" i="5"/>
  <c r="AW1052" i="5"/>
  <c r="AX1052" i="5"/>
  <c r="C1053" i="5"/>
  <c r="D1053" i="5"/>
  <c r="E1053" i="5"/>
  <c r="F1053" i="5"/>
  <c r="G1053" i="5"/>
  <c r="H1053" i="5"/>
  <c r="J1053" i="5"/>
  <c r="AV1053" i="5"/>
  <c r="AW1053" i="5"/>
  <c r="AX1053" i="5"/>
  <c r="C1054" i="5"/>
  <c r="D1054" i="5"/>
  <c r="E1054" i="5"/>
  <c r="F1054" i="5"/>
  <c r="G1054" i="5"/>
  <c r="H1054" i="5"/>
  <c r="J1054" i="5"/>
  <c r="AV1054" i="5"/>
  <c r="AW1054" i="5"/>
  <c r="AX1054" i="5"/>
  <c r="C1055" i="5"/>
  <c r="D1055" i="5"/>
  <c r="E1055" i="5"/>
  <c r="F1055" i="5"/>
  <c r="G1055" i="5"/>
  <c r="H1055" i="5"/>
  <c r="J1055" i="5"/>
  <c r="AV1055" i="5"/>
  <c r="AW1055" i="5"/>
  <c r="AX1055" i="5"/>
  <c r="C1056" i="5"/>
  <c r="D1056" i="5"/>
  <c r="E1056" i="5"/>
  <c r="F1056" i="5"/>
  <c r="G1056" i="5"/>
  <c r="H1056" i="5"/>
  <c r="J1056" i="5"/>
  <c r="AV1056" i="5"/>
  <c r="AW1056" i="5"/>
  <c r="AX1056" i="5"/>
  <c r="C1057" i="5"/>
  <c r="D1057" i="5"/>
  <c r="E1057" i="5"/>
  <c r="F1057" i="5"/>
  <c r="G1057" i="5"/>
  <c r="H1057" i="5"/>
  <c r="J1057" i="5"/>
  <c r="AV1057" i="5"/>
  <c r="AW1057" i="5"/>
  <c r="AX1057" i="5"/>
  <c r="C1058" i="5"/>
  <c r="D1058" i="5"/>
  <c r="E1058" i="5"/>
  <c r="F1058" i="5"/>
  <c r="G1058" i="5"/>
  <c r="H1058" i="5"/>
  <c r="J1058" i="5"/>
  <c r="AV1058" i="5"/>
  <c r="AW1058" i="5"/>
  <c r="AX1058" i="5"/>
  <c r="C1059" i="5"/>
  <c r="D1059" i="5"/>
  <c r="E1059" i="5"/>
  <c r="F1059" i="5"/>
  <c r="G1059" i="5"/>
  <c r="H1059" i="5"/>
  <c r="J1059" i="5"/>
  <c r="AV1059" i="5"/>
  <c r="AW1059" i="5"/>
  <c r="AX1059" i="5"/>
  <c r="C1060" i="5"/>
  <c r="D1060" i="5"/>
  <c r="E1060" i="5"/>
  <c r="F1060" i="5"/>
  <c r="G1060" i="5"/>
  <c r="H1060" i="5"/>
  <c r="J1060" i="5"/>
  <c r="AV1060" i="5"/>
  <c r="AW1060" i="5"/>
  <c r="AX1060" i="5"/>
  <c r="C1061" i="5"/>
  <c r="D1061" i="5"/>
  <c r="E1061" i="5"/>
  <c r="F1061" i="5"/>
  <c r="G1061" i="5"/>
  <c r="H1061" i="5"/>
  <c r="J1061" i="5"/>
  <c r="AV1061" i="5"/>
  <c r="AW1061" i="5"/>
  <c r="AX1061" i="5"/>
  <c r="C1062" i="5"/>
  <c r="D1062" i="5"/>
  <c r="E1062" i="5"/>
  <c r="F1062" i="5"/>
  <c r="G1062" i="5"/>
  <c r="H1062" i="5"/>
  <c r="J1062" i="5"/>
  <c r="AV1062" i="5"/>
  <c r="AW1062" i="5"/>
  <c r="AX1062" i="5"/>
  <c r="C1063" i="5"/>
  <c r="D1063" i="5"/>
  <c r="E1063" i="5"/>
  <c r="F1063" i="5"/>
  <c r="G1063" i="5"/>
  <c r="H1063" i="5"/>
  <c r="J1063" i="5"/>
  <c r="AV1063" i="5"/>
  <c r="AW1063" i="5"/>
  <c r="AX1063" i="5"/>
  <c r="C1064" i="5"/>
  <c r="D1064" i="5"/>
  <c r="E1064" i="5"/>
  <c r="F1064" i="5"/>
  <c r="G1064" i="5"/>
  <c r="H1064" i="5"/>
  <c r="J1064" i="5"/>
  <c r="AV1064" i="5"/>
  <c r="AW1064" i="5"/>
  <c r="AX1064" i="5"/>
  <c r="C1065" i="5"/>
  <c r="D1065" i="5"/>
  <c r="E1065" i="5"/>
  <c r="F1065" i="5"/>
  <c r="G1065" i="5"/>
  <c r="H1065" i="5"/>
  <c r="J1065" i="5"/>
  <c r="AV1065" i="5"/>
  <c r="AW1065" i="5"/>
  <c r="AX1065" i="5"/>
  <c r="C1066" i="5"/>
  <c r="D1066" i="5"/>
  <c r="E1066" i="5"/>
  <c r="F1066" i="5"/>
  <c r="G1066" i="5"/>
  <c r="H1066" i="5"/>
  <c r="J1066" i="5"/>
  <c r="AV1066" i="5"/>
  <c r="AW1066" i="5"/>
  <c r="AX1066" i="5"/>
  <c r="C1067" i="5"/>
  <c r="D1067" i="5"/>
  <c r="E1067" i="5"/>
  <c r="F1067" i="5"/>
  <c r="G1067" i="5"/>
  <c r="H1067" i="5"/>
  <c r="J1067" i="5"/>
  <c r="AV1067" i="5"/>
  <c r="AW1067" i="5"/>
  <c r="AX1067" i="5"/>
  <c r="C1068" i="5"/>
  <c r="D1068" i="5"/>
  <c r="E1068" i="5"/>
  <c r="F1068" i="5"/>
  <c r="G1068" i="5"/>
  <c r="H1068" i="5"/>
  <c r="J1068" i="5"/>
  <c r="AV1068" i="5"/>
  <c r="AW1068" i="5"/>
  <c r="AX1068" i="5"/>
  <c r="C1069" i="5"/>
  <c r="D1069" i="5"/>
  <c r="E1069" i="5"/>
  <c r="F1069" i="5"/>
  <c r="G1069" i="5"/>
  <c r="H1069" i="5"/>
  <c r="J1069" i="5"/>
  <c r="AV1069" i="5"/>
  <c r="AW1069" i="5"/>
  <c r="AX1069" i="5"/>
  <c r="C1070" i="5"/>
  <c r="D1070" i="5"/>
  <c r="E1070" i="5"/>
  <c r="F1070" i="5"/>
  <c r="G1070" i="5"/>
  <c r="H1070" i="5"/>
  <c r="J1070" i="5"/>
  <c r="AV1070" i="5"/>
  <c r="AW1070" i="5"/>
  <c r="AX1070" i="5"/>
  <c r="C1071" i="5"/>
  <c r="D1071" i="5"/>
  <c r="E1071" i="5"/>
  <c r="F1071" i="5"/>
  <c r="G1071" i="5"/>
  <c r="H1071" i="5"/>
  <c r="J1071" i="5"/>
  <c r="AV1071" i="5"/>
  <c r="AW1071" i="5"/>
  <c r="AX1071" i="5"/>
  <c r="C1072" i="5"/>
  <c r="D1072" i="5"/>
  <c r="E1072" i="5"/>
  <c r="F1072" i="5"/>
  <c r="G1072" i="5"/>
  <c r="H1072" i="5"/>
  <c r="J1072" i="5"/>
  <c r="AV1072" i="5"/>
  <c r="AW1072" i="5"/>
  <c r="AX1072" i="5"/>
  <c r="C1073" i="5"/>
  <c r="D1073" i="5"/>
  <c r="E1073" i="5"/>
  <c r="F1073" i="5"/>
  <c r="G1073" i="5"/>
  <c r="H1073" i="5"/>
  <c r="J1073" i="5"/>
  <c r="AV1073" i="5"/>
  <c r="AW1073" i="5"/>
  <c r="AX1073" i="5"/>
  <c r="C1074" i="5"/>
  <c r="D1074" i="5"/>
  <c r="E1074" i="5"/>
  <c r="F1074" i="5"/>
  <c r="G1074" i="5"/>
  <c r="H1074" i="5"/>
  <c r="J1074" i="5"/>
  <c r="AV1074" i="5"/>
  <c r="AW1074" i="5"/>
  <c r="AX1074" i="5"/>
  <c r="C1075" i="5"/>
  <c r="D1075" i="5"/>
  <c r="E1075" i="5"/>
  <c r="F1075" i="5"/>
  <c r="G1075" i="5"/>
  <c r="H1075" i="5"/>
  <c r="J1075" i="5"/>
  <c r="AV1075" i="5"/>
  <c r="AW1075" i="5"/>
  <c r="AX1075" i="5"/>
  <c r="C1076" i="5"/>
  <c r="D1076" i="5"/>
  <c r="E1076" i="5"/>
  <c r="F1076" i="5"/>
  <c r="G1076" i="5"/>
  <c r="H1076" i="5"/>
  <c r="J1076" i="5"/>
  <c r="AV1076" i="5"/>
  <c r="AW1076" i="5"/>
  <c r="AX1076" i="5"/>
  <c r="C1077" i="5"/>
  <c r="D1077" i="5"/>
  <c r="E1077" i="5"/>
  <c r="F1077" i="5"/>
  <c r="G1077" i="5"/>
  <c r="H1077" i="5"/>
  <c r="J1077" i="5"/>
  <c r="AV1077" i="5"/>
  <c r="AW1077" i="5"/>
  <c r="AX1077" i="5"/>
  <c r="C1078" i="5"/>
  <c r="D1078" i="5"/>
  <c r="E1078" i="5"/>
  <c r="F1078" i="5"/>
  <c r="G1078" i="5"/>
  <c r="H1078" i="5"/>
  <c r="J1078" i="5"/>
  <c r="AV1078" i="5"/>
  <c r="AW1078" i="5"/>
  <c r="AX1078" i="5"/>
  <c r="C1079" i="5"/>
  <c r="D1079" i="5"/>
  <c r="E1079" i="5"/>
  <c r="F1079" i="5"/>
  <c r="G1079" i="5"/>
  <c r="H1079" i="5"/>
  <c r="J1079" i="5"/>
  <c r="AV1079" i="5"/>
  <c r="AW1079" i="5"/>
  <c r="AX1079" i="5"/>
  <c r="C1080" i="5"/>
  <c r="D1080" i="5"/>
  <c r="E1080" i="5"/>
  <c r="F1080" i="5"/>
  <c r="G1080" i="5"/>
  <c r="H1080" i="5"/>
  <c r="J1080" i="5"/>
  <c r="AV1080" i="5"/>
  <c r="AW1080" i="5"/>
  <c r="AX1080" i="5"/>
  <c r="C1081" i="5"/>
  <c r="D1081" i="5"/>
  <c r="E1081" i="5"/>
  <c r="F1081" i="5"/>
  <c r="G1081" i="5"/>
  <c r="H1081" i="5"/>
  <c r="J1081" i="5"/>
  <c r="AV1081" i="5"/>
  <c r="AW1081" i="5"/>
  <c r="AX1081" i="5"/>
  <c r="C1082" i="5"/>
  <c r="D1082" i="5"/>
  <c r="E1082" i="5"/>
  <c r="F1082" i="5"/>
  <c r="G1082" i="5"/>
  <c r="H1082" i="5"/>
  <c r="J1082" i="5"/>
  <c r="AV1082" i="5"/>
  <c r="AW1082" i="5"/>
  <c r="AX1082" i="5"/>
  <c r="C1083" i="5"/>
  <c r="D1083" i="5"/>
  <c r="E1083" i="5"/>
  <c r="F1083" i="5"/>
  <c r="G1083" i="5"/>
  <c r="H1083" i="5"/>
  <c r="J1083" i="5"/>
  <c r="AV1083" i="5"/>
  <c r="AW1083" i="5"/>
  <c r="AX1083" i="5"/>
  <c r="C1084" i="5"/>
  <c r="D1084" i="5"/>
  <c r="E1084" i="5"/>
  <c r="F1084" i="5"/>
  <c r="G1084" i="5"/>
  <c r="H1084" i="5"/>
  <c r="J1084" i="5"/>
  <c r="AV1084" i="5"/>
  <c r="AW1084" i="5"/>
  <c r="AX1084" i="5"/>
  <c r="C1085" i="5"/>
  <c r="D1085" i="5"/>
  <c r="E1085" i="5"/>
  <c r="F1085" i="5"/>
  <c r="G1085" i="5"/>
  <c r="H1085" i="5"/>
  <c r="J1085" i="5"/>
  <c r="AV1085" i="5"/>
  <c r="AW1085" i="5"/>
  <c r="AX1085" i="5"/>
  <c r="C1086" i="5"/>
  <c r="D1086" i="5"/>
  <c r="E1086" i="5"/>
  <c r="F1086" i="5"/>
  <c r="G1086" i="5"/>
  <c r="H1086" i="5"/>
  <c r="J1086" i="5"/>
  <c r="AV1086" i="5"/>
  <c r="AW1086" i="5"/>
  <c r="AX1086" i="5"/>
  <c r="C1087" i="5"/>
  <c r="D1087" i="5"/>
  <c r="E1087" i="5"/>
  <c r="F1087" i="5"/>
  <c r="G1087" i="5"/>
  <c r="H1087" i="5"/>
  <c r="J1087" i="5"/>
  <c r="AV1087" i="5"/>
  <c r="AW1087" i="5"/>
  <c r="AX1087" i="5"/>
  <c r="C1088" i="5"/>
  <c r="D1088" i="5"/>
  <c r="E1088" i="5"/>
  <c r="F1088" i="5"/>
  <c r="G1088" i="5"/>
  <c r="H1088" i="5"/>
  <c r="J1088" i="5"/>
  <c r="AV1088" i="5"/>
  <c r="AW1088" i="5"/>
  <c r="AX1088" i="5"/>
  <c r="C1089" i="5"/>
  <c r="D1089" i="5"/>
  <c r="E1089" i="5"/>
  <c r="F1089" i="5"/>
  <c r="G1089" i="5"/>
  <c r="H1089" i="5"/>
  <c r="J1089" i="5"/>
  <c r="AV1089" i="5"/>
  <c r="AW1089" i="5"/>
  <c r="AX1089" i="5"/>
  <c r="C1090" i="5"/>
  <c r="D1090" i="5"/>
  <c r="E1090" i="5"/>
  <c r="F1090" i="5"/>
  <c r="G1090" i="5"/>
  <c r="H1090" i="5"/>
  <c r="J1090" i="5"/>
  <c r="AV1090" i="5"/>
  <c r="AW1090" i="5"/>
  <c r="AX1090" i="5"/>
  <c r="C1091" i="5"/>
  <c r="D1091" i="5"/>
  <c r="E1091" i="5"/>
  <c r="F1091" i="5"/>
  <c r="G1091" i="5"/>
  <c r="H1091" i="5"/>
  <c r="J1091" i="5"/>
  <c r="AV1091" i="5"/>
  <c r="AW1091" i="5"/>
  <c r="AX1091" i="5"/>
  <c r="C1092" i="5"/>
  <c r="D1092" i="5"/>
  <c r="E1092" i="5"/>
  <c r="F1092" i="5"/>
  <c r="G1092" i="5"/>
  <c r="H1092" i="5"/>
  <c r="J1092" i="5"/>
  <c r="AV1092" i="5"/>
  <c r="AW1092" i="5"/>
  <c r="AX1092" i="5"/>
  <c r="C1093" i="5"/>
  <c r="D1093" i="5"/>
  <c r="E1093" i="5"/>
  <c r="F1093" i="5"/>
  <c r="G1093" i="5"/>
  <c r="H1093" i="5"/>
  <c r="J1093" i="5"/>
  <c r="AV1093" i="5"/>
  <c r="AW1093" i="5"/>
  <c r="AX1093" i="5"/>
  <c r="C1094" i="5"/>
  <c r="D1094" i="5"/>
  <c r="E1094" i="5"/>
  <c r="F1094" i="5"/>
  <c r="G1094" i="5"/>
  <c r="H1094" i="5"/>
  <c r="J1094" i="5"/>
  <c r="AV1094" i="5"/>
  <c r="AW1094" i="5"/>
  <c r="AX1094" i="5"/>
  <c r="C1095" i="5"/>
  <c r="D1095" i="5"/>
  <c r="E1095" i="5"/>
  <c r="F1095" i="5"/>
  <c r="G1095" i="5"/>
  <c r="H1095" i="5"/>
  <c r="J1095" i="5"/>
  <c r="AV1095" i="5"/>
  <c r="AW1095" i="5"/>
  <c r="AX1095" i="5"/>
  <c r="C1096" i="5"/>
  <c r="D1096" i="5"/>
  <c r="E1096" i="5"/>
  <c r="F1096" i="5"/>
  <c r="G1096" i="5"/>
  <c r="H1096" i="5"/>
  <c r="J1096" i="5"/>
  <c r="AV1096" i="5"/>
  <c r="AW1096" i="5"/>
  <c r="AX1096" i="5"/>
  <c r="C1097" i="5"/>
  <c r="D1097" i="5"/>
  <c r="E1097" i="5"/>
  <c r="F1097" i="5"/>
  <c r="G1097" i="5"/>
  <c r="H1097" i="5"/>
  <c r="J1097" i="5"/>
  <c r="AV1097" i="5"/>
  <c r="AW1097" i="5"/>
  <c r="AX1097" i="5"/>
  <c r="C1098" i="5"/>
  <c r="D1098" i="5"/>
  <c r="E1098" i="5"/>
  <c r="F1098" i="5"/>
  <c r="G1098" i="5"/>
  <c r="H1098" i="5"/>
  <c r="J1098" i="5"/>
  <c r="AV1098" i="5"/>
  <c r="AW1098" i="5"/>
  <c r="AX1098" i="5"/>
  <c r="C1099" i="5"/>
  <c r="D1099" i="5"/>
  <c r="E1099" i="5"/>
  <c r="F1099" i="5"/>
  <c r="G1099" i="5"/>
  <c r="H1099" i="5"/>
  <c r="J1099" i="5"/>
  <c r="AV1099" i="5"/>
  <c r="AW1099" i="5"/>
  <c r="AX1099" i="5"/>
  <c r="C1100" i="5"/>
  <c r="D1100" i="5"/>
  <c r="E1100" i="5"/>
  <c r="F1100" i="5"/>
  <c r="G1100" i="5"/>
  <c r="H1100" i="5"/>
  <c r="J1100" i="5"/>
  <c r="AV1100" i="5"/>
  <c r="AW1100" i="5"/>
  <c r="AX1100" i="5"/>
  <c r="C1101" i="5"/>
  <c r="D1101" i="5"/>
  <c r="E1101" i="5"/>
  <c r="F1101" i="5"/>
  <c r="G1101" i="5"/>
  <c r="H1101" i="5"/>
  <c r="J1101" i="5"/>
  <c r="AV1101" i="5"/>
  <c r="AW1101" i="5"/>
  <c r="AX1101" i="5"/>
  <c r="C1102" i="5"/>
  <c r="D1102" i="5"/>
  <c r="E1102" i="5"/>
  <c r="F1102" i="5"/>
  <c r="G1102" i="5"/>
  <c r="H1102" i="5"/>
  <c r="J1102" i="5"/>
  <c r="AV1102" i="5"/>
  <c r="AW1102" i="5"/>
  <c r="AX1102" i="5"/>
  <c r="C1103" i="5"/>
  <c r="D1103" i="5"/>
  <c r="E1103" i="5"/>
  <c r="F1103" i="5"/>
  <c r="G1103" i="5"/>
  <c r="H1103" i="5"/>
  <c r="J1103" i="5"/>
  <c r="AV1103" i="5"/>
  <c r="AW1103" i="5"/>
  <c r="AX1103" i="5"/>
  <c r="C1104" i="5"/>
  <c r="D1104" i="5"/>
  <c r="E1104" i="5"/>
  <c r="F1104" i="5"/>
  <c r="G1104" i="5"/>
  <c r="H1104" i="5"/>
  <c r="J1104" i="5"/>
  <c r="AV1104" i="5"/>
  <c r="AW1104" i="5"/>
  <c r="AX1104" i="5"/>
  <c r="C1105" i="5"/>
  <c r="D1105" i="5"/>
  <c r="E1105" i="5"/>
  <c r="F1105" i="5"/>
  <c r="G1105" i="5"/>
  <c r="H1105" i="5"/>
  <c r="J1105" i="5"/>
  <c r="AV1105" i="5"/>
  <c r="AW1105" i="5"/>
  <c r="AX1105" i="5"/>
  <c r="C1106" i="5"/>
  <c r="D1106" i="5"/>
  <c r="E1106" i="5"/>
  <c r="F1106" i="5"/>
  <c r="G1106" i="5"/>
  <c r="H1106" i="5"/>
  <c r="J1106" i="5"/>
  <c r="AV1106" i="5"/>
  <c r="AW1106" i="5"/>
  <c r="AX1106" i="5"/>
  <c r="C1107" i="5"/>
  <c r="D1107" i="5"/>
  <c r="E1107" i="5"/>
  <c r="F1107" i="5"/>
  <c r="G1107" i="5"/>
  <c r="H1107" i="5"/>
  <c r="J1107" i="5"/>
  <c r="AV1107" i="5"/>
  <c r="AW1107" i="5"/>
  <c r="AX1107" i="5"/>
  <c r="C1108" i="5"/>
  <c r="D1108" i="5"/>
  <c r="E1108" i="5"/>
  <c r="F1108" i="5"/>
  <c r="G1108" i="5"/>
  <c r="H1108" i="5"/>
  <c r="J1108" i="5"/>
  <c r="AV1108" i="5"/>
  <c r="AW1108" i="5"/>
  <c r="AX1108" i="5"/>
  <c r="C1109" i="5"/>
  <c r="D1109" i="5"/>
  <c r="E1109" i="5"/>
  <c r="F1109" i="5"/>
  <c r="G1109" i="5"/>
  <c r="H1109" i="5"/>
  <c r="J1109" i="5"/>
  <c r="AV1109" i="5"/>
  <c r="AW1109" i="5"/>
  <c r="AX1109" i="5"/>
  <c r="C1110" i="5"/>
  <c r="D1110" i="5"/>
  <c r="E1110" i="5"/>
  <c r="F1110" i="5"/>
  <c r="G1110" i="5"/>
  <c r="H1110" i="5"/>
  <c r="J1110" i="5"/>
  <c r="AV1110" i="5"/>
  <c r="AW1110" i="5"/>
  <c r="AX1110" i="5"/>
  <c r="C1111" i="5"/>
  <c r="D1111" i="5"/>
  <c r="E1111" i="5"/>
  <c r="F1111" i="5"/>
  <c r="G1111" i="5"/>
  <c r="H1111" i="5"/>
  <c r="J1111" i="5"/>
  <c r="AV1111" i="5"/>
  <c r="AW1111" i="5"/>
  <c r="AX1111" i="5"/>
  <c r="C1112" i="5"/>
  <c r="D1112" i="5"/>
  <c r="E1112" i="5"/>
  <c r="F1112" i="5"/>
  <c r="G1112" i="5"/>
  <c r="H1112" i="5"/>
  <c r="J1112" i="5"/>
  <c r="AV1112" i="5"/>
  <c r="AW1112" i="5"/>
  <c r="AX1112" i="5"/>
  <c r="C1113" i="5"/>
  <c r="D1113" i="5"/>
  <c r="E1113" i="5"/>
  <c r="F1113" i="5"/>
  <c r="G1113" i="5"/>
  <c r="H1113" i="5"/>
  <c r="J1113" i="5"/>
  <c r="AV1113" i="5"/>
  <c r="AW1113" i="5"/>
  <c r="AX1113" i="5"/>
  <c r="C1114" i="5"/>
  <c r="D1114" i="5"/>
  <c r="E1114" i="5"/>
  <c r="F1114" i="5"/>
  <c r="G1114" i="5"/>
  <c r="H1114" i="5"/>
  <c r="J1114" i="5"/>
  <c r="AV1114" i="5"/>
  <c r="AW1114" i="5"/>
  <c r="AX1114" i="5"/>
  <c r="C1115" i="5"/>
  <c r="D1115" i="5"/>
  <c r="E1115" i="5"/>
  <c r="F1115" i="5"/>
  <c r="G1115" i="5"/>
  <c r="H1115" i="5"/>
  <c r="J1115" i="5"/>
  <c r="AV1115" i="5"/>
  <c r="AW1115" i="5"/>
  <c r="AX1115" i="5"/>
  <c r="C1116" i="5"/>
  <c r="D1116" i="5"/>
  <c r="E1116" i="5"/>
  <c r="F1116" i="5"/>
  <c r="G1116" i="5"/>
  <c r="H1116" i="5"/>
  <c r="J1116" i="5"/>
  <c r="AV1116" i="5"/>
  <c r="AW1116" i="5"/>
  <c r="AX1116" i="5"/>
  <c r="C1117" i="5"/>
  <c r="D1117" i="5"/>
  <c r="E1117" i="5"/>
  <c r="F1117" i="5"/>
  <c r="G1117" i="5"/>
  <c r="H1117" i="5"/>
  <c r="J1117" i="5"/>
  <c r="AV1117" i="5"/>
  <c r="AW1117" i="5"/>
  <c r="AX1117" i="5"/>
  <c r="C1118" i="5"/>
  <c r="D1118" i="5"/>
  <c r="E1118" i="5"/>
  <c r="F1118" i="5"/>
  <c r="G1118" i="5"/>
  <c r="H1118" i="5"/>
  <c r="J1118" i="5"/>
  <c r="AV1118" i="5"/>
  <c r="AW1118" i="5"/>
  <c r="AX1118" i="5"/>
  <c r="C1119" i="5"/>
  <c r="D1119" i="5"/>
  <c r="E1119" i="5"/>
  <c r="F1119" i="5"/>
  <c r="G1119" i="5"/>
  <c r="H1119" i="5"/>
  <c r="J1119" i="5"/>
  <c r="AV1119" i="5"/>
  <c r="AW1119" i="5"/>
  <c r="AX1119" i="5"/>
  <c r="C1120" i="5"/>
  <c r="D1120" i="5"/>
  <c r="E1120" i="5"/>
  <c r="F1120" i="5"/>
  <c r="G1120" i="5"/>
  <c r="H1120" i="5"/>
  <c r="J1120" i="5"/>
  <c r="AV1120" i="5"/>
  <c r="AW1120" i="5"/>
  <c r="AX1120" i="5"/>
  <c r="C1121" i="5"/>
  <c r="D1121" i="5"/>
  <c r="E1121" i="5"/>
  <c r="F1121" i="5"/>
  <c r="G1121" i="5"/>
  <c r="H1121" i="5"/>
  <c r="J1121" i="5"/>
  <c r="AV1121" i="5"/>
  <c r="AW1121" i="5"/>
  <c r="AX1121" i="5"/>
  <c r="C1122" i="5"/>
  <c r="D1122" i="5"/>
  <c r="E1122" i="5"/>
  <c r="F1122" i="5"/>
  <c r="G1122" i="5"/>
  <c r="H1122" i="5"/>
  <c r="J1122" i="5"/>
  <c r="AV1122" i="5"/>
  <c r="AW1122" i="5"/>
  <c r="AX1122" i="5"/>
  <c r="C1123" i="5"/>
  <c r="D1123" i="5"/>
  <c r="E1123" i="5"/>
  <c r="F1123" i="5"/>
  <c r="G1123" i="5"/>
  <c r="H1123" i="5"/>
  <c r="J1123" i="5"/>
  <c r="AV1123" i="5"/>
  <c r="AW1123" i="5"/>
  <c r="AX1123" i="5"/>
  <c r="C1124" i="5"/>
  <c r="D1124" i="5"/>
  <c r="E1124" i="5"/>
  <c r="F1124" i="5"/>
  <c r="G1124" i="5"/>
  <c r="H1124" i="5"/>
  <c r="J1124" i="5"/>
  <c r="AV1124" i="5"/>
  <c r="AW1124" i="5"/>
  <c r="AX1124" i="5"/>
  <c r="C1125" i="5"/>
  <c r="D1125" i="5"/>
  <c r="E1125" i="5"/>
  <c r="F1125" i="5"/>
  <c r="G1125" i="5"/>
  <c r="H1125" i="5"/>
  <c r="J1125" i="5"/>
  <c r="AV1125" i="5"/>
  <c r="AW1125" i="5"/>
  <c r="AX1125" i="5"/>
  <c r="C1126" i="5"/>
  <c r="D1126" i="5"/>
  <c r="E1126" i="5"/>
  <c r="F1126" i="5"/>
  <c r="G1126" i="5"/>
  <c r="H1126" i="5"/>
  <c r="J1126" i="5"/>
  <c r="AV1126" i="5"/>
  <c r="AW1126" i="5"/>
  <c r="AX1126" i="5"/>
  <c r="C1127" i="5"/>
  <c r="D1127" i="5"/>
  <c r="E1127" i="5"/>
  <c r="F1127" i="5"/>
  <c r="G1127" i="5"/>
  <c r="H1127" i="5"/>
  <c r="J1127" i="5"/>
  <c r="AV1127" i="5"/>
  <c r="AW1127" i="5"/>
  <c r="AX1127" i="5"/>
  <c r="C1128" i="5"/>
  <c r="D1128" i="5"/>
  <c r="E1128" i="5"/>
  <c r="F1128" i="5"/>
  <c r="G1128" i="5"/>
  <c r="H1128" i="5"/>
  <c r="J1128" i="5"/>
  <c r="AV1128" i="5"/>
  <c r="AW1128" i="5"/>
  <c r="AX1128" i="5"/>
  <c r="C1129" i="5"/>
  <c r="D1129" i="5"/>
  <c r="E1129" i="5"/>
  <c r="F1129" i="5"/>
  <c r="G1129" i="5"/>
  <c r="H1129" i="5"/>
  <c r="J1129" i="5"/>
  <c r="AV1129" i="5"/>
  <c r="AW1129" i="5"/>
  <c r="AX1129" i="5"/>
  <c r="C1130" i="5"/>
  <c r="D1130" i="5"/>
  <c r="E1130" i="5"/>
  <c r="F1130" i="5"/>
  <c r="G1130" i="5"/>
  <c r="H1130" i="5"/>
  <c r="J1130" i="5"/>
  <c r="AV1130" i="5"/>
  <c r="AW1130" i="5"/>
  <c r="AX1130" i="5"/>
  <c r="C1131" i="5"/>
  <c r="D1131" i="5"/>
  <c r="E1131" i="5"/>
  <c r="F1131" i="5"/>
  <c r="G1131" i="5"/>
  <c r="H1131" i="5"/>
  <c r="J1131" i="5"/>
  <c r="AV1131" i="5"/>
  <c r="AW1131" i="5"/>
  <c r="AX1131" i="5"/>
  <c r="C1132" i="5"/>
  <c r="D1132" i="5"/>
  <c r="E1132" i="5"/>
  <c r="F1132" i="5"/>
  <c r="G1132" i="5"/>
  <c r="H1132" i="5"/>
  <c r="J1132" i="5"/>
  <c r="AV1132" i="5"/>
  <c r="AW1132" i="5"/>
  <c r="AX1132" i="5"/>
  <c r="C1133" i="5"/>
  <c r="D1133" i="5"/>
  <c r="E1133" i="5"/>
  <c r="F1133" i="5"/>
  <c r="G1133" i="5"/>
  <c r="H1133" i="5"/>
  <c r="J1133" i="5"/>
  <c r="AV1133" i="5"/>
  <c r="AW1133" i="5"/>
  <c r="AX1133" i="5"/>
  <c r="C1134" i="5"/>
  <c r="D1134" i="5"/>
  <c r="E1134" i="5"/>
  <c r="F1134" i="5"/>
  <c r="G1134" i="5"/>
  <c r="H1134" i="5"/>
  <c r="J1134" i="5"/>
  <c r="AV1134" i="5"/>
  <c r="AW1134" i="5"/>
  <c r="AX1134" i="5"/>
  <c r="C1135" i="5"/>
  <c r="D1135" i="5"/>
  <c r="E1135" i="5"/>
  <c r="F1135" i="5"/>
  <c r="G1135" i="5"/>
  <c r="H1135" i="5"/>
  <c r="J1135" i="5"/>
  <c r="AV1135" i="5"/>
  <c r="AW1135" i="5"/>
  <c r="AX1135" i="5"/>
  <c r="C1136" i="5"/>
  <c r="D1136" i="5"/>
  <c r="E1136" i="5"/>
  <c r="F1136" i="5"/>
  <c r="G1136" i="5"/>
  <c r="H1136" i="5"/>
  <c r="J1136" i="5"/>
  <c r="AV1136" i="5"/>
  <c r="AW1136" i="5"/>
  <c r="AX1136" i="5"/>
  <c r="C1137" i="5"/>
  <c r="D1137" i="5"/>
  <c r="E1137" i="5"/>
  <c r="F1137" i="5"/>
  <c r="G1137" i="5"/>
  <c r="H1137" i="5"/>
  <c r="J1137" i="5"/>
  <c r="AV1137" i="5"/>
  <c r="AW1137" i="5"/>
  <c r="AX1137" i="5"/>
  <c r="C1138" i="5"/>
  <c r="D1138" i="5"/>
  <c r="E1138" i="5"/>
  <c r="F1138" i="5"/>
  <c r="G1138" i="5"/>
  <c r="H1138" i="5"/>
  <c r="J1138" i="5"/>
  <c r="AV1138" i="5"/>
  <c r="AW1138" i="5"/>
  <c r="AX1138" i="5"/>
  <c r="C1139" i="5"/>
  <c r="D1139" i="5"/>
  <c r="E1139" i="5"/>
  <c r="F1139" i="5"/>
  <c r="G1139" i="5"/>
  <c r="H1139" i="5"/>
  <c r="J1139" i="5"/>
  <c r="AV1139" i="5"/>
  <c r="AW1139" i="5"/>
  <c r="AX1139" i="5"/>
  <c r="C1140" i="5"/>
  <c r="D1140" i="5"/>
  <c r="E1140" i="5"/>
  <c r="F1140" i="5"/>
  <c r="G1140" i="5"/>
  <c r="H1140" i="5"/>
  <c r="J1140" i="5"/>
  <c r="AV1140" i="5"/>
  <c r="AW1140" i="5"/>
  <c r="AX1140" i="5"/>
  <c r="C1141" i="5"/>
  <c r="D1141" i="5"/>
  <c r="E1141" i="5"/>
  <c r="F1141" i="5"/>
  <c r="G1141" i="5"/>
  <c r="H1141" i="5"/>
  <c r="J1141" i="5"/>
  <c r="AV1141" i="5"/>
  <c r="AW1141" i="5"/>
  <c r="AX1141" i="5"/>
  <c r="C1142" i="5"/>
  <c r="D1142" i="5"/>
  <c r="E1142" i="5"/>
  <c r="F1142" i="5"/>
  <c r="G1142" i="5"/>
  <c r="H1142" i="5"/>
  <c r="J1142" i="5"/>
  <c r="AV1142" i="5"/>
  <c r="AW1142" i="5"/>
  <c r="AX1142" i="5"/>
  <c r="C1143" i="5"/>
  <c r="D1143" i="5"/>
  <c r="E1143" i="5"/>
  <c r="F1143" i="5"/>
  <c r="G1143" i="5"/>
  <c r="H1143" i="5"/>
  <c r="J1143" i="5"/>
  <c r="AV1143" i="5"/>
  <c r="AW1143" i="5"/>
  <c r="AX1143" i="5"/>
  <c r="C1144" i="5"/>
  <c r="D1144" i="5"/>
  <c r="E1144" i="5"/>
  <c r="F1144" i="5"/>
  <c r="G1144" i="5"/>
  <c r="H1144" i="5"/>
  <c r="J1144" i="5"/>
  <c r="AV1144" i="5"/>
  <c r="AW1144" i="5"/>
  <c r="AX1144" i="5"/>
  <c r="C1145" i="5"/>
  <c r="D1145" i="5"/>
  <c r="E1145" i="5"/>
  <c r="F1145" i="5"/>
  <c r="G1145" i="5"/>
  <c r="H1145" i="5"/>
  <c r="J1145" i="5"/>
  <c r="AV1145" i="5"/>
  <c r="AW1145" i="5"/>
  <c r="AX1145" i="5"/>
  <c r="C1146" i="5"/>
  <c r="D1146" i="5"/>
  <c r="E1146" i="5"/>
  <c r="F1146" i="5"/>
  <c r="G1146" i="5"/>
  <c r="H1146" i="5"/>
  <c r="J1146" i="5"/>
  <c r="AV1146" i="5"/>
  <c r="AW1146" i="5"/>
  <c r="AX1146" i="5"/>
  <c r="C1147" i="5"/>
  <c r="D1147" i="5"/>
  <c r="E1147" i="5"/>
  <c r="F1147" i="5"/>
  <c r="G1147" i="5"/>
  <c r="H1147" i="5"/>
  <c r="J1147" i="5"/>
  <c r="AV1147" i="5"/>
  <c r="AW1147" i="5"/>
  <c r="AX1147" i="5"/>
  <c r="C1148" i="5"/>
  <c r="D1148" i="5"/>
  <c r="E1148" i="5"/>
  <c r="F1148" i="5"/>
  <c r="G1148" i="5"/>
  <c r="H1148" i="5"/>
  <c r="J1148" i="5"/>
  <c r="AV1148" i="5"/>
  <c r="AW1148" i="5"/>
  <c r="AX1148" i="5"/>
  <c r="C1149" i="5"/>
  <c r="D1149" i="5"/>
  <c r="E1149" i="5"/>
  <c r="F1149" i="5"/>
  <c r="G1149" i="5"/>
  <c r="H1149" i="5"/>
  <c r="J1149" i="5"/>
  <c r="AV1149" i="5"/>
  <c r="AW1149" i="5"/>
  <c r="AX1149" i="5"/>
  <c r="C1150" i="5"/>
  <c r="D1150" i="5"/>
  <c r="E1150" i="5"/>
  <c r="F1150" i="5"/>
  <c r="G1150" i="5"/>
  <c r="H1150" i="5"/>
  <c r="J1150" i="5"/>
  <c r="AV1150" i="5"/>
  <c r="AW1150" i="5"/>
  <c r="AX1150" i="5"/>
  <c r="C1151" i="5"/>
  <c r="D1151" i="5"/>
  <c r="E1151" i="5"/>
  <c r="F1151" i="5"/>
  <c r="G1151" i="5"/>
  <c r="H1151" i="5"/>
  <c r="J1151" i="5"/>
  <c r="AV1151" i="5"/>
  <c r="AW1151" i="5"/>
  <c r="AX1151" i="5"/>
  <c r="C1152" i="5"/>
  <c r="D1152" i="5"/>
  <c r="E1152" i="5"/>
  <c r="F1152" i="5"/>
  <c r="G1152" i="5"/>
  <c r="H1152" i="5"/>
  <c r="J1152" i="5"/>
  <c r="AV1152" i="5"/>
  <c r="AW1152" i="5"/>
  <c r="AX1152" i="5"/>
  <c r="C1153" i="5"/>
  <c r="D1153" i="5"/>
  <c r="E1153" i="5"/>
  <c r="F1153" i="5"/>
  <c r="G1153" i="5"/>
  <c r="H1153" i="5"/>
  <c r="J1153" i="5"/>
  <c r="AV1153" i="5"/>
  <c r="AW1153" i="5"/>
  <c r="AX1153" i="5"/>
  <c r="C1154" i="5"/>
  <c r="D1154" i="5"/>
  <c r="E1154" i="5"/>
  <c r="F1154" i="5"/>
  <c r="G1154" i="5"/>
  <c r="H1154" i="5"/>
  <c r="J1154" i="5"/>
  <c r="AV1154" i="5"/>
  <c r="AW1154" i="5"/>
  <c r="AX1154" i="5"/>
  <c r="C1155" i="5"/>
  <c r="D1155" i="5"/>
  <c r="E1155" i="5"/>
  <c r="F1155" i="5"/>
  <c r="G1155" i="5"/>
  <c r="H1155" i="5"/>
  <c r="J1155" i="5"/>
  <c r="AV1155" i="5"/>
  <c r="AW1155" i="5"/>
  <c r="AX1155" i="5"/>
  <c r="C1156" i="5"/>
  <c r="D1156" i="5"/>
  <c r="E1156" i="5"/>
  <c r="F1156" i="5"/>
  <c r="G1156" i="5"/>
  <c r="H1156" i="5"/>
  <c r="J1156" i="5"/>
  <c r="AV1156" i="5"/>
  <c r="AW1156" i="5"/>
  <c r="AX1156" i="5"/>
  <c r="C1157" i="5"/>
  <c r="D1157" i="5"/>
  <c r="E1157" i="5"/>
  <c r="F1157" i="5"/>
  <c r="G1157" i="5"/>
  <c r="H1157" i="5"/>
  <c r="J1157" i="5"/>
  <c r="AV1157" i="5"/>
  <c r="AW1157" i="5"/>
  <c r="AX1157" i="5"/>
  <c r="C1158" i="5"/>
  <c r="D1158" i="5"/>
  <c r="E1158" i="5"/>
  <c r="F1158" i="5"/>
  <c r="G1158" i="5"/>
  <c r="H1158" i="5"/>
  <c r="J1158" i="5"/>
  <c r="AV1158" i="5"/>
  <c r="AW1158" i="5"/>
  <c r="AX1158" i="5"/>
  <c r="C1159" i="5"/>
  <c r="D1159" i="5"/>
  <c r="E1159" i="5"/>
  <c r="F1159" i="5"/>
  <c r="G1159" i="5"/>
  <c r="H1159" i="5"/>
  <c r="J1159" i="5"/>
  <c r="AV1159" i="5"/>
  <c r="AW1159" i="5"/>
  <c r="AX1159" i="5"/>
  <c r="C1160" i="5"/>
  <c r="D1160" i="5"/>
  <c r="E1160" i="5"/>
  <c r="F1160" i="5"/>
  <c r="G1160" i="5"/>
  <c r="H1160" i="5"/>
  <c r="J1160" i="5"/>
  <c r="AV1160" i="5"/>
  <c r="AW1160" i="5"/>
  <c r="AX1160" i="5"/>
  <c r="C1161" i="5"/>
  <c r="D1161" i="5"/>
  <c r="E1161" i="5"/>
  <c r="F1161" i="5"/>
  <c r="G1161" i="5"/>
  <c r="H1161" i="5"/>
  <c r="J1161" i="5"/>
  <c r="AV1161" i="5"/>
  <c r="AW1161" i="5"/>
  <c r="AX1161" i="5"/>
  <c r="C1162" i="5"/>
  <c r="D1162" i="5"/>
  <c r="E1162" i="5"/>
  <c r="F1162" i="5"/>
  <c r="G1162" i="5"/>
  <c r="H1162" i="5"/>
  <c r="J1162" i="5"/>
  <c r="AV1162" i="5"/>
  <c r="AW1162" i="5"/>
  <c r="AX1162" i="5"/>
  <c r="C1163" i="5"/>
  <c r="D1163" i="5"/>
  <c r="E1163" i="5"/>
  <c r="F1163" i="5"/>
  <c r="G1163" i="5"/>
  <c r="H1163" i="5"/>
  <c r="J1163" i="5"/>
  <c r="AV1163" i="5"/>
  <c r="AW1163" i="5"/>
  <c r="AX1163" i="5"/>
  <c r="C1164" i="5"/>
  <c r="D1164" i="5"/>
  <c r="E1164" i="5"/>
  <c r="F1164" i="5"/>
  <c r="G1164" i="5"/>
  <c r="H1164" i="5"/>
  <c r="J1164" i="5"/>
  <c r="AV1164" i="5"/>
  <c r="AW1164" i="5"/>
  <c r="AX1164" i="5"/>
  <c r="C1165" i="5"/>
  <c r="D1165" i="5"/>
  <c r="E1165" i="5"/>
  <c r="F1165" i="5"/>
  <c r="G1165" i="5"/>
  <c r="H1165" i="5"/>
  <c r="J1165" i="5"/>
  <c r="AV1165" i="5"/>
  <c r="AW1165" i="5"/>
  <c r="AX1165" i="5"/>
  <c r="C1166" i="5"/>
  <c r="D1166" i="5"/>
  <c r="E1166" i="5"/>
  <c r="F1166" i="5"/>
  <c r="G1166" i="5"/>
  <c r="H1166" i="5"/>
  <c r="J1166" i="5"/>
  <c r="AV1166" i="5"/>
  <c r="AW1166" i="5"/>
  <c r="AX1166" i="5"/>
  <c r="C1167" i="5"/>
  <c r="D1167" i="5"/>
  <c r="E1167" i="5"/>
  <c r="F1167" i="5"/>
  <c r="G1167" i="5"/>
  <c r="H1167" i="5"/>
  <c r="J1167" i="5"/>
  <c r="AV1167" i="5"/>
  <c r="AW1167" i="5"/>
  <c r="AX1167" i="5"/>
  <c r="C1168" i="5"/>
  <c r="D1168" i="5"/>
  <c r="E1168" i="5"/>
  <c r="F1168" i="5"/>
  <c r="G1168" i="5"/>
  <c r="H1168" i="5"/>
  <c r="J1168" i="5"/>
  <c r="AV1168" i="5"/>
  <c r="AW1168" i="5"/>
  <c r="AX1168" i="5"/>
  <c r="C1169" i="5"/>
  <c r="D1169" i="5"/>
  <c r="E1169" i="5"/>
  <c r="F1169" i="5"/>
  <c r="G1169" i="5"/>
  <c r="H1169" i="5"/>
  <c r="J1169" i="5"/>
  <c r="AV1169" i="5"/>
  <c r="AW1169" i="5"/>
  <c r="AX1169" i="5"/>
  <c r="C1170" i="5"/>
  <c r="D1170" i="5"/>
  <c r="E1170" i="5"/>
  <c r="F1170" i="5"/>
  <c r="G1170" i="5"/>
  <c r="H1170" i="5"/>
  <c r="J1170" i="5"/>
  <c r="AV1170" i="5"/>
  <c r="AW1170" i="5"/>
  <c r="AX1170" i="5"/>
  <c r="C1171" i="5"/>
  <c r="D1171" i="5"/>
  <c r="E1171" i="5"/>
  <c r="F1171" i="5"/>
  <c r="G1171" i="5"/>
  <c r="H1171" i="5"/>
  <c r="J1171" i="5"/>
  <c r="AV1171" i="5"/>
  <c r="AW1171" i="5"/>
  <c r="AX1171" i="5"/>
  <c r="C1172" i="5"/>
  <c r="D1172" i="5"/>
  <c r="E1172" i="5"/>
  <c r="F1172" i="5"/>
  <c r="G1172" i="5"/>
  <c r="H1172" i="5"/>
  <c r="J1172" i="5"/>
  <c r="AV1172" i="5"/>
  <c r="AW1172" i="5"/>
  <c r="AX1172" i="5"/>
  <c r="C1173" i="5"/>
  <c r="D1173" i="5"/>
  <c r="E1173" i="5"/>
  <c r="F1173" i="5"/>
  <c r="G1173" i="5"/>
  <c r="H1173" i="5"/>
  <c r="J1173" i="5"/>
  <c r="AV1173" i="5"/>
  <c r="AW1173" i="5"/>
  <c r="AX1173" i="5"/>
  <c r="C1174" i="5"/>
  <c r="D1174" i="5"/>
  <c r="E1174" i="5"/>
  <c r="F1174" i="5"/>
  <c r="G1174" i="5"/>
  <c r="H1174" i="5"/>
  <c r="J1174" i="5"/>
  <c r="AV1174" i="5"/>
  <c r="AW1174" i="5"/>
  <c r="AX1174" i="5"/>
  <c r="C1175" i="5"/>
  <c r="D1175" i="5"/>
  <c r="E1175" i="5"/>
  <c r="F1175" i="5"/>
  <c r="G1175" i="5"/>
  <c r="H1175" i="5"/>
  <c r="J1175" i="5"/>
  <c r="AV1175" i="5"/>
  <c r="AW1175" i="5"/>
  <c r="AX1175" i="5"/>
  <c r="C1176" i="5"/>
  <c r="D1176" i="5"/>
  <c r="E1176" i="5"/>
  <c r="F1176" i="5"/>
  <c r="G1176" i="5"/>
  <c r="H1176" i="5"/>
  <c r="J1176" i="5"/>
  <c r="AV1176" i="5"/>
  <c r="AW1176" i="5"/>
  <c r="AX1176" i="5"/>
  <c r="C1177" i="5"/>
  <c r="D1177" i="5"/>
  <c r="E1177" i="5"/>
  <c r="F1177" i="5"/>
  <c r="G1177" i="5"/>
  <c r="H1177" i="5"/>
  <c r="J1177" i="5"/>
  <c r="AV1177" i="5"/>
  <c r="AW1177" i="5"/>
  <c r="AX1177" i="5"/>
  <c r="C1178" i="5"/>
  <c r="D1178" i="5"/>
  <c r="E1178" i="5"/>
  <c r="F1178" i="5"/>
  <c r="G1178" i="5"/>
  <c r="H1178" i="5"/>
  <c r="J1178" i="5"/>
  <c r="AV1178" i="5"/>
  <c r="AW1178" i="5"/>
  <c r="AX1178" i="5"/>
  <c r="C1179" i="5"/>
  <c r="D1179" i="5"/>
  <c r="E1179" i="5"/>
  <c r="F1179" i="5"/>
  <c r="G1179" i="5"/>
  <c r="H1179" i="5"/>
  <c r="J1179" i="5"/>
  <c r="AV1179" i="5"/>
  <c r="AW1179" i="5"/>
  <c r="AX1179" i="5"/>
  <c r="C1180" i="5"/>
  <c r="D1180" i="5"/>
  <c r="E1180" i="5"/>
  <c r="F1180" i="5"/>
  <c r="G1180" i="5"/>
  <c r="H1180" i="5"/>
  <c r="J1180" i="5"/>
  <c r="AV1180" i="5"/>
  <c r="AW1180" i="5"/>
  <c r="AX1180" i="5"/>
  <c r="C1181" i="5"/>
  <c r="D1181" i="5"/>
  <c r="E1181" i="5"/>
  <c r="F1181" i="5"/>
  <c r="G1181" i="5"/>
  <c r="H1181" i="5"/>
  <c r="J1181" i="5"/>
  <c r="AV1181" i="5"/>
  <c r="AW1181" i="5"/>
  <c r="AX1181" i="5"/>
  <c r="C1182" i="5"/>
  <c r="D1182" i="5"/>
  <c r="E1182" i="5"/>
  <c r="F1182" i="5"/>
  <c r="G1182" i="5"/>
  <c r="H1182" i="5"/>
  <c r="J1182" i="5"/>
  <c r="AV1182" i="5"/>
  <c r="AW1182" i="5"/>
  <c r="AX1182" i="5"/>
  <c r="C1183" i="5"/>
  <c r="D1183" i="5"/>
  <c r="E1183" i="5"/>
  <c r="F1183" i="5"/>
  <c r="G1183" i="5"/>
  <c r="H1183" i="5"/>
  <c r="J1183" i="5"/>
  <c r="AV1183" i="5"/>
  <c r="AW1183" i="5"/>
  <c r="AX1183" i="5"/>
  <c r="C1184" i="5"/>
  <c r="D1184" i="5"/>
  <c r="E1184" i="5"/>
  <c r="F1184" i="5"/>
  <c r="G1184" i="5"/>
  <c r="H1184" i="5"/>
  <c r="J1184" i="5"/>
  <c r="AV1184" i="5"/>
  <c r="AW1184" i="5"/>
  <c r="AX1184" i="5"/>
  <c r="C1185" i="5"/>
  <c r="D1185" i="5"/>
  <c r="E1185" i="5"/>
  <c r="F1185" i="5"/>
  <c r="G1185" i="5"/>
  <c r="H1185" i="5"/>
  <c r="J1185" i="5"/>
  <c r="AV1185" i="5"/>
  <c r="AW1185" i="5"/>
  <c r="AX1185" i="5"/>
  <c r="C1186" i="5"/>
  <c r="D1186" i="5"/>
  <c r="E1186" i="5"/>
  <c r="F1186" i="5"/>
  <c r="G1186" i="5"/>
  <c r="H1186" i="5"/>
  <c r="J1186" i="5"/>
  <c r="AV1186" i="5"/>
  <c r="AW1186" i="5"/>
  <c r="AX1186" i="5"/>
  <c r="C1187" i="5"/>
  <c r="D1187" i="5"/>
  <c r="E1187" i="5"/>
  <c r="F1187" i="5"/>
  <c r="G1187" i="5"/>
  <c r="H1187" i="5"/>
  <c r="J1187" i="5"/>
  <c r="AV1187" i="5"/>
  <c r="AW1187" i="5"/>
  <c r="AX1187" i="5"/>
  <c r="C1188" i="5"/>
  <c r="D1188" i="5"/>
  <c r="E1188" i="5"/>
  <c r="F1188" i="5"/>
  <c r="G1188" i="5"/>
  <c r="H1188" i="5"/>
  <c r="J1188" i="5"/>
  <c r="AV1188" i="5"/>
  <c r="AW1188" i="5"/>
  <c r="AX1188" i="5"/>
  <c r="C1189" i="5"/>
  <c r="D1189" i="5"/>
  <c r="E1189" i="5"/>
  <c r="F1189" i="5"/>
  <c r="G1189" i="5"/>
  <c r="H1189" i="5"/>
  <c r="J1189" i="5"/>
  <c r="AV1189" i="5"/>
  <c r="AW1189" i="5"/>
  <c r="AX1189" i="5"/>
  <c r="C1190" i="5"/>
  <c r="D1190" i="5"/>
  <c r="E1190" i="5"/>
  <c r="F1190" i="5"/>
  <c r="G1190" i="5"/>
  <c r="H1190" i="5"/>
  <c r="J1190" i="5"/>
  <c r="AV1190" i="5"/>
  <c r="AW1190" i="5"/>
  <c r="AX1190" i="5"/>
  <c r="C1191" i="5"/>
  <c r="D1191" i="5"/>
  <c r="E1191" i="5"/>
  <c r="F1191" i="5"/>
  <c r="G1191" i="5"/>
  <c r="H1191" i="5"/>
  <c r="J1191" i="5"/>
  <c r="AV1191" i="5"/>
  <c r="AW1191" i="5"/>
  <c r="AX1191" i="5"/>
  <c r="C1192" i="5"/>
  <c r="D1192" i="5"/>
  <c r="E1192" i="5"/>
  <c r="F1192" i="5"/>
  <c r="G1192" i="5"/>
  <c r="H1192" i="5"/>
  <c r="J1192" i="5"/>
  <c r="AV1192" i="5"/>
  <c r="AW1192" i="5"/>
  <c r="AX1192" i="5"/>
  <c r="C1193" i="5"/>
  <c r="D1193" i="5"/>
  <c r="E1193" i="5"/>
  <c r="F1193" i="5"/>
  <c r="G1193" i="5"/>
  <c r="H1193" i="5"/>
  <c r="J1193" i="5"/>
  <c r="AV1193" i="5"/>
  <c r="AW1193" i="5"/>
  <c r="AX1193" i="5"/>
  <c r="C1194" i="5"/>
  <c r="D1194" i="5"/>
  <c r="E1194" i="5"/>
  <c r="F1194" i="5"/>
  <c r="G1194" i="5"/>
  <c r="H1194" i="5"/>
  <c r="J1194" i="5"/>
  <c r="AV1194" i="5"/>
  <c r="AW1194" i="5"/>
  <c r="AX1194" i="5"/>
  <c r="C1195" i="5"/>
  <c r="D1195" i="5"/>
  <c r="E1195" i="5"/>
  <c r="F1195" i="5"/>
  <c r="G1195" i="5"/>
  <c r="H1195" i="5"/>
  <c r="J1195" i="5"/>
  <c r="AV1195" i="5"/>
  <c r="AW1195" i="5"/>
  <c r="AX1195" i="5"/>
  <c r="C1196" i="5"/>
  <c r="D1196" i="5"/>
  <c r="E1196" i="5"/>
  <c r="F1196" i="5"/>
  <c r="G1196" i="5"/>
  <c r="H1196" i="5"/>
  <c r="J1196" i="5"/>
  <c r="AV1196" i="5"/>
  <c r="AW1196" i="5"/>
  <c r="AX1196" i="5"/>
  <c r="C1197" i="5"/>
  <c r="D1197" i="5"/>
  <c r="E1197" i="5"/>
  <c r="F1197" i="5"/>
  <c r="G1197" i="5"/>
  <c r="H1197" i="5"/>
  <c r="J1197" i="5"/>
  <c r="AV1197" i="5"/>
  <c r="AW1197" i="5"/>
  <c r="AX1197" i="5"/>
  <c r="C1198" i="5"/>
  <c r="D1198" i="5"/>
  <c r="E1198" i="5"/>
  <c r="F1198" i="5"/>
  <c r="G1198" i="5"/>
  <c r="H1198" i="5"/>
  <c r="J1198" i="5"/>
  <c r="AV1198" i="5"/>
  <c r="AW1198" i="5"/>
  <c r="AX1198" i="5"/>
  <c r="C1199" i="5"/>
  <c r="D1199" i="5"/>
  <c r="E1199" i="5"/>
  <c r="F1199" i="5"/>
  <c r="G1199" i="5"/>
  <c r="H1199" i="5"/>
  <c r="J1199" i="5"/>
  <c r="AV1199" i="5"/>
  <c r="AW1199" i="5"/>
  <c r="AX1199" i="5"/>
  <c r="C1200" i="5"/>
  <c r="D1200" i="5"/>
  <c r="E1200" i="5"/>
  <c r="F1200" i="5"/>
  <c r="G1200" i="5"/>
  <c r="H1200" i="5"/>
  <c r="J1200" i="5"/>
  <c r="AV1200" i="5"/>
  <c r="AW1200" i="5"/>
  <c r="AX1200" i="5"/>
  <c r="C1201" i="5"/>
  <c r="D1201" i="5"/>
  <c r="E1201" i="5"/>
  <c r="F1201" i="5"/>
  <c r="G1201" i="5"/>
  <c r="H1201" i="5"/>
  <c r="J1201" i="5"/>
  <c r="AV1201" i="5"/>
  <c r="AW1201" i="5"/>
  <c r="AX1201" i="5"/>
  <c r="C1202" i="5"/>
  <c r="D1202" i="5"/>
  <c r="E1202" i="5"/>
  <c r="F1202" i="5"/>
  <c r="G1202" i="5"/>
  <c r="H1202" i="5"/>
  <c r="J1202" i="5"/>
  <c r="AV1202" i="5"/>
  <c r="AW1202" i="5"/>
  <c r="AX1202" i="5"/>
  <c r="C1203" i="5"/>
  <c r="D1203" i="5"/>
  <c r="E1203" i="5"/>
  <c r="F1203" i="5"/>
  <c r="G1203" i="5"/>
  <c r="H1203" i="5"/>
  <c r="J1203" i="5"/>
  <c r="AV1203" i="5"/>
  <c r="AW1203" i="5"/>
  <c r="AX1203" i="5"/>
  <c r="C1204" i="5"/>
  <c r="D1204" i="5"/>
  <c r="E1204" i="5"/>
  <c r="F1204" i="5"/>
  <c r="G1204" i="5"/>
  <c r="H1204" i="5"/>
  <c r="J1204" i="5"/>
  <c r="AV1204" i="5"/>
  <c r="AW1204" i="5"/>
  <c r="AX1204" i="5"/>
  <c r="C1205" i="5"/>
  <c r="D1205" i="5"/>
  <c r="E1205" i="5"/>
  <c r="F1205" i="5"/>
  <c r="G1205" i="5"/>
  <c r="H1205" i="5"/>
  <c r="J1205" i="5"/>
  <c r="AV1205" i="5"/>
  <c r="AW1205" i="5"/>
  <c r="AX1205" i="5"/>
  <c r="C1206" i="5"/>
  <c r="D1206" i="5"/>
  <c r="E1206" i="5"/>
  <c r="F1206" i="5"/>
  <c r="G1206" i="5"/>
  <c r="H1206" i="5"/>
  <c r="J1206" i="5"/>
  <c r="AV1206" i="5"/>
  <c r="AW1206" i="5"/>
  <c r="AX1206" i="5"/>
  <c r="C1207" i="5"/>
  <c r="D1207" i="5"/>
  <c r="E1207" i="5"/>
  <c r="F1207" i="5"/>
  <c r="G1207" i="5"/>
  <c r="H1207" i="5"/>
  <c r="J1207" i="5"/>
  <c r="AV1207" i="5"/>
  <c r="AW1207" i="5"/>
  <c r="AX1207" i="5"/>
  <c r="C1208" i="5"/>
  <c r="D1208" i="5"/>
  <c r="E1208" i="5"/>
  <c r="F1208" i="5"/>
  <c r="G1208" i="5"/>
  <c r="H1208" i="5"/>
  <c r="J1208" i="5"/>
  <c r="AV1208" i="5"/>
  <c r="AW1208" i="5"/>
  <c r="AX1208" i="5"/>
  <c r="C1209" i="5"/>
  <c r="D1209" i="5"/>
  <c r="E1209" i="5"/>
  <c r="F1209" i="5"/>
  <c r="G1209" i="5"/>
  <c r="H1209" i="5"/>
  <c r="J1209" i="5"/>
  <c r="AV1209" i="5"/>
  <c r="AW1209" i="5"/>
  <c r="AX1209" i="5"/>
  <c r="C1210" i="5"/>
  <c r="D1210" i="5"/>
  <c r="E1210" i="5"/>
  <c r="F1210" i="5"/>
  <c r="G1210" i="5"/>
  <c r="H1210" i="5"/>
  <c r="J1210" i="5"/>
  <c r="AV1210" i="5"/>
  <c r="AW1210" i="5"/>
  <c r="AX1210" i="5"/>
  <c r="C1211" i="5"/>
  <c r="D1211" i="5"/>
  <c r="E1211" i="5"/>
  <c r="F1211" i="5"/>
  <c r="G1211" i="5"/>
  <c r="H1211" i="5"/>
  <c r="J1211" i="5"/>
  <c r="AV1211" i="5"/>
  <c r="AW1211" i="5"/>
  <c r="AX1211" i="5"/>
  <c r="C1212" i="5"/>
  <c r="D1212" i="5"/>
  <c r="E1212" i="5"/>
  <c r="F1212" i="5"/>
  <c r="G1212" i="5"/>
  <c r="H1212" i="5"/>
  <c r="J1212" i="5"/>
  <c r="AV1212" i="5"/>
  <c r="AW1212" i="5"/>
  <c r="AX1212" i="5"/>
  <c r="C1213" i="5"/>
  <c r="D1213" i="5"/>
  <c r="E1213" i="5"/>
  <c r="F1213" i="5"/>
  <c r="G1213" i="5"/>
  <c r="H1213" i="5"/>
  <c r="J1213" i="5"/>
  <c r="AV1213" i="5"/>
  <c r="AW1213" i="5"/>
  <c r="AX1213" i="5"/>
  <c r="C1214" i="5"/>
  <c r="D1214" i="5"/>
  <c r="E1214" i="5"/>
  <c r="F1214" i="5"/>
  <c r="G1214" i="5"/>
  <c r="H1214" i="5"/>
  <c r="J1214" i="5"/>
  <c r="AV1214" i="5"/>
  <c r="AW1214" i="5"/>
  <c r="AX1214" i="5"/>
  <c r="C1215" i="5"/>
  <c r="D1215" i="5"/>
  <c r="E1215" i="5"/>
  <c r="F1215" i="5"/>
  <c r="G1215" i="5"/>
  <c r="H1215" i="5"/>
  <c r="J1215" i="5"/>
  <c r="AV1215" i="5"/>
  <c r="AW1215" i="5"/>
  <c r="AX1215" i="5"/>
  <c r="C1216" i="5"/>
  <c r="D1216" i="5"/>
  <c r="E1216" i="5"/>
  <c r="F1216" i="5"/>
  <c r="G1216" i="5"/>
  <c r="H1216" i="5"/>
  <c r="J1216" i="5"/>
  <c r="AV1216" i="5"/>
  <c r="AW1216" i="5"/>
  <c r="AX1216" i="5"/>
  <c r="C1217" i="5"/>
  <c r="D1217" i="5"/>
  <c r="E1217" i="5"/>
  <c r="F1217" i="5"/>
  <c r="G1217" i="5"/>
  <c r="H1217" i="5"/>
  <c r="J1217" i="5"/>
  <c r="AV1217" i="5"/>
  <c r="AW1217" i="5"/>
  <c r="AX1217" i="5"/>
  <c r="C1218" i="5"/>
  <c r="D1218" i="5"/>
  <c r="E1218" i="5"/>
  <c r="F1218" i="5"/>
  <c r="G1218" i="5"/>
  <c r="H1218" i="5"/>
  <c r="J1218" i="5"/>
  <c r="AV1218" i="5"/>
  <c r="AW1218" i="5"/>
  <c r="AX1218" i="5"/>
  <c r="C1219" i="5"/>
  <c r="D1219" i="5"/>
  <c r="E1219" i="5"/>
  <c r="F1219" i="5"/>
  <c r="G1219" i="5"/>
  <c r="H1219" i="5"/>
  <c r="J1219" i="5"/>
  <c r="AV1219" i="5"/>
  <c r="AW1219" i="5"/>
  <c r="AX1219" i="5"/>
  <c r="C1220" i="5"/>
  <c r="D1220" i="5"/>
  <c r="E1220" i="5"/>
  <c r="F1220" i="5"/>
  <c r="G1220" i="5"/>
  <c r="H1220" i="5"/>
  <c r="J1220" i="5"/>
  <c r="AV1220" i="5"/>
  <c r="AW1220" i="5"/>
  <c r="AX1220" i="5"/>
  <c r="C1221" i="5"/>
  <c r="D1221" i="5"/>
  <c r="E1221" i="5"/>
  <c r="F1221" i="5"/>
  <c r="G1221" i="5"/>
  <c r="H1221" i="5"/>
  <c r="J1221" i="5"/>
  <c r="AV1221" i="5"/>
  <c r="AW1221" i="5"/>
  <c r="AX1221" i="5"/>
  <c r="C1222" i="5"/>
  <c r="D1222" i="5"/>
  <c r="E1222" i="5"/>
  <c r="F1222" i="5"/>
  <c r="G1222" i="5"/>
  <c r="H1222" i="5"/>
  <c r="J1222" i="5"/>
  <c r="AV1222" i="5"/>
  <c r="AW1222" i="5"/>
  <c r="AX1222" i="5"/>
  <c r="C1223" i="5"/>
  <c r="D1223" i="5"/>
  <c r="E1223" i="5"/>
  <c r="F1223" i="5"/>
  <c r="G1223" i="5"/>
  <c r="H1223" i="5"/>
  <c r="J1223" i="5"/>
  <c r="AV1223" i="5"/>
  <c r="AW1223" i="5"/>
  <c r="AX1223" i="5"/>
  <c r="C1224" i="5"/>
  <c r="D1224" i="5"/>
  <c r="E1224" i="5"/>
  <c r="F1224" i="5"/>
  <c r="G1224" i="5"/>
  <c r="H1224" i="5"/>
  <c r="J1224" i="5"/>
  <c r="AV1224" i="5"/>
  <c r="AW1224" i="5"/>
  <c r="AX1224" i="5"/>
  <c r="C1225" i="5"/>
  <c r="D1225" i="5"/>
  <c r="E1225" i="5"/>
  <c r="F1225" i="5"/>
  <c r="G1225" i="5"/>
  <c r="H1225" i="5"/>
  <c r="J1225" i="5"/>
  <c r="AV1225" i="5"/>
  <c r="AW1225" i="5"/>
  <c r="AX1225" i="5"/>
  <c r="C1226" i="5"/>
  <c r="D1226" i="5"/>
  <c r="E1226" i="5"/>
  <c r="F1226" i="5"/>
  <c r="G1226" i="5"/>
  <c r="H1226" i="5"/>
  <c r="J1226" i="5"/>
  <c r="AV1226" i="5"/>
  <c r="AW1226" i="5"/>
  <c r="AX1226" i="5"/>
  <c r="C1227" i="5"/>
  <c r="D1227" i="5"/>
  <c r="E1227" i="5"/>
  <c r="F1227" i="5"/>
  <c r="G1227" i="5"/>
  <c r="H1227" i="5"/>
  <c r="J1227" i="5"/>
  <c r="AV1227" i="5"/>
  <c r="AW1227" i="5"/>
  <c r="AX1227" i="5"/>
  <c r="C1228" i="5"/>
  <c r="D1228" i="5"/>
  <c r="E1228" i="5"/>
  <c r="F1228" i="5"/>
  <c r="G1228" i="5"/>
  <c r="H1228" i="5"/>
  <c r="J1228" i="5"/>
  <c r="AV1228" i="5"/>
  <c r="AW1228" i="5"/>
  <c r="AX1228" i="5"/>
  <c r="C1229" i="5"/>
  <c r="D1229" i="5"/>
  <c r="E1229" i="5"/>
  <c r="F1229" i="5"/>
  <c r="G1229" i="5"/>
  <c r="H1229" i="5"/>
  <c r="J1229" i="5"/>
  <c r="AV1229" i="5"/>
  <c r="AW1229" i="5"/>
  <c r="AX1229" i="5"/>
  <c r="C1230" i="5"/>
  <c r="D1230" i="5"/>
  <c r="E1230" i="5"/>
  <c r="F1230" i="5"/>
  <c r="G1230" i="5"/>
  <c r="H1230" i="5"/>
  <c r="J1230" i="5"/>
  <c r="AV1230" i="5"/>
  <c r="AW1230" i="5"/>
  <c r="AX1230" i="5"/>
  <c r="C1231" i="5"/>
  <c r="D1231" i="5"/>
  <c r="E1231" i="5"/>
  <c r="F1231" i="5"/>
  <c r="G1231" i="5"/>
  <c r="H1231" i="5"/>
  <c r="J1231" i="5"/>
  <c r="AV1231" i="5"/>
  <c r="AW1231" i="5"/>
  <c r="AX1231" i="5"/>
  <c r="C1232" i="5"/>
  <c r="D1232" i="5"/>
  <c r="E1232" i="5"/>
  <c r="F1232" i="5"/>
  <c r="G1232" i="5"/>
  <c r="H1232" i="5"/>
  <c r="J1232" i="5"/>
  <c r="AV1232" i="5"/>
  <c r="AW1232" i="5"/>
  <c r="AX1232" i="5"/>
  <c r="C1233" i="5"/>
  <c r="D1233" i="5"/>
  <c r="E1233" i="5"/>
  <c r="F1233" i="5"/>
  <c r="G1233" i="5"/>
  <c r="H1233" i="5"/>
  <c r="J1233" i="5"/>
  <c r="AV1233" i="5"/>
  <c r="AW1233" i="5"/>
  <c r="AX1233" i="5"/>
  <c r="C1234" i="5"/>
  <c r="D1234" i="5"/>
  <c r="E1234" i="5"/>
  <c r="F1234" i="5"/>
  <c r="G1234" i="5"/>
  <c r="H1234" i="5"/>
  <c r="J1234" i="5"/>
  <c r="AV1234" i="5"/>
  <c r="AW1234" i="5"/>
  <c r="AX1234" i="5"/>
  <c r="C1235" i="5"/>
  <c r="D1235" i="5"/>
  <c r="E1235" i="5"/>
  <c r="F1235" i="5"/>
  <c r="G1235" i="5"/>
  <c r="H1235" i="5"/>
  <c r="J1235" i="5"/>
  <c r="AV1235" i="5"/>
  <c r="AW1235" i="5"/>
  <c r="AX1235" i="5"/>
  <c r="C1236" i="5"/>
  <c r="D1236" i="5"/>
  <c r="E1236" i="5"/>
  <c r="F1236" i="5"/>
  <c r="G1236" i="5"/>
  <c r="H1236" i="5"/>
  <c r="J1236" i="5"/>
  <c r="AV1236" i="5"/>
  <c r="AW1236" i="5"/>
  <c r="AX1236" i="5"/>
  <c r="C1237" i="5"/>
  <c r="D1237" i="5"/>
  <c r="E1237" i="5"/>
  <c r="F1237" i="5"/>
  <c r="G1237" i="5"/>
  <c r="H1237" i="5"/>
  <c r="J1237" i="5"/>
  <c r="AV1237" i="5"/>
  <c r="AW1237" i="5"/>
  <c r="AX1237" i="5"/>
  <c r="C1238" i="5"/>
  <c r="D1238" i="5"/>
  <c r="E1238" i="5"/>
  <c r="F1238" i="5"/>
  <c r="G1238" i="5"/>
  <c r="H1238" i="5"/>
  <c r="J1238" i="5"/>
  <c r="AV1238" i="5"/>
  <c r="AW1238" i="5"/>
  <c r="AX1238" i="5"/>
  <c r="C1239" i="5"/>
  <c r="D1239" i="5"/>
  <c r="E1239" i="5"/>
  <c r="F1239" i="5"/>
  <c r="G1239" i="5"/>
  <c r="H1239" i="5"/>
  <c r="J1239" i="5"/>
  <c r="AV1239" i="5"/>
  <c r="AW1239" i="5"/>
  <c r="AX1239" i="5"/>
  <c r="C1240" i="5"/>
  <c r="D1240" i="5"/>
  <c r="E1240" i="5"/>
  <c r="F1240" i="5"/>
  <c r="G1240" i="5"/>
  <c r="H1240" i="5"/>
  <c r="J1240" i="5"/>
  <c r="AV1240" i="5"/>
  <c r="AW1240" i="5"/>
  <c r="AX1240" i="5"/>
  <c r="C1241" i="5"/>
  <c r="D1241" i="5"/>
  <c r="E1241" i="5"/>
  <c r="F1241" i="5"/>
  <c r="G1241" i="5"/>
  <c r="H1241" i="5"/>
  <c r="J1241" i="5"/>
  <c r="AV1241" i="5"/>
  <c r="AW1241" i="5"/>
  <c r="AX1241" i="5"/>
  <c r="C1242" i="5"/>
  <c r="D1242" i="5"/>
  <c r="E1242" i="5"/>
  <c r="F1242" i="5"/>
  <c r="G1242" i="5"/>
  <c r="H1242" i="5"/>
  <c r="J1242" i="5"/>
  <c r="AV1242" i="5"/>
  <c r="AW1242" i="5"/>
  <c r="AX1242" i="5"/>
  <c r="C1243" i="5"/>
  <c r="D1243" i="5"/>
  <c r="E1243" i="5"/>
  <c r="F1243" i="5"/>
  <c r="G1243" i="5"/>
  <c r="H1243" i="5"/>
  <c r="J1243" i="5"/>
  <c r="AV1243" i="5"/>
  <c r="AW1243" i="5"/>
  <c r="AX1243" i="5"/>
  <c r="C1244" i="5"/>
  <c r="D1244" i="5"/>
  <c r="E1244" i="5"/>
  <c r="F1244" i="5"/>
  <c r="G1244" i="5"/>
  <c r="H1244" i="5"/>
  <c r="J1244" i="5"/>
  <c r="AV1244" i="5"/>
  <c r="AW1244" i="5"/>
  <c r="AX1244" i="5"/>
  <c r="C1245" i="5"/>
  <c r="D1245" i="5"/>
  <c r="E1245" i="5"/>
  <c r="F1245" i="5"/>
  <c r="G1245" i="5"/>
  <c r="H1245" i="5"/>
  <c r="J1245" i="5"/>
  <c r="AV1245" i="5"/>
  <c r="AW1245" i="5"/>
  <c r="AX1245" i="5"/>
  <c r="C1246" i="5"/>
  <c r="D1246" i="5"/>
  <c r="E1246" i="5"/>
  <c r="F1246" i="5"/>
  <c r="G1246" i="5"/>
  <c r="H1246" i="5"/>
  <c r="J1246" i="5"/>
  <c r="AV1246" i="5"/>
  <c r="AW1246" i="5"/>
  <c r="AX1246" i="5"/>
  <c r="C1247" i="5"/>
  <c r="D1247" i="5"/>
  <c r="E1247" i="5"/>
  <c r="F1247" i="5"/>
  <c r="G1247" i="5"/>
  <c r="H1247" i="5"/>
  <c r="J1247" i="5"/>
  <c r="AV1247" i="5"/>
  <c r="AW1247" i="5"/>
  <c r="AX1247" i="5"/>
  <c r="C1248" i="5"/>
  <c r="D1248" i="5"/>
  <c r="E1248" i="5"/>
  <c r="F1248" i="5"/>
  <c r="G1248" i="5"/>
  <c r="H1248" i="5"/>
  <c r="J1248" i="5"/>
  <c r="AV1248" i="5"/>
  <c r="AW1248" i="5"/>
  <c r="AX1248" i="5"/>
  <c r="C1249" i="5"/>
  <c r="D1249" i="5"/>
  <c r="E1249" i="5"/>
  <c r="F1249" i="5"/>
  <c r="G1249" i="5"/>
  <c r="H1249" i="5"/>
  <c r="J1249" i="5"/>
  <c r="AV1249" i="5"/>
  <c r="AW1249" i="5"/>
  <c r="AX1249" i="5"/>
  <c r="C1250" i="5"/>
  <c r="D1250" i="5"/>
  <c r="E1250" i="5"/>
  <c r="F1250" i="5"/>
  <c r="G1250" i="5"/>
  <c r="H1250" i="5"/>
  <c r="J1250" i="5"/>
  <c r="AV1250" i="5"/>
  <c r="AW1250" i="5"/>
  <c r="AX1250" i="5"/>
  <c r="C1251" i="5"/>
  <c r="D1251" i="5"/>
  <c r="E1251" i="5"/>
  <c r="F1251" i="5"/>
  <c r="G1251" i="5"/>
  <c r="H1251" i="5"/>
  <c r="J1251" i="5"/>
  <c r="AV1251" i="5"/>
  <c r="AW1251" i="5"/>
  <c r="AX1251" i="5"/>
  <c r="C1252" i="5"/>
  <c r="D1252" i="5"/>
  <c r="E1252" i="5"/>
  <c r="F1252" i="5"/>
  <c r="G1252" i="5"/>
  <c r="H1252" i="5"/>
  <c r="J1252" i="5"/>
  <c r="AV1252" i="5"/>
  <c r="AW1252" i="5"/>
  <c r="AX1252" i="5"/>
  <c r="C1253" i="5"/>
  <c r="D1253" i="5"/>
  <c r="E1253" i="5"/>
  <c r="F1253" i="5"/>
  <c r="G1253" i="5"/>
  <c r="H1253" i="5"/>
  <c r="J1253" i="5"/>
  <c r="AV1253" i="5"/>
  <c r="AW1253" i="5"/>
  <c r="AX1253" i="5"/>
  <c r="C1254" i="5"/>
  <c r="D1254" i="5"/>
  <c r="E1254" i="5"/>
  <c r="F1254" i="5"/>
  <c r="G1254" i="5"/>
  <c r="H1254" i="5"/>
  <c r="J1254" i="5"/>
  <c r="AV1254" i="5"/>
  <c r="AW1254" i="5"/>
  <c r="AX1254" i="5"/>
  <c r="C1255" i="5"/>
  <c r="D1255" i="5"/>
  <c r="E1255" i="5"/>
  <c r="F1255" i="5"/>
  <c r="G1255" i="5"/>
  <c r="H1255" i="5"/>
  <c r="J1255" i="5"/>
  <c r="AV1255" i="5"/>
  <c r="AW1255" i="5"/>
  <c r="AX1255" i="5"/>
  <c r="C1256" i="5"/>
  <c r="D1256" i="5"/>
  <c r="E1256" i="5"/>
  <c r="F1256" i="5"/>
  <c r="G1256" i="5"/>
  <c r="H1256" i="5"/>
  <c r="J1256" i="5"/>
  <c r="AV1256" i="5"/>
  <c r="AW1256" i="5"/>
  <c r="AX1256" i="5"/>
  <c r="C1257" i="5"/>
  <c r="D1257" i="5"/>
  <c r="E1257" i="5"/>
  <c r="F1257" i="5"/>
  <c r="G1257" i="5"/>
  <c r="H1257" i="5"/>
  <c r="J1257" i="5"/>
  <c r="AV1257" i="5"/>
  <c r="AW1257" i="5"/>
  <c r="AX1257" i="5"/>
  <c r="C1258" i="5"/>
  <c r="D1258" i="5"/>
  <c r="E1258" i="5"/>
  <c r="F1258" i="5"/>
  <c r="G1258" i="5"/>
  <c r="H1258" i="5"/>
  <c r="J1258" i="5"/>
  <c r="AV1258" i="5"/>
  <c r="AW1258" i="5"/>
  <c r="AX1258" i="5"/>
  <c r="C1259" i="5"/>
  <c r="D1259" i="5"/>
  <c r="E1259" i="5"/>
  <c r="F1259" i="5"/>
  <c r="G1259" i="5"/>
  <c r="H1259" i="5"/>
  <c r="J1259" i="5"/>
  <c r="AV1259" i="5"/>
  <c r="AW1259" i="5"/>
  <c r="AX1259" i="5"/>
  <c r="C1260" i="5"/>
  <c r="D1260" i="5"/>
  <c r="E1260" i="5"/>
  <c r="F1260" i="5"/>
  <c r="G1260" i="5"/>
  <c r="H1260" i="5"/>
  <c r="J1260" i="5"/>
  <c r="AV1260" i="5"/>
  <c r="AW1260" i="5"/>
  <c r="AX1260" i="5"/>
  <c r="C1261" i="5"/>
  <c r="D1261" i="5"/>
  <c r="E1261" i="5"/>
  <c r="F1261" i="5"/>
  <c r="G1261" i="5"/>
  <c r="H1261" i="5"/>
  <c r="J1261" i="5"/>
  <c r="AV1261" i="5"/>
  <c r="AW1261" i="5"/>
  <c r="AX1261" i="5"/>
  <c r="C1262" i="5"/>
  <c r="D1262" i="5"/>
  <c r="E1262" i="5"/>
  <c r="F1262" i="5"/>
  <c r="G1262" i="5"/>
  <c r="H1262" i="5"/>
  <c r="J1262" i="5"/>
  <c r="AV1262" i="5"/>
  <c r="AW1262" i="5"/>
  <c r="AX1262" i="5"/>
  <c r="C1263" i="5"/>
  <c r="D1263" i="5"/>
  <c r="E1263" i="5"/>
  <c r="F1263" i="5"/>
  <c r="G1263" i="5"/>
  <c r="H1263" i="5"/>
  <c r="J1263" i="5"/>
  <c r="AV1263" i="5"/>
  <c r="AW1263" i="5"/>
  <c r="AX1263" i="5"/>
  <c r="C1264" i="5"/>
  <c r="D1264" i="5"/>
  <c r="E1264" i="5"/>
  <c r="F1264" i="5"/>
  <c r="G1264" i="5"/>
  <c r="H1264" i="5"/>
  <c r="J1264" i="5"/>
  <c r="AV1264" i="5"/>
  <c r="AW1264" i="5"/>
  <c r="AX1264" i="5"/>
  <c r="C1265" i="5"/>
  <c r="D1265" i="5"/>
  <c r="E1265" i="5"/>
  <c r="F1265" i="5"/>
  <c r="G1265" i="5"/>
  <c r="H1265" i="5"/>
  <c r="J1265" i="5"/>
  <c r="AV1265" i="5"/>
  <c r="AW1265" i="5"/>
  <c r="AX1265" i="5"/>
  <c r="C1266" i="5"/>
  <c r="D1266" i="5"/>
  <c r="E1266" i="5"/>
  <c r="F1266" i="5"/>
  <c r="G1266" i="5"/>
  <c r="H1266" i="5"/>
  <c r="J1266" i="5"/>
  <c r="AV1266" i="5"/>
  <c r="AW1266" i="5"/>
  <c r="AX1266" i="5"/>
  <c r="C1267" i="5"/>
  <c r="D1267" i="5"/>
  <c r="E1267" i="5"/>
  <c r="F1267" i="5"/>
  <c r="G1267" i="5"/>
  <c r="H1267" i="5"/>
  <c r="J1267" i="5"/>
  <c r="AV1267" i="5"/>
  <c r="AW1267" i="5"/>
  <c r="AX1267" i="5"/>
  <c r="C1268" i="5"/>
  <c r="D1268" i="5"/>
  <c r="E1268" i="5"/>
  <c r="F1268" i="5"/>
  <c r="G1268" i="5"/>
  <c r="H1268" i="5"/>
  <c r="J1268" i="5"/>
  <c r="AV1268" i="5"/>
  <c r="AW1268" i="5"/>
  <c r="AX1268" i="5"/>
  <c r="C1269" i="5"/>
  <c r="D1269" i="5"/>
  <c r="E1269" i="5"/>
  <c r="F1269" i="5"/>
  <c r="G1269" i="5"/>
  <c r="H1269" i="5"/>
  <c r="J1269" i="5"/>
  <c r="AV1269" i="5"/>
  <c r="AW1269" i="5"/>
  <c r="AX1269" i="5"/>
  <c r="C1270" i="5"/>
  <c r="D1270" i="5"/>
  <c r="E1270" i="5"/>
  <c r="F1270" i="5"/>
  <c r="G1270" i="5"/>
  <c r="H1270" i="5"/>
  <c r="J1270" i="5"/>
  <c r="AV1270" i="5"/>
  <c r="AW1270" i="5"/>
  <c r="AX1270" i="5"/>
  <c r="C1271" i="5"/>
  <c r="D1271" i="5"/>
  <c r="E1271" i="5"/>
  <c r="F1271" i="5"/>
  <c r="G1271" i="5"/>
  <c r="H1271" i="5"/>
  <c r="J1271" i="5"/>
  <c r="AV1271" i="5"/>
  <c r="AW1271" i="5"/>
  <c r="AX1271" i="5"/>
  <c r="C1272" i="5"/>
  <c r="D1272" i="5"/>
  <c r="E1272" i="5"/>
  <c r="F1272" i="5"/>
  <c r="G1272" i="5"/>
  <c r="H1272" i="5"/>
  <c r="J1272" i="5"/>
  <c r="AV1272" i="5"/>
  <c r="AW1272" i="5"/>
  <c r="AX1272" i="5"/>
  <c r="C1273" i="5"/>
  <c r="D1273" i="5"/>
  <c r="E1273" i="5"/>
  <c r="F1273" i="5"/>
  <c r="G1273" i="5"/>
  <c r="H1273" i="5"/>
  <c r="J1273" i="5"/>
  <c r="AV1273" i="5"/>
  <c r="AW1273" i="5"/>
  <c r="AX1273" i="5"/>
  <c r="C1274" i="5"/>
  <c r="D1274" i="5"/>
  <c r="E1274" i="5"/>
  <c r="F1274" i="5"/>
  <c r="G1274" i="5"/>
  <c r="H1274" i="5"/>
  <c r="J1274" i="5"/>
  <c r="AV1274" i="5"/>
  <c r="AW1274" i="5"/>
  <c r="AX1274" i="5"/>
  <c r="C1275" i="5"/>
  <c r="D1275" i="5"/>
  <c r="E1275" i="5"/>
  <c r="F1275" i="5"/>
  <c r="G1275" i="5"/>
  <c r="H1275" i="5"/>
  <c r="J1275" i="5"/>
  <c r="AV1275" i="5"/>
  <c r="AW1275" i="5"/>
  <c r="AX1275" i="5"/>
  <c r="C1276" i="5"/>
  <c r="D1276" i="5"/>
  <c r="E1276" i="5"/>
  <c r="F1276" i="5"/>
  <c r="G1276" i="5"/>
  <c r="H1276" i="5"/>
  <c r="J1276" i="5"/>
  <c r="AV1276" i="5"/>
  <c r="AW1276" i="5"/>
  <c r="AX1276" i="5"/>
  <c r="C1277" i="5"/>
  <c r="D1277" i="5"/>
  <c r="E1277" i="5"/>
  <c r="F1277" i="5"/>
  <c r="G1277" i="5"/>
  <c r="H1277" i="5"/>
  <c r="J1277" i="5"/>
  <c r="AV1277" i="5"/>
  <c r="AW1277" i="5"/>
  <c r="AX1277" i="5"/>
  <c r="C1278" i="5"/>
  <c r="D1278" i="5"/>
  <c r="E1278" i="5"/>
  <c r="F1278" i="5"/>
  <c r="G1278" i="5"/>
  <c r="H1278" i="5"/>
  <c r="J1278" i="5"/>
  <c r="AV1278" i="5"/>
  <c r="AW1278" i="5"/>
  <c r="AX1278" i="5"/>
  <c r="C1279" i="5"/>
  <c r="D1279" i="5"/>
  <c r="E1279" i="5"/>
  <c r="F1279" i="5"/>
  <c r="G1279" i="5"/>
  <c r="H1279" i="5"/>
  <c r="J1279" i="5"/>
  <c r="AV1279" i="5"/>
  <c r="AW1279" i="5"/>
  <c r="AX1279" i="5"/>
  <c r="C1280" i="5"/>
  <c r="D1280" i="5"/>
  <c r="E1280" i="5"/>
  <c r="F1280" i="5"/>
  <c r="G1280" i="5"/>
  <c r="H1280" i="5"/>
  <c r="J1280" i="5"/>
  <c r="AV1280" i="5"/>
  <c r="AW1280" i="5"/>
  <c r="AX1280" i="5"/>
  <c r="C1281" i="5"/>
  <c r="D1281" i="5"/>
  <c r="E1281" i="5"/>
  <c r="F1281" i="5"/>
  <c r="G1281" i="5"/>
  <c r="H1281" i="5"/>
  <c r="J1281" i="5"/>
  <c r="AV1281" i="5"/>
  <c r="AW1281" i="5"/>
  <c r="AX1281" i="5"/>
  <c r="C1282" i="5"/>
  <c r="D1282" i="5"/>
  <c r="E1282" i="5"/>
  <c r="F1282" i="5"/>
  <c r="G1282" i="5"/>
  <c r="H1282" i="5"/>
  <c r="J1282" i="5"/>
  <c r="AV1282" i="5"/>
  <c r="AW1282" i="5"/>
  <c r="AX1282" i="5"/>
  <c r="C1283" i="5"/>
  <c r="D1283" i="5"/>
  <c r="E1283" i="5"/>
  <c r="F1283" i="5"/>
  <c r="G1283" i="5"/>
  <c r="H1283" i="5"/>
  <c r="J1283" i="5"/>
  <c r="AV1283" i="5"/>
  <c r="AW1283" i="5"/>
  <c r="AX1283" i="5"/>
  <c r="C1284" i="5"/>
  <c r="D1284" i="5"/>
  <c r="E1284" i="5"/>
  <c r="F1284" i="5"/>
  <c r="G1284" i="5"/>
  <c r="H1284" i="5"/>
  <c r="J1284" i="5"/>
  <c r="AV1284" i="5"/>
  <c r="AW1284" i="5"/>
  <c r="AX1284" i="5"/>
  <c r="C1285" i="5"/>
  <c r="D1285" i="5"/>
  <c r="E1285" i="5"/>
  <c r="F1285" i="5"/>
  <c r="G1285" i="5"/>
  <c r="H1285" i="5"/>
  <c r="J1285" i="5"/>
  <c r="AV1285" i="5"/>
  <c r="AW1285" i="5"/>
  <c r="AX1285" i="5"/>
  <c r="C1286" i="5"/>
  <c r="D1286" i="5"/>
  <c r="E1286" i="5"/>
  <c r="F1286" i="5"/>
  <c r="G1286" i="5"/>
  <c r="H1286" i="5"/>
  <c r="J1286" i="5"/>
  <c r="AV1286" i="5"/>
  <c r="AW1286" i="5"/>
  <c r="AX1286" i="5"/>
  <c r="C1287" i="5"/>
  <c r="D1287" i="5"/>
  <c r="E1287" i="5"/>
  <c r="F1287" i="5"/>
  <c r="G1287" i="5"/>
  <c r="H1287" i="5"/>
  <c r="J1287" i="5"/>
  <c r="AV1287" i="5"/>
  <c r="AW1287" i="5"/>
  <c r="AX1287" i="5"/>
  <c r="C1288" i="5"/>
  <c r="D1288" i="5"/>
  <c r="E1288" i="5"/>
  <c r="F1288" i="5"/>
  <c r="G1288" i="5"/>
  <c r="H1288" i="5"/>
  <c r="J1288" i="5"/>
  <c r="AV1288" i="5"/>
  <c r="AW1288" i="5"/>
  <c r="AX1288" i="5"/>
  <c r="C1289" i="5"/>
  <c r="D1289" i="5"/>
  <c r="E1289" i="5"/>
  <c r="F1289" i="5"/>
  <c r="G1289" i="5"/>
  <c r="H1289" i="5"/>
  <c r="J1289" i="5"/>
  <c r="AV1289" i="5"/>
  <c r="AW1289" i="5"/>
  <c r="AX1289" i="5"/>
  <c r="C1290" i="5"/>
  <c r="D1290" i="5"/>
  <c r="E1290" i="5"/>
  <c r="F1290" i="5"/>
  <c r="G1290" i="5"/>
  <c r="H1290" i="5"/>
  <c r="J1290" i="5"/>
  <c r="AV1290" i="5"/>
  <c r="AW1290" i="5"/>
  <c r="AX1290" i="5"/>
  <c r="C1291" i="5"/>
  <c r="D1291" i="5"/>
  <c r="E1291" i="5"/>
  <c r="F1291" i="5"/>
  <c r="G1291" i="5"/>
  <c r="H1291" i="5"/>
  <c r="J1291" i="5"/>
  <c r="AV1291" i="5"/>
  <c r="AW1291" i="5"/>
  <c r="AX1291" i="5"/>
  <c r="C1292" i="5"/>
  <c r="D1292" i="5"/>
  <c r="E1292" i="5"/>
  <c r="F1292" i="5"/>
  <c r="G1292" i="5"/>
  <c r="H1292" i="5"/>
  <c r="J1292" i="5"/>
  <c r="AV1292" i="5"/>
  <c r="AW1292" i="5"/>
  <c r="AX1292" i="5"/>
  <c r="C1293" i="5"/>
  <c r="D1293" i="5"/>
  <c r="E1293" i="5"/>
  <c r="F1293" i="5"/>
  <c r="G1293" i="5"/>
  <c r="H1293" i="5"/>
  <c r="J1293" i="5"/>
  <c r="AV1293" i="5"/>
  <c r="AW1293" i="5"/>
  <c r="AX1293" i="5"/>
  <c r="C1294" i="5"/>
  <c r="D1294" i="5"/>
  <c r="E1294" i="5"/>
  <c r="F1294" i="5"/>
  <c r="G1294" i="5"/>
  <c r="H1294" i="5"/>
  <c r="J1294" i="5"/>
  <c r="AV1294" i="5"/>
  <c r="AW1294" i="5"/>
  <c r="AX1294" i="5"/>
  <c r="C1295" i="5"/>
  <c r="D1295" i="5"/>
  <c r="E1295" i="5"/>
  <c r="F1295" i="5"/>
  <c r="G1295" i="5"/>
  <c r="H1295" i="5"/>
  <c r="J1295" i="5"/>
  <c r="AV1295" i="5"/>
  <c r="AW1295" i="5"/>
  <c r="AX1295" i="5"/>
  <c r="C1296" i="5"/>
  <c r="D1296" i="5"/>
  <c r="E1296" i="5"/>
  <c r="F1296" i="5"/>
  <c r="G1296" i="5"/>
  <c r="H1296" i="5"/>
  <c r="J1296" i="5"/>
  <c r="AV1296" i="5"/>
  <c r="AW1296" i="5"/>
  <c r="AX1296" i="5"/>
  <c r="C1297" i="5"/>
  <c r="D1297" i="5"/>
  <c r="E1297" i="5"/>
  <c r="F1297" i="5"/>
  <c r="G1297" i="5"/>
  <c r="H1297" i="5"/>
  <c r="J1297" i="5"/>
  <c r="AV1297" i="5"/>
  <c r="AW1297" i="5"/>
  <c r="AX1297" i="5"/>
  <c r="C1298" i="5"/>
  <c r="D1298" i="5"/>
  <c r="E1298" i="5"/>
  <c r="F1298" i="5"/>
  <c r="G1298" i="5"/>
  <c r="H1298" i="5"/>
  <c r="J1298" i="5"/>
  <c r="AV1298" i="5"/>
  <c r="AW1298" i="5"/>
  <c r="AX1298" i="5"/>
  <c r="C1299" i="5"/>
  <c r="D1299" i="5"/>
  <c r="E1299" i="5"/>
  <c r="F1299" i="5"/>
  <c r="G1299" i="5"/>
  <c r="H1299" i="5"/>
  <c r="J1299" i="5"/>
  <c r="AV1299" i="5"/>
  <c r="AW1299" i="5"/>
  <c r="AX1299" i="5"/>
  <c r="C1300" i="5"/>
  <c r="D1300" i="5"/>
  <c r="E1300" i="5"/>
  <c r="F1300" i="5"/>
  <c r="G1300" i="5"/>
  <c r="H1300" i="5"/>
  <c r="J1300" i="5"/>
  <c r="AV1300" i="5"/>
  <c r="AW1300" i="5"/>
  <c r="AX1300" i="5"/>
  <c r="C1301" i="5"/>
  <c r="D1301" i="5"/>
  <c r="E1301" i="5"/>
  <c r="F1301" i="5"/>
  <c r="G1301" i="5"/>
  <c r="H1301" i="5"/>
  <c r="J1301" i="5"/>
  <c r="AV1301" i="5"/>
  <c r="AW1301" i="5"/>
  <c r="AX1301" i="5"/>
  <c r="C1302" i="5"/>
  <c r="D1302" i="5"/>
  <c r="E1302" i="5"/>
  <c r="F1302" i="5"/>
  <c r="G1302" i="5"/>
  <c r="H1302" i="5"/>
  <c r="J1302" i="5"/>
  <c r="AV1302" i="5"/>
  <c r="AW1302" i="5"/>
  <c r="AX1302" i="5"/>
  <c r="C1303" i="5"/>
  <c r="D1303" i="5"/>
  <c r="E1303" i="5"/>
  <c r="F1303" i="5"/>
  <c r="G1303" i="5"/>
  <c r="H1303" i="5"/>
  <c r="J1303" i="5"/>
  <c r="AV1303" i="5"/>
  <c r="AW1303" i="5"/>
  <c r="AX1303" i="5"/>
  <c r="C1304" i="5"/>
  <c r="D1304" i="5"/>
  <c r="E1304" i="5"/>
  <c r="F1304" i="5"/>
  <c r="G1304" i="5"/>
  <c r="H1304" i="5"/>
  <c r="J1304" i="5"/>
  <c r="AV1304" i="5"/>
  <c r="AW1304" i="5"/>
  <c r="AX1304" i="5"/>
  <c r="C1305" i="5"/>
  <c r="D1305" i="5"/>
  <c r="E1305" i="5"/>
  <c r="F1305" i="5"/>
  <c r="G1305" i="5"/>
  <c r="H1305" i="5"/>
  <c r="J1305" i="5"/>
  <c r="AV1305" i="5"/>
  <c r="AW1305" i="5"/>
  <c r="AX1305" i="5"/>
  <c r="C1306" i="5"/>
  <c r="D1306" i="5"/>
  <c r="E1306" i="5"/>
  <c r="F1306" i="5"/>
  <c r="G1306" i="5"/>
  <c r="H1306" i="5"/>
  <c r="J1306" i="5"/>
  <c r="AV1306" i="5"/>
  <c r="AW1306" i="5"/>
  <c r="AX1306" i="5"/>
  <c r="C1307" i="5"/>
  <c r="D1307" i="5"/>
  <c r="E1307" i="5"/>
  <c r="F1307" i="5"/>
  <c r="G1307" i="5"/>
  <c r="H1307" i="5"/>
  <c r="J1307" i="5"/>
  <c r="AV1307" i="5"/>
  <c r="AW1307" i="5"/>
  <c r="AX1307" i="5"/>
  <c r="C1308" i="5"/>
  <c r="D1308" i="5"/>
  <c r="E1308" i="5"/>
  <c r="F1308" i="5"/>
  <c r="G1308" i="5"/>
  <c r="H1308" i="5"/>
  <c r="J1308" i="5"/>
  <c r="AV1308" i="5"/>
  <c r="AW1308" i="5"/>
  <c r="AX1308" i="5"/>
  <c r="C1309" i="5"/>
  <c r="D1309" i="5"/>
  <c r="E1309" i="5"/>
  <c r="F1309" i="5"/>
  <c r="G1309" i="5"/>
  <c r="H1309" i="5"/>
  <c r="J1309" i="5"/>
  <c r="AV1309" i="5"/>
  <c r="AW1309" i="5"/>
  <c r="AX1309" i="5"/>
  <c r="C1310" i="5"/>
  <c r="D1310" i="5"/>
  <c r="E1310" i="5"/>
  <c r="F1310" i="5"/>
  <c r="G1310" i="5"/>
  <c r="H1310" i="5"/>
  <c r="J1310" i="5"/>
  <c r="AV1310" i="5"/>
  <c r="AW1310" i="5"/>
  <c r="AX1310" i="5"/>
  <c r="C1311" i="5"/>
  <c r="D1311" i="5"/>
  <c r="E1311" i="5"/>
  <c r="F1311" i="5"/>
  <c r="G1311" i="5"/>
  <c r="H1311" i="5"/>
  <c r="J1311" i="5"/>
  <c r="AV1311" i="5"/>
  <c r="AW1311" i="5"/>
  <c r="AX1311" i="5"/>
  <c r="C1312" i="5"/>
  <c r="D1312" i="5"/>
  <c r="E1312" i="5"/>
  <c r="F1312" i="5"/>
  <c r="G1312" i="5"/>
  <c r="H1312" i="5"/>
  <c r="J1312" i="5"/>
  <c r="AV1312" i="5"/>
  <c r="AW1312" i="5"/>
  <c r="AX1312" i="5"/>
  <c r="C1313" i="5"/>
  <c r="D1313" i="5"/>
  <c r="E1313" i="5"/>
  <c r="F1313" i="5"/>
  <c r="G1313" i="5"/>
  <c r="H1313" i="5"/>
  <c r="J1313" i="5"/>
  <c r="AV1313" i="5"/>
  <c r="AW1313" i="5"/>
  <c r="AX1313" i="5"/>
  <c r="C1314" i="5"/>
  <c r="D1314" i="5"/>
  <c r="E1314" i="5"/>
  <c r="F1314" i="5"/>
  <c r="G1314" i="5"/>
  <c r="H1314" i="5"/>
  <c r="J1314" i="5"/>
  <c r="AV1314" i="5"/>
  <c r="AW1314" i="5"/>
  <c r="AX1314" i="5"/>
  <c r="C1315" i="5"/>
  <c r="D1315" i="5"/>
  <c r="E1315" i="5"/>
  <c r="F1315" i="5"/>
  <c r="G1315" i="5"/>
  <c r="H1315" i="5"/>
  <c r="J1315" i="5"/>
  <c r="AV1315" i="5"/>
  <c r="AW1315" i="5"/>
  <c r="AX1315" i="5"/>
  <c r="C1316" i="5"/>
  <c r="D1316" i="5"/>
  <c r="E1316" i="5"/>
  <c r="F1316" i="5"/>
  <c r="G1316" i="5"/>
  <c r="H1316" i="5"/>
  <c r="J1316" i="5"/>
  <c r="AV1316" i="5"/>
  <c r="AW1316" i="5"/>
  <c r="AX1316" i="5"/>
  <c r="C1317" i="5"/>
  <c r="D1317" i="5"/>
  <c r="E1317" i="5"/>
  <c r="F1317" i="5"/>
  <c r="G1317" i="5"/>
  <c r="H1317" i="5"/>
  <c r="J1317" i="5"/>
  <c r="AV1317" i="5"/>
  <c r="AW1317" i="5"/>
  <c r="AX1317" i="5"/>
  <c r="C1318" i="5"/>
  <c r="D1318" i="5"/>
  <c r="E1318" i="5"/>
  <c r="F1318" i="5"/>
  <c r="G1318" i="5"/>
  <c r="H1318" i="5"/>
  <c r="J1318" i="5"/>
  <c r="AV1318" i="5"/>
  <c r="AW1318" i="5"/>
  <c r="AX1318" i="5"/>
  <c r="C1319" i="5"/>
  <c r="D1319" i="5"/>
  <c r="E1319" i="5"/>
  <c r="F1319" i="5"/>
  <c r="G1319" i="5"/>
  <c r="H1319" i="5"/>
  <c r="J1319" i="5"/>
  <c r="AV1319" i="5"/>
  <c r="AW1319" i="5"/>
  <c r="AX1319" i="5"/>
  <c r="C1320" i="5"/>
  <c r="D1320" i="5"/>
  <c r="E1320" i="5"/>
  <c r="F1320" i="5"/>
  <c r="G1320" i="5"/>
  <c r="H1320" i="5"/>
  <c r="J1320" i="5"/>
  <c r="AV1320" i="5"/>
  <c r="AW1320" i="5"/>
  <c r="AX1320" i="5"/>
  <c r="C1321" i="5"/>
  <c r="D1321" i="5"/>
  <c r="E1321" i="5"/>
  <c r="F1321" i="5"/>
  <c r="G1321" i="5"/>
  <c r="H1321" i="5"/>
  <c r="J1321" i="5"/>
  <c r="AV1321" i="5"/>
  <c r="AW1321" i="5"/>
  <c r="AX1321" i="5"/>
  <c r="C1322" i="5"/>
  <c r="D1322" i="5"/>
  <c r="E1322" i="5"/>
  <c r="F1322" i="5"/>
  <c r="G1322" i="5"/>
  <c r="H1322" i="5"/>
  <c r="J1322" i="5"/>
  <c r="AV1322" i="5"/>
  <c r="AW1322" i="5"/>
  <c r="AX1322" i="5"/>
  <c r="C1323" i="5"/>
  <c r="D1323" i="5"/>
  <c r="E1323" i="5"/>
  <c r="F1323" i="5"/>
  <c r="G1323" i="5"/>
  <c r="H1323" i="5"/>
  <c r="J1323" i="5"/>
  <c r="AV1323" i="5"/>
  <c r="AW1323" i="5"/>
  <c r="AX1323" i="5"/>
  <c r="C1324" i="5"/>
  <c r="D1324" i="5"/>
  <c r="E1324" i="5"/>
  <c r="F1324" i="5"/>
  <c r="G1324" i="5"/>
  <c r="H1324" i="5"/>
  <c r="J1324" i="5"/>
  <c r="AV1324" i="5"/>
  <c r="AW1324" i="5"/>
  <c r="AX1324" i="5"/>
  <c r="C1325" i="5"/>
  <c r="D1325" i="5"/>
  <c r="E1325" i="5"/>
  <c r="F1325" i="5"/>
  <c r="G1325" i="5"/>
  <c r="H1325" i="5"/>
  <c r="J1325" i="5"/>
  <c r="AV1325" i="5"/>
  <c r="AW1325" i="5"/>
  <c r="AX1325" i="5"/>
  <c r="C1326" i="5"/>
  <c r="D1326" i="5"/>
  <c r="E1326" i="5"/>
  <c r="F1326" i="5"/>
  <c r="G1326" i="5"/>
  <c r="H1326" i="5"/>
  <c r="J1326" i="5"/>
  <c r="AV1326" i="5"/>
  <c r="AW1326" i="5"/>
  <c r="AX1326" i="5"/>
  <c r="C1327" i="5"/>
  <c r="D1327" i="5"/>
  <c r="E1327" i="5"/>
  <c r="F1327" i="5"/>
  <c r="G1327" i="5"/>
  <c r="H1327" i="5"/>
  <c r="J1327" i="5"/>
  <c r="AV1327" i="5"/>
  <c r="AW1327" i="5"/>
  <c r="AX1327" i="5"/>
  <c r="C1328" i="5"/>
  <c r="D1328" i="5"/>
  <c r="E1328" i="5"/>
  <c r="F1328" i="5"/>
  <c r="G1328" i="5"/>
  <c r="H1328" i="5"/>
  <c r="J1328" i="5"/>
  <c r="AV1328" i="5"/>
  <c r="AW1328" i="5"/>
  <c r="AX1328" i="5"/>
  <c r="C1329" i="5"/>
  <c r="D1329" i="5"/>
  <c r="E1329" i="5"/>
  <c r="F1329" i="5"/>
  <c r="G1329" i="5"/>
  <c r="H1329" i="5"/>
  <c r="J1329" i="5"/>
  <c r="AV1329" i="5"/>
  <c r="AW1329" i="5"/>
  <c r="AX1329" i="5"/>
  <c r="C1330" i="5"/>
  <c r="D1330" i="5"/>
  <c r="E1330" i="5"/>
  <c r="F1330" i="5"/>
  <c r="G1330" i="5"/>
  <c r="H1330" i="5"/>
  <c r="J1330" i="5"/>
  <c r="AV1330" i="5"/>
  <c r="AW1330" i="5"/>
  <c r="AX1330" i="5"/>
  <c r="C1331" i="5"/>
  <c r="D1331" i="5"/>
  <c r="E1331" i="5"/>
  <c r="F1331" i="5"/>
  <c r="G1331" i="5"/>
  <c r="H1331" i="5"/>
  <c r="J1331" i="5"/>
  <c r="AV1331" i="5"/>
  <c r="AW1331" i="5"/>
  <c r="AX1331" i="5"/>
  <c r="C1332" i="5"/>
  <c r="D1332" i="5"/>
  <c r="E1332" i="5"/>
  <c r="F1332" i="5"/>
  <c r="G1332" i="5"/>
  <c r="H1332" i="5"/>
  <c r="J1332" i="5"/>
  <c r="AV1332" i="5"/>
  <c r="AW1332" i="5"/>
  <c r="AX1332" i="5"/>
  <c r="C1333" i="5"/>
  <c r="D1333" i="5"/>
  <c r="E1333" i="5"/>
  <c r="F1333" i="5"/>
  <c r="G1333" i="5"/>
  <c r="H1333" i="5"/>
  <c r="J1333" i="5"/>
  <c r="AV1333" i="5"/>
  <c r="AW1333" i="5"/>
  <c r="AX1333" i="5"/>
  <c r="C1334" i="5"/>
  <c r="D1334" i="5"/>
  <c r="E1334" i="5"/>
  <c r="F1334" i="5"/>
  <c r="G1334" i="5"/>
  <c r="H1334" i="5"/>
  <c r="J1334" i="5"/>
  <c r="AV1334" i="5"/>
  <c r="AW1334" i="5"/>
  <c r="AX1334" i="5"/>
  <c r="C1335" i="5"/>
  <c r="D1335" i="5"/>
  <c r="E1335" i="5"/>
  <c r="F1335" i="5"/>
  <c r="G1335" i="5"/>
  <c r="H1335" i="5"/>
  <c r="J1335" i="5"/>
  <c r="AV1335" i="5"/>
  <c r="AW1335" i="5"/>
  <c r="AX1335" i="5"/>
  <c r="C1336" i="5"/>
  <c r="D1336" i="5"/>
  <c r="E1336" i="5"/>
  <c r="F1336" i="5"/>
  <c r="G1336" i="5"/>
  <c r="H1336" i="5"/>
  <c r="J1336" i="5"/>
  <c r="AV1336" i="5"/>
  <c r="AW1336" i="5"/>
  <c r="AX1336" i="5"/>
  <c r="C1337" i="5"/>
  <c r="D1337" i="5"/>
  <c r="E1337" i="5"/>
  <c r="F1337" i="5"/>
  <c r="G1337" i="5"/>
  <c r="H1337" i="5"/>
  <c r="J1337" i="5"/>
  <c r="AV1337" i="5"/>
  <c r="AW1337" i="5"/>
  <c r="AX1337" i="5"/>
  <c r="C1338" i="5"/>
  <c r="D1338" i="5"/>
  <c r="E1338" i="5"/>
  <c r="F1338" i="5"/>
  <c r="G1338" i="5"/>
  <c r="H1338" i="5"/>
  <c r="J1338" i="5"/>
  <c r="AV1338" i="5"/>
  <c r="AW1338" i="5"/>
  <c r="AX1338" i="5"/>
  <c r="C1339" i="5"/>
  <c r="D1339" i="5"/>
  <c r="E1339" i="5"/>
  <c r="F1339" i="5"/>
  <c r="G1339" i="5"/>
  <c r="H1339" i="5"/>
  <c r="J1339" i="5"/>
  <c r="AV1339" i="5"/>
  <c r="AW1339" i="5"/>
  <c r="AX1339" i="5"/>
  <c r="C1340" i="5"/>
  <c r="D1340" i="5"/>
  <c r="E1340" i="5"/>
  <c r="F1340" i="5"/>
  <c r="G1340" i="5"/>
  <c r="H1340" i="5"/>
  <c r="J1340" i="5"/>
  <c r="AV1340" i="5"/>
  <c r="AW1340" i="5"/>
  <c r="AX1340" i="5"/>
  <c r="C1341" i="5"/>
  <c r="D1341" i="5"/>
  <c r="E1341" i="5"/>
  <c r="F1341" i="5"/>
  <c r="G1341" i="5"/>
  <c r="H1341" i="5"/>
  <c r="J1341" i="5"/>
  <c r="AV1341" i="5"/>
  <c r="AW1341" i="5"/>
  <c r="AX1341" i="5"/>
  <c r="C1342" i="5"/>
  <c r="D1342" i="5"/>
  <c r="E1342" i="5"/>
  <c r="F1342" i="5"/>
  <c r="G1342" i="5"/>
  <c r="H1342" i="5"/>
  <c r="J1342" i="5"/>
  <c r="AV1342" i="5"/>
  <c r="AW1342" i="5"/>
  <c r="AX1342" i="5"/>
  <c r="C1343" i="5"/>
  <c r="D1343" i="5"/>
  <c r="E1343" i="5"/>
  <c r="F1343" i="5"/>
  <c r="G1343" i="5"/>
  <c r="H1343" i="5"/>
  <c r="J1343" i="5"/>
  <c r="AV1343" i="5"/>
  <c r="AW1343" i="5"/>
  <c r="AX1343" i="5"/>
  <c r="C1344" i="5"/>
  <c r="D1344" i="5"/>
  <c r="E1344" i="5"/>
  <c r="F1344" i="5"/>
  <c r="G1344" i="5"/>
  <c r="H1344" i="5"/>
  <c r="J1344" i="5"/>
  <c r="AV1344" i="5"/>
  <c r="AW1344" i="5"/>
  <c r="AX1344" i="5"/>
  <c r="C1345" i="5"/>
  <c r="D1345" i="5"/>
  <c r="E1345" i="5"/>
  <c r="F1345" i="5"/>
  <c r="G1345" i="5"/>
  <c r="H1345" i="5"/>
  <c r="J1345" i="5"/>
  <c r="AV1345" i="5"/>
  <c r="AW1345" i="5"/>
  <c r="AX1345" i="5"/>
  <c r="C1346" i="5"/>
  <c r="D1346" i="5"/>
  <c r="E1346" i="5"/>
  <c r="F1346" i="5"/>
  <c r="G1346" i="5"/>
  <c r="H1346" i="5"/>
  <c r="J1346" i="5"/>
  <c r="AV1346" i="5"/>
  <c r="AW1346" i="5"/>
  <c r="AX1346" i="5"/>
  <c r="C1347" i="5"/>
  <c r="D1347" i="5"/>
  <c r="E1347" i="5"/>
  <c r="F1347" i="5"/>
  <c r="G1347" i="5"/>
  <c r="H1347" i="5"/>
  <c r="J1347" i="5"/>
  <c r="AV1347" i="5"/>
  <c r="AW1347" i="5"/>
  <c r="AX1347" i="5"/>
  <c r="C1348" i="5"/>
  <c r="D1348" i="5"/>
  <c r="E1348" i="5"/>
  <c r="F1348" i="5"/>
  <c r="G1348" i="5"/>
  <c r="H1348" i="5"/>
  <c r="J1348" i="5"/>
  <c r="AV1348" i="5"/>
  <c r="AW1348" i="5"/>
  <c r="AX1348" i="5"/>
  <c r="C1349" i="5"/>
  <c r="D1349" i="5"/>
  <c r="E1349" i="5"/>
  <c r="F1349" i="5"/>
  <c r="G1349" i="5"/>
  <c r="H1349" i="5"/>
  <c r="J1349" i="5"/>
  <c r="AV1349" i="5"/>
  <c r="AW1349" i="5"/>
  <c r="AX1349" i="5"/>
  <c r="C1350" i="5"/>
  <c r="D1350" i="5"/>
  <c r="E1350" i="5"/>
  <c r="F1350" i="5"/>
  <c r="G1350" i="5"/>
  <c r="H1350" i="5"/>
  <c r="J1350" i="5"/>
  <c r="AV1350" i="5"/>
  <c r="AW1350" i="5"/>
  <c r="AX1350" i="5"/>
  <c r="C1351" i="5"/>
  <c r="D1351" i="5"/>
  <c r="E1351" i="5"/>
  <c r="F1351" i="5"/>
  <c r="G1351" i="5"/>
  <c r="H1351" i="5"/>
  <c r="J1351" i="5"/>
  <c r="AV1351" i="5"/>
  <c r="AW1351" i="5"/>
  <c r="AX1351" i="5"/>
  <c r="C1352" i="5"/>
  <c r="D1352" i="5"/>
  <c r="E1352" i="5"/>
  <c r="F1352" i="5"/>
  <c r="G1352" i="5"/>
  <c r="H1352" i="5"/>
  <c r="J1352" i="5"/>
  <c r="AV1352" i="5"/>
  <c r="AW1352" i="5"/>
  <c r="AX1352" i="5"/>
  <c r="C1353" i="5"/>
  <c r="D1353" i="5"/>
  <c r="E1353" i="5"/>
  <c r="F1353" i="5"/>
  <c r="G1353" i="5"/>
  <c r="H1353" i="5"/>
  <c r="J1353" i="5"/>
  <c r="AV1353" i="5"/>
  <c r="AW1353" i="5"/>
  <c r="AX1353" i="5"/>
  <c r="C1354" i="5"/>
  <c r="D1354" i="5"/>
  <c r="E1354" i="5"/>
  <c r="F1354" i="5"/>
  <c r="G1354" i="5"/>
  <c r="H1354" i="5"/>
  <c r="J1354" i="5"/>
  <c r="AV1354" i="5"/>
  <c r="AW1354" i="5"/>
  <c r="AX1354" i="5"/>
  <c r="C1355" i="5"/>
  <c r="D1355" i="5"/>
  <c r="E1355" i="5"/>
  <c r="F1355" i="5"/>
  <c r="G1355" i="5"/>
  <c r="H1355" i="5"/>
  <c r="J1355" i="5"/>
  <c r="AV1355" i="5"/>
  <c r="AW1355" i="5"/>
  <c r="AX1355" i="5"/>
  <c r="C1356" i="5"/>
  <c r="D1356" i="5"/>
  <c r="E1356" i="5"/>
  <c r="F1356" i="5"/>
  <c r="G1356" i="5"/>
  <c r="H1356" i="5"/>
  <c r="J1356" i="5"/>
  <c r="AV1356" i="5"/>
  <c r="AW1356" i="5"/>
  <c r="AX1356" i="5"/>
  <c r="C1357" i="5"/>
  <c r="D1357" i="5"/>
  <c r="E1357" i="5"/>
  <c r="F1357" i="5"/>
  <c r="G1357" i="5"/>
  <c r="H1357" i="5"/>
  <c r="J1357" i="5"/>
  <c r="AV1357" i="5"/>
  <c r="AW1357" i="5"/>
  <c r="AX1357" i="5"/>
  <c r="C1358" i="5"/>
  <c r="D1358" i="5"/>
  <c r="E1358" i="5"/>
  <c r="F1358" i="5"/>
  <c r="G1358" i="5"/>
  <c r="H1358" i="5"/>
  <c r="J1358" i="5"/>
  <c r="AV1358" i="5"/>
  <c r="AW1358" i="5"/>
  <c r="AX1358" i="5"/>
  <c r="C1359" i="5"/>
  <c r="D1359" i="5"/>
  <c r="E1359" i="5"/>
  <c r="F1359" i="5"/>
  <c r="G1359" i="5"/>
  <c r="H1359" i="5"/>
  <c r="J1359" i="5"/>
  <c r="AV1359" i="5"/>
  <c r="AW1359" i="5"/>
  <c r="AX1359" i="5"/>
  <c r="C1360" i="5"/>
  <c r="D1360" i="5"/>
  <c r="E1360" i="5"/>
  <c r="F1360" i="5"/>
  <c r="G1360" i="5"/>
  <c r="H1360" i="5"/>
  <c r="J1360" i="5"/>
  <c r="AV1360" i="5"/>
  <c r="AW1360" i="5"/>
  <c r="AX1360" i="5"/>
  <c r="C1361" i="5"/>
  <c r="D1361" i="5"/>
  <c r="E1361" i="5"/>
  <c r="F1361" i="5"/>
  <c r="G1361" i="5"/>
  <c r="H1361" i="5"/>
  <c r="J1361" i="5"/>
  <c r="AV1361" i="5"/>
  <c r="AW1361" i="5"/>
  <c r="AX1361" i="5"/>
  <c r="C1362" i="5"/>
  <c r="D1362" i="5"/>
  <c r="E1362" i="5"/>
  <c r="F1362" i="5"/>
  <c r="G1362" i="5"/>
  <c r="H1362" i="5"/>
  <c r="J1362" i="5"/>
  <c r="AV1362" i="5"/>
  <c r="AW1362" i="5"/>
  <c r="AX1362" i="5"/>
  <c r="C1363" i="5"/>
  <c r="D1363" i="5"/>
  <c r="E1363" i="5"/>
  <c r="F1363" i="5"/>
  <c r="G1363" i="5"/>
  <c r="H1363" i="5"/>
  <c r="J1363" i="5"/>
  <c r="AV1363" i="5"/>
  <c r="AW1363" i="5"/>
  <c r="AX1363" i="5"/>
  <c r="C1364" i="5"/>
  <c r="D1364" i="5"/>
  <c r="E1364" i="5"/>
  <c r="F1364" i="5"/>
  <c r="G1364" i="5"/>
  <c r="H1364" i="5"/>
  <c r="J1364" i="5"/>
  <c r="AV1364" i="5"/>
  <c r="AW1364" i="5"/>
  <c r="AX1364" i="5"/>
  <c r="C1365" i="5"/>
  <c r="D1365" i="5"/>
  <c r="E1365" i="5"/>
  <c r="F1365" i="5"/>
  <c r="G1365" i="5"/>
  <c r="H1365" i="5"/>
  <c r="J1365" i="5"/>
  <c r="AV1365" i="5"/>
  <c r="AW1365" i="5"/>
  <c r="AX1365" i="5"/>
  <c r="C1366" i="5"/>
  <c r="D1366" i="5"/>
  <c r="E1366" i="5"/>
  <c r="F1366" i="5"/>
  <c r="G1366" i="5"/>
  <c r="H1366" i="5"/>
  <c r="J1366" i="5"/>
  <c r="AV1366" i="5"/>
  <c r="AW1366" i="5"/>
  <c r="AX1366" i="5"/>
  <c r="C1367" i="5"/>
  <c r="D1367" i="5"/>
  <c r="E1367" i="5"/>
  <c r="F1367" i="5"/>
  <c r="G1367" i="5"/>
  <c r="H1367" i="5"/>
  <c r="J1367" i="5"/>
  <c r="AV1367" i="5"/>
  <c r="AW1367" i="5"/>
  <c r="AX1367" i="5"/>
  <c r="C1368" i="5"/>
  <c r="D1368" i="5"/>
  <c r="E1368" i="5"/>
  <c r="F1368" i="5"/>
  <c r="G1368" i="5"/>
  <c r="H1368" i="5"/>
  <c r="J1368" i="5"/>
  <c r="AV1368" i="5"/>
  <c r="AW1368" i="5"/>
  <c r="AX1368" i="5"/>
  <c r="C1369" i="5"/>
  <c r="D1369" i="5"/>
  <c r="E1369" i="5"/>
  <c r="F1369" i="5"/>
  <c r="G1369" i="5"/>
  <c r="H1369" i="5"/>
  <c r="J1369" i="5"/>
  <c r="AV1369" i="5"/>
  <c r="AW1369" i="5"/>
  <c r="AX1369" i="5"/>
  <c r="C1370" i="5"/>
  <c r="D1370" i="5"/>
  <c r="E1370" i="5"/>
  <c r="F1370" i="5"/>
  <c r="G1370" i="5"/>
  <c r="H1370" i="5"/>
  <c r="J1370" i="5"/>
  <c r="AV1370" i="5"/>
  <c r="AW1370" i="5"/>
  <c r="AX1370" i="5"/>
  <c r="C1371" i="5"/>
  <c r="D1371" i="5"/>
  <c r="E1371" i="5"/>
  <c r="F1371" i="5"/>
  <c r="G1371" i="5"/>
  <c r="H1371" i="5"/>
  <c r="J1371" i="5"/>
  <c r="AV1371" i="5"/>
  <c r="AW1371" i="5"/>
  <c r="AX1371" i="5"/>
  <c r="C1372" i="5"/>
  <c r="D1372" i="5"/>
  <c r="E1372" i="5"/>
  <c r="F1372" i="5"/>
  <c r="G1372" i="5"/>
  <c r="H1372" i="5"/>
  <c r="J1372" i="5"/>
  <c r="AV1372" i="5"/>
  <c r="AW1372" i="5"/>
  <c r="AX1372" i="5"/>
  <c r="C1373" i="5"/>
  <c r="D1373" i="5"/>
  <c r="E1373" i="5"/>
  <c r="F1373" i="5"/>
  <c r="G1373" i="5"/>
  <c r="H1373" i="5"/>
  <c r="J1373" i="5"/>
  <c r="AV1373" i="5"/>
  <c r="AW1373" i="5"/>
  <c r="AX1373" i="5"/>
  <c r="C1374" i="5"/>
  <c r="D1374" i="5"/>
  <c r="E1374" i="5"/>
  <c r="F1374" i="5"/>
  <c r="G1374" i="5"/>
  <c r="H1374" i="5"/>
  <c r="J1374" i="5"/>
  <c r="AV1374" i="5"/>
  <c r="AW1374" i="5"/>
  <c r="AX1374" i="5"/>
  <c r="C1375" i="5"/>
  <c r="D1375" i="5"/>
  <c r="E1375" i="5"/>
  <c r="F1375" i="5"/>
  <c r="G1375" i="5"/>
  <c r="H1375" i="5"/>
  <c r="J1375" i="5"/>
  <c r="AV1375" i="5"/>
  <c r="AW1375" i="5"/>
  <c r="AX1375" i="5"/>
  <c r="C1376" i="5"/>
  <c r="D1376" i="5"/>
  <c r="E1376" i="5"/>
  <c r="F1376" i="5"/>
  <c r="G1376" i="5"/>
  <c r="H1376" i="5"/>
  <c r="J1376" i="5"/>
  <c r="AV1376" i="5"/>
  <c r="AW1376" i="5"/>
  <c r="AX1376" i="5"/>
  <c r="C1377" i="5"/>
  <c r="D1377" i="5"/>
  <c r="E1377" i="5"/>
  <c r="F1377" i="5"/>
  <c r="G1377" i="5"/>
  <c r="H1377" i="5"/>
  <c r="J1377" i="5"/>
  <c r="AV1377" i="5"/>
  <c r="AW1377" i="5"/>
  <c r="AX1377" i="5"/>
  <c r="C1378" i="5"/>
  <c r="D1378" i="5"/>
  <c r="E1378" i="5"/>
  <c r="F1378" i="5"/>
  <c r="G1378" i="5"/>
  <c r="H1378" i="5"/>
  <c r="J1378" i="5"/>
  <c r="AV1378" i="5"/>
  <c r="AW1378" i="5"/>
  <c r="AX1378" i="5"/>
  <c r="C1379" i="5"/>
  <c r="D1379" i="5"/>
  <c r="E1379" i="5"/>
  <c r="F1379" i="5"/>
  <c r="G1379" i="5"/>
  <c r="H1379" i="5"/>
  <c r="J1379" i="5"/>
  <c r="AV1379" i="5"/>
  <c r="AW1379" i="5"/>
  <c r="AX1379" i="5"/>
  <c r="C1380" i="5"/>
  <c r="D1380" i="5"/>
  <c r="E1380" i="5"/>
  <c r="F1380" i="5"/>
  <c r="G1380" i="5"/>
  <c r="H1380" i="5"/>
  <c r="J1380" i="5"/>
  <c r="AV1380" i="5"/>
  <c r="AW1380" i="5"/>
  <c r="AX1380" i="5"/>
  <c r="C1381" i="5"/>
  <c r="D1381" i="5"/>
  <c r="E1381" i="5"/>
  <c r="F1381" i="5"/>
  <c r="G1381" i="5"/>
  <c r="H1381" i="5"/>
  <c r="J1381" i="5"/>
  <c r="AV1381" i="5"/>
  <c r="AW1381" i="5"/>
  <c r="AX1381" i="5"/>
  <c r="C1382" i="5"/>
  <c r="D1382" i="5"/>
  <c r="E1382" i="5"/>
  <c r="F1382" i="5"/>
  <c r="G1382" i="5"/>
  <c r="H1382" i="5"/>
  <c r="J1382" i="5"/>
  <c r="AV1382" i="5"/>
  <c r="AW1382" i="5"/>
  <c r="AX1382" i="5"/>
  <c r="C1383" i="5"/>
  <c r="D1383" i="5"/>
  <c r="E1383" i="5"/>
  <c r="F1383" i="5"/>
  <c r="G1383" i="5"/>
  <c r="H1383" i="5"/>
  <c r="J1383" i="5"/>
  <c r="AV1383" i="5"/>
  <c r="AW1383" i="5"/>
  <c r="AX1383" i="5"/>
  <c r="C1384" i="5"/>
  <c r="D1384" i="5"/>
  <c r="E1384" i="5"/>
  <c r="F1384" i="5"/>
  <c r="G1384" i="5"/>
  <c r="H1384" i="5"/>
  <c r="J1384" i="5"/>
  <c r="AV1384" i="5"/>
  <c r="AW1384" i="5"/>
  <c r="AX1384" i="5"/>
  <c r="C1385" i="5"/>
  <c r="D1385" i="5"/>
  <c r="E1385" i="5"/>
  <c r="F1385" i="5"/>
  <c r="G1385" i="5"/>
  <c r="H1385" i="5"/>
  <c r="J1385" i="5"/>
  <c r="AV1385" i="5"/>
  <c r="AW1385" i="5"/>
  <c r="AX1385" i="5"/>
  <c r="C1386" i="5"/>
  <c r="D1386" i="5"/>
  <c r="E1386" i="5"/>
  <c r="F1386" i="5"/>
  <c r="G1386" i="5"/>
  <c r="H1386" i="5"/>
  <c r="J1386" i="5"/>
  <c r="AV1386" i="5"/>
  <c r="AW1386" i="5"/>
  <c r="AX1386" i="5"/>
  <c r="C1387" i="5"/>
  <c r="D1387" i="5"/>
  <c r="E1387" i="5"/>
  <c r="F1387" i="5"/>
  <c r="G1387" i="5"/>
  <c r="H1387" i="5"/>
  <c r="J1387" i="5"/>
  <c r="AV1387" i="5"/>
  <c r="AW1387" i="5"/>
  <c r="AX1387" i="5"/>
  <c r="C1388" i="5"/>
  <c r="D1388" i="5"/>
  <c r="E1388" i="5"/>
  <c r="F1388" i="5"/>
  <c r="G1388" i="5"/>
  <c r="H1388" i="5"/>
  <c r="J1388" i="5"/>
  <c r="AV1388" i="5"/>
  <c r="AW1388" i="5"/>
  <c r="AX1388" i="5"/>
  <c r="C1389" i="5"/>
  <c r="D1389" i="5"/>
  <c r="E1389" i="5"/>
  <c r="F1389" i="5"/>
  <c r="G1389" i="5"/>
  <c r="H1389" i="5"/>
  <c r="J1389" i="5"/>
  <c r="AV1389" i="5"/>
  <c r="AW1389" i="5"/>
  <c r="AX1389" i="5"/>
  <c r="C1390" i="5"/>
  <c r="D1390" i="5"/>
  <c r="E1390" i="5"/>
  <c r="F1390" i="5"/>
  <c r="G1390" i="5"/>
  <c r="H1390" i="5"/>
  <c r="J1390" i="5"/>
  <c r="AV1390" i="5"/>
  <c r="AW1390" i="5"/>
  <c r="AX1390" i="5"/>
  <c r="C1391" i="5"/>
  <c r="D1391" i="5"/>
  <c r="E1391" i="5"/>
  <c r="F1391" i="5"/>
  <c r="G1391" i="5"/>
  <c r="H1391" i="5"/>
  <c r="J1391" i="5"/>
  <c r="AV1391" i="5"/>
  <c r="AW1391" i="5"/>
  <c r="AX1391" i="5"/>
  <c r="C1392" i="5"/>
  <c r="D1392" i="5"/>
  <c r="E1392" i="5"/>
  <c r="F1392" i="5"/>
  <c r="G1392" i="5"/>
  <c r="H1392" i="5"/>
  <c r="J1392" i="5"/>
  <c r="AV1392" i="5"/>
  <c r="AW1392" i="5"/>
  <c r="AX1392" i="5"/>
  <c r="C1393" i="5"/>
  <c r="D1393" i="5"/>
  <c r="E1393" i="5"/>
  <c r="F1393" i="5"/>
  <c r="G1393" i="5"/>
  <c r="H1393" i="5"/>
  <c r="J1393" i="5"/>
  <c r="AV1393" i="5"/>
  <c r="AW1393" i="5"/>
  <c r="AX1393" i="5"/>
  <c r="C1394" i="5"/>
  <c r="D1394" i="5"/>
  <c r="E1394" i="5"/>
  <c r="F1394" i="5"/>
  <c r="G1394" i="5"/>
  <c r="H1394" i="5"/>
  <c r="J1394" i="5"/>
  <c r="AV1394" i="5"/>
  <c r="AW1394" i="5"/>
  <c r="AX1394" i="5"/>
  <c r="C1395" i="5"/>
  <c r="D1395" i="5"/>
  <c r="E1395" i="5"/>
  <c r="F1395" i="5"/>
  <c r="G1395" i="5"/>
  <c r="H1395" i="5"/>
  <c r="J1395" i="5"/>
  <c r="AV1395" i="5"/>
  <c r="AW1395" i="5"/>
  <c r="AX1395" i="5"/>
  <c r="C1396" i="5"/>
  <c r="D1396" i="5"/>
  <c r="E1396" i="5"/>
  <c r="F1396" i="5"/>
  <c r="G1396" i="5"/>
  <c r="H1396" i="5"/>
  <c r="J1396" i="5"/>
  <c r="AV1396" i="5"/>
  <c r="AW1396" i="5"/>
  <c r="AX1396" i="5"/>
  <c r="C1397" i="5"/>
  <c r="D1397" i="5"/>
  <c r="E1397" i="5"/>
  <c r="F1397" i="5"/>
  <c r="G1397" i="5"/>
  <c r="H1397" i="5"/>
  <c r="J1397" i="5"/>
  <c r="AV1397" i="5"/>
  <c r="AW1397" i="5"/>
  <c r="AX1397" i="5"/>
  <c r="C1398" i="5"/>
  <c r="D1398" i="5"/>
  <c r="E1398" i="5"/>
  <c r="F1398" i="5"/>
  <c r="G1398" i="5"/>
  <c r="H1398" i="5"/>
  <c r="J1398" i="5"/>
  <c r="AV1398" i="5"/>
  <c r="AW1398" i="5"/>
  <c r="AX1398" i="5"/>
  <c r="C1399" i="5"/>
  <c r="D1399" i="5"/>
  <c r="E1399" i="5"/>
  <c r="F1399" i="5"/>
  <c r="G1399" i="5"/>
  <c r="H1399" i="5"/>
  <c r="J1399" i="5"/>
  <c r="AV1399" i="5"/>
  <c r="AW1399" i="5"/>
  <c r="AX1399" i="5"/>
  <c r="C1400" i="5"/>
  <c r="D1400" i="5"/>
  <c r="E1400" i="5"/>
  <c r="F1400" i="5"/>
  <c r="G1400" i="5"/>
  <c r="H1400" i="5"/>
  <c r="J1400" i="5"/>
  <c r="AV1400" i="5"/>
  <c r="AW1400" i="5"/>
  <c r="AX1400" i="5"/>
  <c r="C1401" i="5"/>
  <c r="D1401" i="5"/>
  <c r="E1401" i="5"/>
  <c r="F1401" i="5"/>
  <c r="G1401" i="5"/>
  <c r="H1401" i="5"/>
  <c r="J1401" i="5"/>
  <c r="AV1401" i="5"/>
  <c r="AW1401" i="5"/>
  <c r="AX1401" i="5"/>
  <c r="C1402" i="5"/>
  <c r="D1402" i="5"/>
  <c r="E1402" i="5"/>
  <c r="F1402" i="5"/>
  <c r="G1402" i="5"/>
  <c r="H1402" i="5"/>
  <c r="J1402" i="5"/>
  <c r="AV1402" i="5"/>
  <c r="AW1402" i="5"/>
  <c r="AX1402" i="5"/>
  <c r="C1403" i="5"/>
  <c r="D1403" i="5"/>
  <c r="E1403" i="5"/>
  <c r="F1403" i="5"/>
  <c r="G1403" i="5"/>
  <c r="H1403" i="5"/>
  <c r="J1403" i="5"/>
  <c r="AV1403" i="5"/>
  <c r="AW1403" i="5"/>
  <c r="AX1403" i="5"/>
  <c r="C1404" i="5"/>
  <c r="D1404" i="5"/>
  <c r="E1404" i="5"/>
  <c r="F1404" i="5"/>
  <c r="G1404" i="5"/>
  <c r="H1404" i="5"/>
  <c r="J1404" i="5"/>
  <c r="AV1404" i="5"/>
  <c r="AW1404" i="5"/>
  <c r="AX1404" i="5"/>
  <c r="C1405" i="5"/>
  <c r="D1405" i="5"/>
  <c r="E1405" i="5"/>
  <c r="F1405" i="5"/>
  <c r="G1405" i="5"/>
  <c r="H1405" i="5"/>
  <c r="J1405" i="5"/>
  <c r="AV1405" i="5"/>
  <c r="AW1405" i="5"/>
  <c r="AX1405" i="5"/>
  <c r="C1406" i="5"/>
  <c r="D1406" i="5"/>
  <c r="E1406" i="5"/>
  <c r="F1406" i="5"/>
  <c r="G1406" i="5"/>
  <c r="H1406" i="5"/>
  <c r="J1406" i="5"/>
  <c r="AV1406" i="5"/>
  <c r="AW1406" i="5"/>
  <c r="AX1406" i="5"/>
  <c r="C1407" i="5"/>
  <c r="D1407" i="5"/>
  <c r="E1407" i="5"/>
  <c r="F1407" i="5"/>
  <c r="G1407" i="5"/>
  <c r="H1407" i="5"/>
  <c r="J1407" i="5"/>
  <c r="AV1407" i="5"/>
  <c r="AW1407" i="5"/>
  <c r="AX1407" i="5"/>
  <c r="C1408" i="5"/>
  <c r="D1408" i="5"/>
  <c r="E1408" i="5"/>
  <c r="F1408" i="5"/>
  <c r="G1408" i="5"/>
  <c r="H1408" i="5"/>
  <c r="J1408" i="5"/>
  <c r="AV1408" i="5"/>
  <c r="AW1408" i="5"/>
  <c r="AX1408" i="5"/>
  <c r="C1409" i="5"/>
  <c r="D1409" i="5"/>
  <c r="E1409" i="5"/>
  <c r="F1409" i="5"/>
  <c r="G1409" i="5"/>
  <c r="H1409" i="5"/>
  <c r="J1409" i="5"/>
  <c r="AV1409" i="5"/>
  <c r="AW1409" i="5"/>
  <c r="AX1409" i="5"/>
  <c r="C1410" i="5"/>
  <c r="D1410" i="5"/>
  <c r="E1410" i="5"/>
  <c r="F1410" i="5"/>
  <c r="G1410" i="5"/>
  <c r="H1410" i="5"/>
  <c r="J1410" i="5"/>
  <c r="AV1410" i="5"/>
  <c r="AW1410" i="5"/>
  <c r="AX1410" i="5"/>
  <c r="C1411" i="5"/>
  <c r="D1411" i="5"/>
  <c r="E1411" i="5"/>
  <c r="F1411" i="5"/>
  <c r="G1411" i="5"/>
  <c r="H1411" i="5"/>
  <c r="J1411" i="5"/>
  <c r="AV1411" i="5"/>
  <c r="AW1411" i="5"/>
  <c r="AX1411" i="5"/>
  <c r="C1412" i="5"/>
  <c r="D1412" i="5"/>
  <c r="E1412" i="5"/>
  <c r="F1412" i="5"/>
  <c r="G1412" i="5"/>
  <c r="H1412" i="5"/>
  <c r="J1412" i="5"/>
  <c r="AV1412" i="5"/>
  <c r="AW1412" i="5"/>
  <c r="AX1412" i="5"/>
  <c r="C1413" i="5"/>
  <c r="D1413" i="5"/>
  <c r="E1413" i="5"/>
  <c r="F1413" i="5"/>
  <c r="G1413" i="5"/>
  <c r="H1413" i="5"/>
  <c r="J1413" i="5"/>
  <c r="AV1413" i="5"/>
  <c r="AW1413" i="5"/>
  <c r="AX1413" i="5"/>
  <c r="C1414" i="5"/>
  <c r="D1414" i="5"/>
  <c r="E1414" i="5"/>
  <c r="F1414" i="5"/>
  <c r="G1414" i="5"/>
  <c r="H1414" i="5"/>
  <c r="J1414" i="5"/>
  <c r="AV1414" i="5"/>
  <c r="AW1414" i="5"/>
  <c r="AX1414" i="5"/>
  <c r="C1415" i="5"/>
  <c r="D1415" i="5"/>
  <c r="E1415" i="5"/>
  <c r="F1415" i="5"/>
  <c r="G1415" i="5"/>
  <c r="H1415" i="5"/>
  <c r="J1415" i="5"/>
  <c r="AV1415" i="5"/>
  <c r="AW1415" i="5"/>
  <c r="AX1415" i="5"/>
  <c r="C1416" i="5"/>
  <c r="D1416" i="5"/>
  <c r="E1416" i="5"/>
  <c r="F1416" i="5"/>
  <c r="G1416" i="5"/>
  <c r="H1416" i="5"/>
  <c r="J1416" i="5"/>
  <c r="AV1416" i="5"/>
  <c r="AW1416" i="5"/>
  <c r="AX1416" i="5"/>
  <c r="C1417" i="5"/>
  <c r="D1417" i="5"/>
  <c r="E1417" i="5"/>
  <c r="F1417" i="5"/>
  <c r="G1417" i="5"/>
  <c r="H1417" i="5"/>
  <c r="J1417" i="5"/>
  <c r="AV1417" i="5"/>
  <c r="AW1417" i="5"/>
  <c r="AX1417" i="5"/>
  <c r="C1418" i="5"/>
  <c r="D1418" i="5"/>
  <c r="E1418" i="5"/>
  <c r="F1418" i="5"/>
  <c r="G1418" i="5"/>
  <c r="H1418" i="5"/>
  <c r="J1418" i="5"/>
  <c r="AV1418" i="5"/>
  <c r="AW1418" i="5"/>
  <c r="AX1418" i="5"/>
  <c r="C1419" i="5"/>
  <c r="D1419" i="5"/>
  <c r="E1419" i="5"/>
  <c r="F1419" i="5"/>
  <c r="G1419" i="5"/>
  <c r="H1419" i="5"/>
  <c r="J1419" i="5"/>
  <c r="AV1419" i="5"/>
  <c r="AW1419" i="5"/>
  <c r="AX1419" i="5"/>
  <c r="C1420" i="5"/>
  <c r="D1420" i="5"/>
  <c r="E1420" i="5"/>
  <c r="F1420" i="5"/>
  <c r="G1420" i="5"/>
  <c r="H1420" i="5"/>
  <c r="J1420" i="5"/>
  <c r="AV1420" i="5"/>
  <c r="AW1420" i="5"/>
  <c r="AX1420" i="5"/>
  <c r="C1421" i="5"/>
  <c r="D1421" i="5"/>
  <c r="E1421" i="5"/>
  <c r="F1421" i="5"/>
  <c r="G1421" i="5"/>
  <c r="H1421" i="5"/>
  <c r="J1421" i="5"/>
  <c r="AV1421" i="5"/>
  <c r="AW1421" i="5"/>
  <c r="AX1421" i="5"/>
  <c r="C1422" i="5"/>
  <c r="D1422" i="5"/>
  <c r="E1422" i="5"/>
  <c r="F1422" i="5"/>
  <c r="G1422" i="5"/>
  <c r="H1422" i="5"/>
  <c r="J1422" i="5"/>
  <c r="AV1422" i="5"/>
  <c r="AW1422" i="5"/>
  <c r="AX1422" i="5"/>
  <c r="C1423" i="5"/>
  <c r="D1423" i="5"/>
  <c r="E1423" i="5"/>
  <c r="F1423" i="5"/>
  <c r="G1423" i="5"/>
  <c r="H1423" i="5"/>
  <c r="J1423" i="5"/>
  <c r="AV1423" i="5"/>
  <c r="AW1423" i="5"/>
  <c r="AX1423" i="5"/>
  <c r="C1424" i="5"/>
  <c r="D1424" i="5"/>
  <c r="E1424" i="5"/>
  <c r="F1424" i="5"/>
  <c r="G1424" i="5"/>
  <c r="H1424" i="5"/>
  <c r="J1424" i="5"/>
  <c r="AV1424" i="5"/>
  <c r="AW1424" i="5"/>
  <c r="AX1424" i="5"/>
  <c r="C1425" i="5"/>
  <c r="D1425" i="5"/>
  <c r="E1425" i="5"/>
  <c r="F1425" i="5"/>
  <c r="G1425" i="5"/>
  <c r="H1425" i="5"/>
  <c r="J1425" i="5"/>
  <c r="AV1425" i="5"/>
  <c r="AW1425" i="5"/>
  <c r="AX1425" i="5"/>
  <c r="C1426" i="5"/>
  <c r="D1426" i="5"/>
  <c r="E1426" i="5"/>
  <c r="F1426" i="5"/>
  <c r="G1426" i="5"/>
  <c r="H1426" i="5"/>
  <c r="J1426" i="5"/>
  <c r="AV1426" i="5"/>
  <c r="AW1426" i="5"/>
  <c r="AX1426" i="5"/>
  <c r="C1427" i="5"/>
  <c r="D1427" i="5"/>
  <c r="E1427" i="5"/>
  <c r="F1427" i="5"/>
  <c r="G1427" i="5"/>
  <c r="H1427" i="5"/>
  <c r="J1427" i="5"/>
  <c r="AV1427" i="5"/>
  <c r="AW1427" i="5"/>
  <c r="AX1427" i="5"/>
  <c r="C1428" i="5"/>
  <c r="D1428" i="5"/>
  <c r="E1428" i="5"/>
  <c r="F1428" i="5"/>
  <c r="G1428" i="5"/>
  <c r="H1428" i="5"/>
  <c r="J1428" i="5"/>
  <c r="AV1428" i="5"/>
  <c r="AW1428" i="5"/>
  <c r="AX1428" i="5"/>
  <c r="C1429" i="5"/>
  <c r="D1429" i="5"/>
  <c r="E1429" i="5"/>
  <c r="F1429" i="5"/>
  <c r="G1429" i="5"/>
  <c r="H1429" i="5"/>
  <c r="J1429" i="5"/>
  <c r="AV1429" i="5"/>
  <c r="AW1429" i="5"/>
  <c r="AX1429" i="5"/>
  <c r="C1430" i="5"/>
  <c r="D1430" i="5"/>
  <c r="E1430" i="5"/>
  <c r="F1430" i="5"/>
  <c r="G1430" i="5"/>
  <c r="H1430" i="5"/>
  <c r="J1430" i="5"/>
  <c r="AV1430" i="5"/>
  <c r="AW1430" i="5"/>
  <c r="AX1430" i="5"/>
  <c r="C1431" i="5"/>
  <c r="D1431" i="5"/>
  <c r="E1431" i="5"/>
  <c r="F1431" i="5"/>
  <c r="G1431" i="5"/>
  <c r="H1431" i="5"/>
  <c r="J1431" i="5"/>
  <c r="AV1431" i="5"/>
  <c r="AW1431" i="5"/>
  <c r="AX1431" i="5"/>
  <c r="C1432" i="5"/>
  <c r="D1432" i="5"/>
  <c r="E1432" i="5"/>
  <c r="F1432" i="5"/>
  <c r="G1432" i="5"/>
  <c r="H1432" i="5"/>
  <c r="J1432" i="5"/>
  <c r="AV1432" i="5"/>
  <c r="AW1432" i="5"/>
  <c r="AX1432" i="5"/>
  <c r="C1433" i="5"/>
  <c r="D1433" i="5"/>
  <c r="E1433" i="5"/>
  <c r="F1433" i="5"/>
  <c r="G1433" i="5"/>
  <c r="H1433" i="5"/>
  <c r="J1433" i="5"/>
  <c r="AV1433" i="5"/>
  <c r="AW1433" i="5"/>
  <c r="AX1433" i="5"/>
  <c r="C1434" i="5"/>
  <c r="D1434" i="5"/>
  <c r="E1434" i="5"/>
  <c r="F1434" i="5"/>
  <c r="G1434" i="5"/>
  <c r="H1434" i="5"/>
  <c r="J1434" i="5"/>
  <c r="AV1434" i="5"/>
  <c r="AW1434" i="5"/>
  <c r="AX1434" i="5"/>
  <c r="C1435" i="5"/>
  <c r="D1435" i="5"/>
  <c r="E1435" i="5"/>
  <c r="F1435" i="5"/>
  <c r="G1435" i="5"/>
  <c r="H1435" i="5"/>
  <c r="J1435" i="5"/>
  <c r="AV1435" i="5"/>
  <c r="AW1435" i="5"/>
  <c r="AX1435" i="5"/>
  <c r="C1436" i="5"/>
  <c r="D1436" i="5"/>
  <c r="E1436" i="5"/>
  <c r="F1436" i="5"/>
  <c r="G1436" i="5"/>
  <c r="H1436" i="5"/>
  <c r="J1436" i="5"/>
  <c r="AV1436" i="5"/>
  <c r="AW1436" i="5"/>
  <c r="AX1436" i="5"/>
  <c r="C1437" i="5"/>
  <c r="D1437" i="5"/>
  <c r="E1437" i="5"/>
  <c r="F1437" i="5"/>
  <c r="G1437" i="5"/>
  <c r="H1437" i="5"/>
  <c r="J1437" i="5"/>
  <c r="AV1437" i="5"/>
  <c r="AW1437" i="5"/>
  <c r="AX1437" i="5"/>
  <c r="C1438" i="5"/>
  <c r="D1438" i="5"/>
  <c r="E1438" i="5"/>
  <c r="F1438" i="5"/>
  <c r="G1438" i="5"/>
  <c r="H1438" i="5"/>
  <c r="J1438" i="5"/>
  <c r="AV1438" i="5"/>
  <c r="AW1438" i="5"/>
  <c r="AX1438" i="5"/>
  <c r="C1439" i="5"/>
  <c r="D1439" i="5"/>
  <c r="E1439" i="5"/>
  <c r="F1439" i="5"/>
  <c r="G1439" i="5"/>
  <c r="H1439" i="5"/>
  <c r="J1439" i="5"/>
  <c r="AV1439" i="5"/>
  <c r="AW1439" i="5"/>
  <c r="AX1439" i="5"/>
  <c r="C1440" i="5"/>
  <c r="D1440" i="5"/>
  <c r="E1440" i="5"/>
  <c r="F1440" i="5"/>
  <c r="G1440" i="5"/>
  <c r="H1440" i="5"/>
  <c r="J1440" i="5"/>
  <c r="AV1440" i="5"/>
  <c r="AW1440" i="5"/>
  <c r="AX1440" i="5"/>
  <c r="C1441" i="5"/>
  <c r="D1441" i="5"/>
  <c r="E1441" i="5"/>
  <c r="F1441" i="5"/>
  <c r="G1441" i="5"/>
  <c r="H1441" i="5"/>
  <c r="J1441" i="5"/>
  <c r="AV1441" i="5"/>
  <c r="AW1441" i="5"/>
  <c r="AX1441" i="5"/>
  <c r="C1442" i="5"/>
  <c r="D1442" i="5"/>
  <c r="E1442" i="5"/>
  <c r="F1442" i="5"/>
  <c r="G1442" i="5"/>
  <c r="H1442" i="5"/>
  <c r="J1442" i="5"/>
  <c r="AV1442" i="5"/>
  <c r="AW1442" i="5"/>
  <c r="AX1442" i="5"/>
  <c r="C1443" i="5"/>
  <c r="D1443" i="5"/>
  <c r="E1443" i="5"/>
  <c r="F1443" i="5"/>
  <c r="G1443" i="5"/>
  <c r="H1443" i="5"/>
  <c r="J1443" i="5"/>
  <c r="AV1443" i="5"/>
  <c r="AW1443" i="5"/>
  <c r="AX1443" i="5"/>
  <c r="C1444" i="5"/>
  <c r="D1444" i="5"/>
  <c r="E1444" i="5"/>
  <c r="F1444" i="5"/>
  <c r="G1444" i="5"/>
  <c r="H1444" i="5"/>
  <c r="J1444" i="5"/>
  <c r="AV1444" i="5"/>
  <c r="AW1444" i="5"/>
  <c r="AX1444" i="5"/>
  <c r="C1445" i="5"/>
  <c r="D1445" i="5"/>
  <c r="E1445" i="5"/>
  <c r="F1445" i="5"/>
  <c r="G1445" i="5"/>
  <c r="H1445" i="5"/>
  <c r="J1445" i="5"/>
  <c r="AV1445" i="5"/>
  <c r="AW1445" i="5"/>
  <c r="AX1445" i="5"/>
  <c r="C1446" i="5"/>
  <c r="D1446" i="5"/>
  <c r="E1446" i="5"/>
  <c r="F1446" i="5"/>
  <c r="G1446" i="5"/>
  <c r="H1446" i="5"/>
  <c r="J1446" i="5"/>
  <c r="AV1446" i="5"/>
  <c r="AW1446" i="5"/>
  <c r="AX1446" i="5"/>
  <c r="C1447" i="5"/>
  <c r="D1447" i="5"/>
  <c r="E1447" i="5"/>
  <c r="F1447" i="5"/>
  <c r="G1447" i="5"/>
  <c r="H1447" i="5"/>
  <c r="J1447" i="5"/>
  <c r="AV1447" i="5"/>
  <c r="AW1447" i="5"/>
  <c r="AX1447" i="5"/>
  <c r="C1448" i="5"/>
  <c r="D1448" i="5"/>
  <c r="E1448" i="5"/>
  <c r="F1448" i="5"/>
  <c r="G1448" i="5"/>
  <c r="H1448" i="5"/>
  <c r="J1448" i="5"/>
  <c r="AV1448" i="5"/>
  <c r="AW1448" i="5"/>
  <c r="AX1448" i="5"/>
  <c r="C1449" i="5"/>
  <c r="D1449" i="5"/>
  <c r="E1449" i="5"/>
  <c r="F1449" i="5"/>
  <c r="G1449" i="5"/>
  <c r="H1449" i="5"/>
  <c r="J1449" i="5"/>
  <c r="AV1449" i="5"/>
  <c r="AW1449" i="5"/>
  <c r="AX1449" i="5"/>
  <c r="C1450" i="5"/>
  <c r="D1450" i="5"/>
  <c r="E1450" i="5"/>
  <c r="F1450" i="5"/>
  <c r="G1450" i="5"/>
  <c r="H1450" i="5"/>
  <c r="J1450" i="5"/>
  <c r="AV1450" i="5"/>
  <c r="AW1450" i="5"/>
  <c r="AX1450" i="5"/>
  <c r="C1451" i="5"/>
  <c r="D1451" i="5"/>
  <c r="E1451" i="5"/>
  <c r="F1451" i="5"/>
  <c r="G1451" i="5"/>
  <c r="H1451" i="5"/>
  <c r="J1451" i="5"/>
  <c r="AV1451" i="5"/>
  <c r="AW1451" i="5"/>
  <c r="AX1451" i="5"/>
  <c r="C1452" i="5"/>
  <c r="D1452" i="5"/>
  <c r="E1452" i="5"/>
  <c r="F1452" i="5"/>
  <c r="G1452" i="5"/>
  <c r="H1452" i="5"/>
  <c r="J1452" i="5"/>
  <c r="AV1452" i="5"/>
  <c r="AW1452" i="5"/>
  <c r="AX1452" i="5"/>
  <c r="C1453" i="5"/>
  <c r="D1453" i="5"/>
  <c r="E1453" i="5"/>
  <c r="F1453" i="5"/>
  <c r="G1453" i="5"/>
  <c r="H1453" i="5"/>
  <c r="J1453" i="5"/>
  <c r="AV1453" i="5"/>
  <c r="AW1453" i="5"/>
  <c r="AX1453" i="5"/>
  <c r="C1454" i="5"/>
  <c r="D1454" i="5"/>
  <c r="E1454" i="5"/>
  <c r="F1454" i="5"/>
  <c r="G1454" i="5"/>
  <c r="H1454" i="5"/>
  <c r="J1454" i="5"/>
  <c r="AV1454" i="5"/>
  <c r="AW1454" i="5"/>
  <c r="AX1454" i="5"/>
  <c r="C1455" i="5"/>
  <c r="D1455" i="5"/>
  <c r="E1455" i="5"/>
  <c r="F1455" i="5"/>
  <c r="G1455" i="5"/>
  <c r="H1455" i="5"/>
  <c r="J1455" i="5"/>
  <c r="AV1455" i="5"/>
  <c r="AW1455" i="5"/>
  <c r="AX1455" i="5"/>
  <c r="C1456" i="5"/>
  <c r="D1456" i="5"/>
  <c r="E1456" i="5"/>
  <c r="F1456" i="5"/>
  <c r="G1456" i="5"/>
  <c r="H1456" i="5"/>
  <c r="J1456" i="5"/>
  <c r="AV1456" i="5"/>
  <c r="AW1456" i="5"/>
  <c r="AX1456" i="5"/>
  <c r="C1457" i="5"/>
  <c r="D1457" i="5"/>
  <c r="E1457" i="5"/>
  <c r="F1457" i="5"/>
  <c r="G1457" i="5"/>
  <c r="H1457" i="5"/>
  <c r="J1457" i="5"/>
  <c r="AV1457" i="5"/>
  <c r="AW1457" i="5"/>
  <c r="AX1457" i="5"/>
  <c r="C1458" i="5"/>
  <c r="D1458" i="5"/>
  <c r="E1458" i="5"/>
  <c r="F1458" i="5"/>
  <c r="G1458" i="5"/>
  <c r="H1458" i="5"/>
  <c r="J1458" i="5"/>
  <c r="AV1458" i="5"/>
  <c r="AW1458" i="5"/>
  <c r="AX1458" i="5"/>
  <c r="C1459" i="5"/>
  <c r="D1459" i="5"/>
  <c r="E1459" i="5"/>
  <c r="F1459" i="5"/>
  <c r="G1459" i="5"/>
  <c r="H1459" i="5"/>
  <c r="J1459" i="5"/>
  <c r="AV1459" i="5"/>
  <c r="AW1459" i="5"/>
  <c r="AX1459" i="5"/>
  <c r="C1460" i="5"/>
  <c r="D1460" i="5"/>
  <c r="E1460" i="5"/>
  <c r="F1460" i="5"/>
  <c r="G1460" i="5"/>
  <c r="H1460" i="5"/>
  <c r="J1460" i="5"/>
  <c r="AV1460" i="5"/>
  <c r="AW1460" i="5"/>
  <c r="AX1460" i="5"/>
  <c r="C1461" i="5"/>
  <c r="D1461" i="5"/>
  <c r="E1461" i="5"/>
  <c r="F1461" i="5"/>
  <c r="G1461" i="5"/>
  <c r="H1461" i="5"/>
  <c r="J1461" i="5"/>
  <c r="AV1461" i="5"/>
  <c r="AW1461" i="5"/>
  <c r="AX1461" i="5"/>
  <c r="C1462" i="5"/>
  <c r="D1462" i="5"/>
  <c r="E1462" i="5"/>
  <c r="F1462" i="5"/>
  <c r="G1462" i="5"/>
  <c r="H1462" i="5"/>
  <c r="J1462" i="5"/>
  <c r="AV1462" i="5"/>
  <c r="AW1462" i="5"/>
  <c r="AX1462" i="5"/>
  <c r="C1463" i="5"/>
  <c r="D1463" i="5"/>
  <c r="E1463" i="5"/>
  <c r="F1463" i="5"/>
  <c r="G1463" i="5"/>
  <c r="H1463" i="5"/>
  <c r="J1463" i="5"/>
  <c r="AV1463" i="5"/>
  <c r="AW1463" i="5"/>
  <c r="AX1463" i="5"/>
  <c r="C1464" i="5"/>
  <c r="D1464" i="5"/>
  <c r="E1464" i="5"/>
  <c r="F1464" i="5"/>
  <c r="G1464" i="5"/>
  <c r="H1464" i="5"/>
  <c r="J1464" i="5"/>
  <c r="AV1464" i="5"/>
  <c r="AW1464" i="5"/>
  <c r="AX1464" i="5"/>
  <c r="C1465" i="5"/>
  <c r="D1465" i="5"/>
  <c r="E1465" i="5"/>
  <c r="F1465" i="5"/>
  <c r="G1465" i="5"/>
  <c r="H1465" i="5"/>
  <c r="J1465" i="5"/>
  <c r="AV1465" i="5"/>
  <c r="AW1465" i="5"/>
  <c r="AX1465" i="5"/>
  <c r="C1466" i="5"/>
  <c r="D1466" i="5"/>
  <c r="E1466" i="5"/>
  <c r="F1466" i="5"/>
  <c r="G1466" i="5"/>
  <c r="H1466" i="5"/>
  <c r="J1466" i="5"/>
  <c r="AV1466" i="5"/>
  <c r="AW1466" i="5"/>
  <c r="AX1466" i="5"/>
  <c r="C1467" i="5"/>
  <c r="D1467" i="5"/>
  <c r="E1467" i="5"/>
  <c r="F1467" i="5"/>
  <c r="G1467" i="5"/>
  <c r="H1467" i="5"/>
  <c r="J1467" i="5"/>
  <c r="AV1467" i="5"/>
  <c r="AW1467" i="5"/>
  <c r="AX1467" i="5"/>
  <c r="C1468" i="5"/>
  <c r="D1468" i="5"/>
  <c r="E1468" i="5"/>
  <c r="F1468" i="5"/>
  <c r="G1468" i="5"/>
  <c r="H1468" i="5"/>
  <c r="J1468" i="5"/>
  <c r="AV1468" i="5"/>
  <c r="AW1468" i="5"/>
  <c r="AX1468" i="5"/>
  <c r="C1469" i="5"/>
  <c r="D1469" i="5"/>
  <c r="E1469" i="5"/>
  <c r="F1469" i="5"/>
  <c r="G1469" i="5"/>
  <c r="H1469" i="5"/>
  <c r="J1469" i="5"/>
  <c r="AV1469" i="5"/>
  <c r="AW1469" i="5"/>
  <c r="AX1469" i="5"/>
  <c r="C1470" i="5"/>
  <c r="D1470" i="5"/>
  <c r="E1470" i="5"/>
  <c r="F1470" i="5"/>
  <c r="G1470" i="5"/>
  <c r="H1470" i="5"/>
  <c r="J1470" i="5"/>
  <c r="AV1470" i="5"/>
  <c r="AW1470" i="5"/>
  <c r="AX1470" i="5"/>
  <c r="C1471" i="5"/>
  <c r="D1471" i="5"/>
  <c r="E1471" i="5"/>
  <c r="F1471" i="5"/>
  <c r="G1471" i="5"/>
  <c r="H1471" i="5"/>
  <c r="J1471" i="5"/>
  <c r="AV1471" i="5"/>
  <c r="AW1471" i="5"/>
  <c r="AX1471" i="5"/>
  <c r="C1472" i="5"/>
  <c r="D1472" i="5"/>
  <c r="E1472" i="5"/>
  <c r="F1472" i="5"/>
  <c r="G1472" i="5"/>
  <c r="H1472" i="5"/>
  <c r="J1472" i="5"/>
  <c r="AV1472" i="5"/>
  <c r="AW1472" i="5"/>
  <c r="AX1472" i="5"/>
  <c r="C1473" i="5"/>
  <c r="D1473" i="5"/>
  <c r="E1473" i="5"/>
  <c r="F1473" i="5"/>
  <c r="G1473" i="5"/>
  <c r="H1473" i="5"/>
  <c r="J1473" i="5"/>
  <c r="AV1473" i="5"/>
  <c r="AW1473" i="5"/>
  <c r="AX1473" i="5"/>
  <c r="C1474" i="5"/>
  <c r="D1474" i="5"/>
  <c r="E1474" i="5"/>
  <c r="F1474" i="5"/>
  <c r="G1474" i="5"/>
  <c r="H1474" i="5"/>
  <c r="J1474" i="5"/>
  <c r="AV1474" i="5"/>
  <c r="AW1474" i="5"/>
  <c r="AX1474" i="5"/>
  <c r="C1475" i="5"/>
  <c r="D1475" i="5"/>
  <c r="E1475" i="5"/>
  <c r="F1475" i="5"/>
  <c r="G1475" i="5"/>
  <c r="H1475" i="5"/>
  <c r="J1475" i="5"/>
  <c r="AV1475" i="5"/>
  <c r="AW1475" i="5"/>
  <c r="AX1475" i="5"/>
  <c r="C1476" i="5"/>
  <c r="D1476" i="5"/>
  <c r="E1476" i="5"/>
  <c r="F1476" i="5"/>
  <c r="G1476" i="5"/>
  <c r="H1476" i="5"/>
  <c r="J1476" i="5"/>
  <c r="AV1476" i="5"/>
  <c r="AW1476" i="5"/>
  <c r="AX1476" i="5"/>
  <c r="C1477" i="5"/>
  <c r="D1477" i="5"/>
  <c r="E1477" i="5"/>
  <c r="F1477" i="5"/>
  <c r="G1477" i="5"/>
  <c r="H1477" i="5"/>
  <c r="J1477" i="5"/>
  <c r="AV1477" i="5"/>
  <c r="AW1477" i="5"/>
  <c r="AX1477" i="5"/>
  <c r="C1478" i="5"/>
  <c r="D1478" i="5"/>
  <c r="E1478" i="5"/>
  <c r="F1478" i="5"/>
  <c r="G1478" i="5"/>
  <c r="H1478" i="5"/>
  <c r="J1478" i="5"/>
  <c r="AV1478" i="5"/>
  <c r="AW1478" i="5"/>
  <c r="AX1478" i="5"/>
  <c r="C1479" i="5"/>
  <c r="D1479" i="5"/>
  <c r="E1479" i="5"/>
  <c r="F1479" i="5"/>
  <c r="G1479" i="5"/>
  <c r="H1479" i="5"/>
  <c r="J1479" i="5"/>
  <c r="AV1479" i="5"/>
  <c r="AW1479" i="5"/>
  <c r="AX1479" i="5"/>
  <c r="C1480" i="5"/>
  <c r="D1480" i="5"/>
  <c r="E1480" i="5"/>
  <c r="F1480" i="5"/>
  <c r="G1480" i="5"/>
  <c r="H1480" i="5"/>
  <c r="J1480" i="5"/>
  <c r="AV1480" i="5"/>
  <c r="AW1480" i="5"/>
  <c r="AX1480" i="5"/>
  <c r="C1481" i="5"/>
  <c r="D1481" i="5"/>
  <c r="E1481" i="5"/>
  <c r="F1481" i="5"/>
  <c r="G1481" i="5"/>
  <c r="H1481" i="5"/>
  <c r="J1481" i="5"/>
  <c r="AV1481" i="5"/>
  <c r="AW1481" i="5"/>
  <c r="AX1481" i="5"/>
  <c r="C1482" i="5"/>
  <c r="D1482" i="5"/>
  <c r="E1482" i="5"/>
  <c r="F1482" i="5"/>
  <c r="G1482" i="5"/>
  <c r="H1482" i="5"/>
  <c r="J1482" i="5"/>
  <c r="AV1482" i="5"/>
  <c r="AW1482" i="5"/>
  <c r="AX1482" i="5"/>
  <c r="C1483" i="5"/>
  <c r="D1483" i="5"/>
  <c r="E1483" i="5"/>
  <c r="F1483" i="5"/>
  <c r="G1483" i="5"/>
  <c r="H1483" i="5"/>
  <c r="J1483" i="5"/>
  <c r="AV1483" i="5"/>
  <c r="AW1483" i="5"/>
  <c r="AX1483" i="5"/>
  <c r="C1484" i="5"/>
  <c r="D1484" i="5"/>
  <c r="E1484" i="5"/>
  <c r="F1484" i="5"/>
  <c r="G1484" i="5"/>
  <c r="H1484" i="5"/>
  <c r="J1484" i="5"/>
  <c r="AV1484" i="5"/>
  <c r="AW1484" i="5"/>
  <c r="AX1484" i="5"/>
  <c r="C1485" i="5"/>
  <c r="D1485" i="5"/>
  <c r="E1485" i="5"/>
  <c r="F1485" i="5"/>
  <c r="G1485" i="5"/>
  <c r="H1485" i="5"/>
  <c r="J1485" i="5"/>
  <c r="AV1485" i="5"/>
  <c r="AW1485" i="5"/>
  <c r="AX1485" i="5"/>
  <c r="C1486" i="5"/>
  <c r="D1486" i="5"/>
  <c r="E1486" i="5"/>
  <c r="F1486" i="5"/>
  <c r="G1486" i="5"/>
  <c r="H1486" i="5"/>
  <c r="J1486" i="5"/>
  <c r="AV1486" i="5"/>
  <c r="AW1486" i="5"/>
  <c r="AX1486" i="5"/>
  <c r="C1487" i="5"/>
  <c r="D1487" i="5"/>
  <c r="E1487" i="5"/>
  <c r="F1487" i="5"/>
  <c r="G1487" i="5"/>
  <c r="H1487" i="5"/>
  <c r="J1487" i="5"/>
  <c r="AV1487" i="5"/>
  <c r="AW1487" i="5"/>
  <c r="AX1487" i="5"/>
  <c r="C1488" i="5"/>
  <c r="D1488" i="5"/>
  <c r="E1488" i="5"/>
  <c r="F1488" i="5"/>
  <c r="G1488" i="5"/>
  <c r="H1488" i="5"/>
  <c r="J1488" i="5"/>
  <c r="AV1488" i="5"/>
  <c r="AW1488" i="5"/>
  <c r="AX1488" i="5"/>
  <c r="C1489" i="5"/>
  <c r="D1489" i="5"/>
  <c r="E1489" i="5"/>
  <c r="F1489" i="5"/>
  <c r="G1489" i="5"/>
  <c r="H1489" i="5"/>
  <c r="J1489" i="5"/>
  <c r="AV1489" i="5"/>
  <c r="AW1489" i="5"/>
  <c r="AX1489" i="5"/>
  <c r="C1490" i="5"/>
  <c r="D1490" i="5"/>
  <c r="E1490" i="5"/>
  <c r="F1490" i="5"/>
  <c r="G1490" i="5"/>
  <c r="H1490" i="5"/>
  <c r="J1490" i="5"/>
  <c r="AV1490" i="5"/>
  <c r="AW1490" i="5"/>
  <c r="AX1490" i="5"/>
  <c r="C1491" i="5"/>
  <c r="D1491" i="5"/>
  <c r="E1491" i="5"/>
  <c r="F1491" i="5"/>
  <c r="G1491" i="5"/>
  <c r="H1491" i="5"/>
  <c r="J1491" i="5"/>
  <c r="AV1491" i="5"/>
  <c r="AW1491" i="5"/>
  <c r="AX1491" i="5"/>
  <c r="C1492" i="5"/>
  <c r="D1492" i="5"/>
  <c r="E1492" i="5"/>
  <c r="F1492" i="5"/>
  <c r="G1492" i="5"/>
  <c r="H1492" i="5"/>
  <c r="J1492" i="5"/>
  <c r="AV1492" i="5"/>
  <c r="AW1492" i="5"/>
  <c r="AX1492" i="5"/>
  <c r="C1493" i="5"/>
  <c r="D1493" i="5"/>
  <c r="E1493" i="5"/>
  <c r="F1493" i="5"/>
  <c r="G1493" i="5"/>
  <c r="H1493" i="5"/>
  <c r="J1493" i="5"/>
  <c r="AV1493" i="5"/>
  <c r="AW1493" i="5"/>
  <c r="AX1493" i="5"/>
  <c r="C1494" i="5"/>
  <c r="D1494" i="5"/>
  <c r="E1494" i="5"/>
  <c r="F1494" i="5"/>
  <c r="G1494" i="5"/>
  <c r="H1494" i="5"/>
  <c r="J1494" i="5"/>
  <c r="AV1494" i="5"/>
  <c r="AW1494" i="5"/>
  <c r="AX1494" i="5"/>
  <c r="C1495" i="5"/>
  <c r="D1495" i="5"/>
  <c r="E1495" i="5"/>
  <c r="F1495" i="5"/>
  <c r="G1495" i="5"/>
  <c r="H1495" i="5"/>
  <c r="J1495" i="5"/>
  <c r="AV1495" i="5"/>
  <c r="AW1495" i="5"/>
  <c r="AX1495" i="5"/>
  <c r="C1496" i="5"/>
  <c r="D1496" i="5"/>
  <c r="E1496" i="5"/>
  <c r="F1496" i="5"/>
  <c r="G1496" i="5"/>
  <c r="H1496" i="5"/>
  <c r="J1496" i="5"/>
  <c r="AV1496" i="5"/>
  <c r="AW1496" i="5"/>
  <c r="AX1496" i="5"/>
  <c r="C1497" i="5"/>
  <c r="D1497" i="5"/>
  <c r="E1497" i="5"/>
  <c r="F1497" i="5"/>
  <c r="G1497" i="5"/>
  <c r="H1497" i="5"/>
  <c r="J1497" i="5"/>
  <c r="AV1497" i="5"/>
  <c r="AW1497" i="5"/>
  <c r="AX1497" i="5"/>
  <c r="C1498" i="5"/>
  <c r="D1498" i="5"/>
  <c r="E1498" i="5"/>
  <c r="F1498" i="5"/>
  <c r="G1498" i="5"/>
  <c r="H1498" i="5"/>
  <c r="J1498" i="5"/>
  <c r="AV1498" i="5"/>
  <c r="AW1498" i="5"/>
  <c r="AX1498" i="5"/>
  <c r="C1499" i="5"/>
  <c r="D1499" i="5"/>
  <c r="E1499" i="5"/>
  <c r="F1499" i="5"/>
  <c r="G1499" i="5"/>
  <c r="H1499" i="5"/>
  <c r="J1499" i="5"/>
  <c r="AV1499" i="5"/>
  <c r="AW1499" i="5"/>
  <c r="AX1499" i="5"/>
  <c r="C1500" i="5"/>
  <c r="D1500" i="5"/>
  <c r="E1500" i="5"/>
  <c r="F1500" i="5"/>
  <c r="G1500" i="5"/>
  <c r="H1500" i="5"/>
  <c r="J1500" i="5"/>
  <c r="AV1500" i="5"/>
  <c r="AW1500" i="5"/>
  <c r="AX1500" i="5"/>
  <c r="C1501" i="5"/>
  <c r="D1501" i="5"/>
  <c r="E1501" i="5"/>
  <c r="F1501" i="5"/>
  <c r="G1501" i="5"/>
  <c r="H1501" i="5"/>
  <c r="J1501" i="5"/>
  <c r="AV1501" i="5"/>
  <c r="AW1501" i="5"/>
  <c r="AX1501" i="5"/>
  <c r="C1502" i="5"/>
  <c r="D1502" i="5"/>
  <c r="E1502" i="5"/>
  <c r="F1502" i="5"/>
  <c r="G1502" i="5"/>
  <c r="H1502" i="5"/>
  <c r="J1502" i="5"/>
  <c r="AV1502" i="5"/>
  <c r="AW1502" i="5"/>
  <c r="AX1502" i="5"/>
  <c r="C1503" i="5"/>
  <c r="D1503" i="5"/>
  <c r="E1503" i="5"/>
  <c r="F1503" i="5"/>
  <c r="G1503" i="5"/>
  <c r="H1503" i="5"/>
  <c r="J1503" i="5"/>
  <c r="AV1503" i="5"/>
  <c r="AW1503" i="5"/>
  <c r="AX1503" i="5"/>
  <c r="C1504" i="5"/>
  <c r="D1504" i="5"/>
  <c r="E1504" i="5"/>
  <c r="F1504" i="5"/>
  <c r="G1504" i="5"/>
  <c r="H1504" i="5"/>
  <c r="J1504" i="5"/>
  <c r="AV1504" i="5"/>
  <c r="AW1504" i="5"/>
  <c r="AX1504" i="5"/>
  <c r="C1505" i="5"/>
  <c r="D1505" i="5"/>
  <c r="E1505" i="5"/>
  <c r="F1505" i="5"/>
  <c r="G1505" i="5"/>
  <c r="H1505" i="5"/>
  <c r="J1505" i="5"/>
  <c r="AV1505" i="5"/>
  <c r="AW1505" i="5"/>
  <c r="AX1505" i="5"/>
  <c r="C1506" i="5"/>
  <c r="D1506" i="5"/>
  <c r="E1506" i="5"/>
  <c r="F1506" i="5"/>
  <c r="G1506" i="5"/>
  <c r="H1506" i="5"/>
  <c r="J1506" i="5"/>
  <c r="AV1506" i="5"/>
  <c r="AW1506" i="5"/>
  <c r="AX1506" i="5"/>
  <c r="C1507" i="5"/>
  <c r="D1507" i="5"/>
  <c r="E1507" i="5"/>
  <c r="F1507" i="5"/>
  <c r="G1507" i="5"/>
  <c r="H1507" i="5"/>
  <c r="J1507" i="5"/>
  <c r="AV1507" i="5"/>
  <c r="AW1507" i="5"/>
  <c r="AX1507" i="5"/>
  <c r="C1508" i="5"/>
  <c r="D1508" i="5"/>
  <c r="E1508" i="5"/>
  <c r="F1508" i="5"/>
  <c r="G1508" i="5"/>
  <c r="H1508" i="5"/>
  <c r="J1508" i="5"/>
  <c r="AV1508" i="5"/>
  <c r="AW1508" i="5"/>
  <c r="AX1508" i="5"/>
  <c r="C1509" i="5"/>
  <c r="D1509" i="5"/>
  <c r="E1509" i="5"/>
  <c r="F1509" i="5"/>
  <c r="G1509" i="5"/>
  <c r="H1509" i="5"/>
  <c r="J1509" i="5"/>
  <c r="AV1509" i="5"/>
  <c r="AW1509" i="5"/>
  <c r="AX1509" i="5"/>
  <c r="C1510" i="5"/>
  <c r="D1510" i="5"/>
  <c r="E1510" i="5"/>
  <c r="F1510" i="5"/>
  <c r="G1510" i="5"/>
  <c r="H1510" i="5"/>
  <c r="J1510" i="5"/>
  <c r="AV1510" i="5"/>
  <c r="AW1510" i="5"/>
  <c r="AX1510" i="5"/>
  <c r="C1511" i="5"/>
  <c r="D1511" i="5"/>
  <c r="E1511" i="5"/>
  <c r="F1511" i="5"/>
  <c r="G1511" i="5"/>
  <c r="H1511" i="5"/>
  <c r="J1511" i="5"/>
  <c r="AV1511" i="5"/>
  <c r="AW1511" i="5"/>
  <c r="AX1511" i="5"/>
  <c r="C1512" i="5"/>
  <c r="D1512" i="5"/>
  <c r="E1512" i="5"/>
  <c r="F1512" i="5"/>
  <c r="G1512" i="5"/>
  <c r="H1512" i="5"/>
  <c r="J1512" i="5"/>
  <c r="AV1512" i="5"/>
  <c r="AW1512" i="5"/>
  <c r="AX1512" i="5"/>
  <c r="C1513" i="5"/>
  <c r="D1513" i="5"/>
  <c r="E1513" i="5"/>
  <c r="F1513" i="5"/>
  <c r="G1513" i="5"/>
  <c r="H1513" i="5"/>
  <c r="J1513" i="5"/>
  <c r="AV1513" i="5"/>
  <c r="AW1513" i="5"/>
  <c r="AX1513" i="5"/>
  <c r="C1514" i="5"/>
  <c r="D1514" i="5"/>
  <c r="E1514" i="5"/>
  <c r="F1514" i="5"/>
  <c r="G1514" i="5"/>
  <c r="H1514" i="5"/>
  <c r="J1514" i="5"/>
  <c r="AV1514" i="5"/>
  <c r="AW1514" i="5"/>
  <c r="AX1514" i="5"/>
  <c r="C1515" i="5"/>
  <c r="D1515" i="5"/>
  <c r="E1515" i="5"/>
  <c r="F1515" i="5"/>
  <c r="G1515" i="5"/>
  <c r="H1515" i="5"/>
  <c r="J1515" i="5"/>
  <c r="AV1515" i="5"/>
  <c r="AW1515" i="5"/>
  <c r="AX1515" i="5"/>
  <c r="C1516" i="5"/>
  <c r="D1516" i="5"/>
  <c r="E1516" i="5"/>
  <c r="F1516" i="5"/>
  <c r="G1516" i="5"/>
  <c r="H1516" i="5"/>
  <c r="J1516" i="5"/>
  <c r="AV1516" i="5"/>
  <c r="AW1516" i="5"/>
  <c r="AX1516" i="5"/>
  <c r="C1517" i="5"/>
  <c r="D1517" i="5"/>
  <c r="E1517" i="5"/>
  <c r="F1517" i="5"/>
  <c r="G1517" i="5"/>
  <c r="H1517" i="5"/>
  <c r="J1517" i="5"/>
  <c r="AV1517" i="5"/>
  <c r="AW1517" i="5"/>
  <c r="AX1517" i="5"/>
  <c r="C1518" i="5"/>
  <c r="D1518" i="5"/>
  <c r="E1518" i="5"/>
  <c r="F1518" i="5"/>
  <c r="G1518" i="5"/>
  <c r="H1518" i="5"/>
  <c r="J1518" i="5"/>
  <c r="AV1518" i="5"/>
  <c r="AW1518" i="5"/>
  <c r="AX1518" i="5"/>
  <c r="C1519" i="5"/>
  <c r="D1519" i="5"/>
  <c r="E1519" i="5"/>
  <c r="F1519" i="5"/>
  <c r="G1519" i="5"/>
  <c r="H1519" i="5"/>
  <c r="J1519" i="5"/>
  <c r="AV1519" i="5"/>
  <c r="AW1519" i="5"/>
  <c r="AX1519" i="5"/>
  <c r="C1520" i="5"/>
  <c r="D1520" i="5"/>
  <c r="E1520" i="5"/>
  <c r="F1520" i="5"/>
  <c r="G1520" i="5"/>
  <c r="H1520" i="5"/>
  <c r="J1520" i="5"/>
  <c r="AV1520" i="5"/>
  <c r="AW1520" i="5"/>
  <c r="AX1520" i="5"/>
  <c r="C1521" i="5"/>
  <c r="D1521" i="5"/>
  <c r="E1521" i="5"/>
  <c r="F1521" i="5"/>
  <c r="G1521" i="5"/>
  <c r="H1521" i="5"/>
  <c r="J1521" i="5"/>
  <c r="AV1521" i="5"/>
  <c r="AW1521" i="5"/>
  <c r="AX1521" i="5"/>
  <c r="C1522" i="5"/>
  <c r="D1522" i="5"/>
  <c r="E1522" i="5"/>
  <c r="F1522" i="5"/>
  <c r="G1522" i="5"/>
  <c r="H1522" i="5"/>
  <c r="J1522" i="5"/>
  <c r="AV1522" i="5"/>
  <c r="AW1522" i="5"/>
  <c r="AX1522" i="5"/>
  <c r="C1523" i="5"/>
  <c r="D1523" i="5"/>
  <c r="E1523" i="5"/>
  <c r="F1523" i="5"/>
  <c r="G1523" i="5"/>
  <c r="H1523" i="5"/>
  <c r="J1523" i="5"/>
  <c r="AV1523" i="5"/>
  <c r="AW1523" i="5"/>
  <c r="AX1523" i="5"/>
  <c r="C1524" i="5"/>
  <c r="D1524" i="5"/>
  <c r="E1524" i="5"/>
  <c r="F1524" i="5"/>
  <c r="G1524" i="5"/>
  <c r="H1524" i="5"/>
  <c r="J1524" i="5"/>
  <c r="AV1524" i="5"/>
  <c r="AW1524" i="5"/>
  <c r="AX1524" i="5"/>
  <c r="C1525" i="5"/>
  <c r="D1525" i="5"/>
  <c r="E1525" i="5"/>
  <c r="F1525" i="5"/>
  <c r="G1525" i="5"/>
  <c r="H1525" i="5"/>
  <c r="J1525" i="5"/>
  <c r="AV1525" i="5"/>
  <c r="AW1525" i="5"/>
  <c r="AX1525" i="5"/>
  <c r="C1526" i="5"/>
  <c r="D1526" i="5"/>
  <c r="E1526" i="5"/>
  <c r="F1526" i="5"/>
  <c r="G1526" i="5"/>
  <c r="H1526" i="5"/>
  <c r="J1526" i="5"/>
  <c r="AV1526" i="5"/>
  <c r="AW1526" i="5"/>
  <c r="AX1526" i="5"/>
  <c r="C1527" i="5"/>
  <c r="D1527" i="5"/>
  <c r="E1527" i="5"/>
  <c r="F1527" i="5"/>
  <c r="G1527" i="5"/>
  <c r="H1527" i="5"/>
  <c r="J1527" i="5"/>
  <c r="AV1527" i="5"/>
  <c r="AW1527" i="5"/>
  <c r="AX1527" i="5"/>
  <c r="C1528" i="5"/>
  <c r="D1528" i="5"/>
  <c r="E1528" i="5"/>
  <c r="F1528" i="5"/>
  <c r="G1528" i="5"/>
  <c r="H1528" i="5"/>
  <c r="J1528" i="5"/>
  <c r="AV1528" i="5"/>
  <c r="AW1528" i="5"/>
  <c r="AX1528" i="5"/>
  <c r="C1529" i="5"/>
  <c r="D1529" i="5"/>
  <c r="E1529" i="5"/>
  <c r="F1529" i="5"/>
  <c r="G1529" i="5"/>
  <c r="H1529" i="5"/>
  <c r="J1529" i="5"/>
  <c r="AV1529" i="5"/>
  <c r="AW1529" i="5"/>
  <c r="AX1529" i="5"/>
  <c r="C1530" i="5"/>
  <c r="D1530" i="5"/>
  <c r="E1530" i="5"/>
  <c r="F1530" i="5"/>
  <c r="G1530" i="5"/>
  <c r="H1530" i="5"/>
  <c r="J1530" i="5"/>
  <c r="AV1530" i="5"/>
  <c r="AW1530" i="5"/>
  <c r="AX1530" i="5"/>
  <c r="C1531" i="5"/>
  <c r="D1531" i="5"/>
  <c r="E1531" i="5"/>
  <c r="F1531" i="5"/>
  <c r="G1531" i="5"/>
  <c r="H1531" i="5"/>
  <c r="J1531" i="5"/>
  <c r="AV1531" i="5"/>
  <c r="AW1531" i="5"/>
  <c r="AX1531" i="5"/>
  <c r="C1532" i="5"/>
  <c r="D1532" i="5"/>
  <c r="E1532" i="5"/>
  <c r="F1532" i="5"/>
  <c r="G1532" i="5"/>
  <c r="H1532" i="5"/>
  <c r="J1532" i="5"/>
  <c r="AV1532" i="5"/>
  <c r="AW1532" i="5"/>
  <c r="AX1532" i="5"/>
  <c r="C1533" i="5"/>
  <c r="D1533" i="5"/>
  <c r="E1533" i="5"/>
  <c r="F1533" i="5"/>
  <c r="G1533" i="5"/>
  <c r="H1533" i="5"/>
  <c r="J1533" i="5"/>
  <c r="AV1533" i="5"/>
  <c r="AW1533" i="5"/>
  <c r="AX1533" i="5"/>
  <c r="C1534" i="5"/>
  <c r="D1534" i="5"/>
  <c r="E1534" i="5"/>
  <c r="F1534" i="5"/>
  <c r="G1534" i="5"/>
  <c r="H1534" i="5"/>
  <c r="J1534" i="5"/>
  <c r="AV1534" i="5"/>
  <c r="AW1534" i="5"/>
  <c r="AX1534" i="5"/>
  <c r="C1535" i="5"/>
  <c r="D1535" i="5"/>
  <c r="E1535" i="5"/>
  <c r="F1535" i="5"/>
  <c r="G1535" i="5"/>
  <c r="H1535" i="5"/>
  <c r="J1535" i="5"/>
  <c r="AV1535" i="5"/>
  <c r="AW1535" i="5"/>
  <c r="AX1535" i="5"/>
  <c r="C1536" i="5"/>
  <c r="D1536" i="5"/>
  <c r="E1536" i="5"/>
  <c r="F1536" i="5"/>
  <c r="G1536" i="5"/>
  <c r="H1536" i="5"/>
  <c r="J1536" i="5"/>
  <c r="AV1536" i="5"/>
  <c r="AW1536" i="5"/>
  <c r="AX1536" i="5"/>
  <c r="C1537" i="5"/>
  <c r="D1537" i="5"/>
  <c r="E1537" i="5"/>
  <c r="F1537" i="5"/>
  <c r="G1537" i="5"/>
  <c r="H1537" i="5"/>
  <c r="J1537" i="5"/>
  <c r="AV1537" i="5"/>
  <c r="AW1537" i="5"/>
  <c r="AX1537" i="5"/>
  <c r="C1538" i="5"/>
  <c r="D1538" i="5"/>
  <c r="E1538" i="5"/>
  <c r="F1538" i="5"/>
  <c r="G1538" i="5"/>
  <c r="H1538" i="5"/>
  <c r="J1538" i="5"/>
  <c r="AV1538" i="5"/>
  <c r="AW1538" i="5"/>
  <c r="AX1538" i="5"/>
  <c r="C1539" i="5"/>
  <c r="D1539" i="5"/>
  <c r="E1539" i="5"/>
  <c r="F1539" i="5"/>
  <c r="G1539" i="5"/>
  <c r="H1539" i="5"/>
  <c r="J1539" i="5"/>
  <c r="AV1539" i="5"/>
  <c r="AW1539" i="5"/>
  <c r="AX1539" i="5"/>
  <c r="C1540" i="5"/>
  <c r="D1540" i="5"/>
  <c r="E1540" i="5"/>
  <c r="F1540" i="5"/>
  <c r="G1540" i="5"/>
  <c r="H1540" i="5"/>
  <c r="J1540" i="5"/>
  <c r="AV1540" i="5"/>
  <c r="AW1540" i="5"/>
  <c r="AX1540" i="5"/>
  <c r="C1541" i="5"/>
  <c r="D1541" i="5"/>
  <c r="E1541" i="5"/>
  <c r="F1541" i="5"/>
  <c r="G1541" i="5"/>
  <c r="H1541" i="5"/>
  <c r="J1541" i="5"/>
  <c r="AV1541" i="5"/>
  <c r="AW1541" i="5"/>
  <c r="AX1541" i="5"/>
  <c r="C1542" i="5"/>
  <c r="D1542" i="5"/>
  <c r="E1542" i="5"/>
  <c r="F1542" i="5"/>
  <c r="G1542" i="5"/>
  <c r="H1542" i="5"/>
  <c r="J1542" i="5"/>
  <c r="AV1542" i="5"/>
  <c r="AW1542" i="5"/>
  <c r="AX1542" i="5"/>
  <c r="C1543" i="5"/>
  <c r="D1543" i="5"/>
  <c r="E1543" i="5"/>
  <c r="F1543" i="5"/>
  <c r="G1543" i="5"/>
  <c r="H1543" i="5"/>
  <c r="J1543" i="5"/>
  <c r="AV1543" i="5"/>
  <c r="AW1543" i="5"/>
  <c r="AX1543" i="5"/>
  <c r="C1544" i="5"/>
  <c r="D1544" i="5"/>
  <c r="E1544" i="5"/>
  <c r="F1544" i="5"/>
  <c r="G1544" i="5"/>
  <c r="H1544" i="5"/>
  <c r="J1544" i="5"/>
  <c r="AV1544" i="5"/>
  <c r="AW1544" i="5"/>
  <c r="AX1544" i="5"/>
  <c r="C1545" i="5"/>
  <c r="D1545" i="5"/>
  <c r="E1545" i="5"/>
  <c r="F1545" i="5"/>
  <c r="G1545" i="5"/>
  <c r="H1545" i="5"/>
  <c r="J1545" i="5"/>
  <c r="AV1545" i="5"/>
  <c r="AW1545" i="5"/>
  <c r="AX1545" i="5"/>
  <c r="C1546" i="5"/>
  <c r="D1546" i="5"/>
  <c r="E1546" i="5"/>
  <c r="F1546" i="5"/>
  <c r="G1546" i="5"/>
  <c r="H1546" i="5"/>
  <c r="J1546" i="5"/>
  <c r="AV1546" i="5"/>
  <c r="AW1546" i="5"/>
  <c r="AX1546" i="5"/>
  <c r="C1547" i="5"/>
  <c r="D1547" i="5"/>
  <c r="E1547" i="5"/>
  <c r="F1547" i="5"/>
  <c r="G1547" i="5"/>
  <c r="H1547" i="5"/>
  <c r="J1547" i="5"/>
  <c r="AV1547" i="5"/>
  <c r="AW1547" i="5"/>
  <c r="AX1547" i="5"/>
  <c r="C1548" i="5"/>
  <c r="D1548" i="5"/>
  <c r="E1548" i="5"/>
  <c r="F1548" i="5"/>
  <c r="G1548" i="5"/>
  <c r="H1548" i="5"/>
  <c r="J1548" i="5"/>
  <c r="AV1548" i="5"/>
  <c r="AW1548" i="5"/>
  <c r="AX1548" i="5"/>
  <c r="C1549" i="5"/>
  <c r="D1549" i="5"/>
  <c r="E1549" i="5"/>
  <c r="F1549" i="5"/>
  <c r="G1549" i="5"/>
  <c r="H1549" i="5"/>
  <c r="J1549" i="5"/>
  <c r="AV1549" i="5"/>
  <c r="AW1549" i="5"/>
  <c r="AX1549" i="5"/>
  <c r="C1550" i="5"/>
  <c r="D1550" i="5"/>
  <c r="E1550" i="5"/>
  <c r="F1550" i="5"/>
  <c r="G1550" i="5"/>
  <c r="H1550" i="5"/>
  <c r="J1550" i="5"/>
  <c r="AV1550" i="5"/>
  <c r="AW1550" i="5"/>
  <c r="AX1550" i="5"/>
  <c r="C1551" i="5"/>
  <c r="D1551" i="5"/>
  <c r="E1551" i="5"/>
  <c r="F1551" i="5"/>
  <c r="G1551" i="5"/>
  <c r="H1551" i="5"/>
  <c r="J1551" i="5"/>
  <c r="AV1551" i="5"/>
  <c r="AW1551" i="5"/>
  <c r="AX1551" i="5"/>
  <c r="C1552" i="5"/>
  <c r="D1552" i="5"/>
  <c r="E1552" i="5"/>
  <c r="F1552" i="5"/>
  <c r="G1552" i="5"/>
  <c r="H1552" i="5"/>
  <c r="J1552" i="5"/>
  <c r="AV1552" i="5"/>
  <c r="AW1552" i="5"/>
  <c r="AX1552" i="5"/>
  <c r="C1553" i="5"/>
  <c r="D1553" i="5"/>
  <c r="E1553" i="5"/>
  <c r="F1553" i="5"/>
  <c r="G1553" i="5"/>
  <c r="H1553" i="5"/>
  <c r="J1553" i="5"/>
  <c r="AV1553" i="5"/>
  <c r="AW1553" i="5"/>
  <c r="AX1553" i="5"/>
  <c r="C1554" i="5"/>
  <c r="D1554" i="5"/>
  <c r="E1554" i="5"/>
  <c r="F1554" i="5"/>
  <c r="G1554" i="5"/>
  <c r="H1554" i="5"/>
  <c r="J1554" i="5"/>
  <c r="AV1554" i="5"/>
  <c r="AW1554" i="5"/>
  <c r="AX1554" i="5"/>
  <c r="C1555" i="5"/>
  <c r="D1555" i="5"/>
  <c r="E1555" i="5"/>
  <c r="F1555" i="5"/>
  <c r="G1555" i="5"/>
  <c r="H1555" i="5"/>
  <c r="J1555" i="5"/>
  <c r="AV1555" i="5"/>
  <c r="AW1555" i="5"/>
  <c r="AX1555" i="5"/>
  <c r="C1556" i="5"/>
  <c r="D1556" i="5"/>
  <c r="E1556" i="5"/>
  <c r="F1556" i="5"/>
  <c r="G1556" i="5"/>
  <c r="H1556" i="5"/>
  <c r="J1556" i="5"/>
  <c r="AV1556" i="5"/>
  <c r="AW1556" i="5"/>
  <c r="AX1556" i="5"/>
  <c r="C1557" i="5"/>
  <c r="D1557" i="5"/>
  <c r="E1557" i="5"/>
  <c r="F1557" i="5"/>
  <c r="G1557" i="5"/>
  <c r="H1557" i="5"/>
  <c r="J1557" i="5"/>
  <c r="AV1557" i="5"/>
  <c r="AW1557" i="5"/>
  <c r="AX1557" i="5"/>
  <c r="C1558" i="5"/>
  <c r="D1558" i="5"/>
  <c r="E1558" i="5"/>
  <c r="F1558" i="5"/>
  <c r="G1558" i="5"/>
  <c r="H1558" i="5"/>
  <c r="J1558" i="5"/>
  <c r="AV1558" i="5"/>
  <c r="AW1558" i="5"/>
  <c r="AX1558" i="5"/>
  <c r="C1559" i="5"/>
  <c r="D1559" i="5"/>
  <c r="E1559" i="5"/>
  <c r="F1559" i="5"/>
  <c r="G1559" i="5"/>
  <c r="H1559" i="5"/>
  <c r="J1559" i="5"/>
  <c r="AV1559" i="5"/>
  <c r="AW1559" i="5"/>
  <c r="AX1559" i="5"/>
  <c r="C1560" i="5"/>
  <c r="D1560" i="5"/>
  <c r="E1560" i="5"/>
  <c r="F1560" i="5"/>
  <c r="G1560" i="5"/>
  <c r="H1560" i="5"/>
  <c r="J1560" i="5"/>
  <c r="AV1560" i="5"/>
  <c r="AW1560" i="5"/>
  <c r="AX1560" i="5"/>
  <c r="C1561" i="5"/>
  <c r="D1561" i="5"/>
  <c r="E1561" i="5"/>
  <c r="F1561" i="5"/>
  <c r="G1561" i="5"/>
  <c r="H1561" i="5"/>
  <c r="J1561" i="5"/>
  <c r="AV1561" i="5"/>
  <c r="AW1561" i="5"/>
  <c r="AX1561" i="5"/>
  <c r="C1562" i="5"/>
  <c r="D1562" i="5"/>
  <c r="E1562" i="5"/>
  <c r="F1562" i="5"/>
  <c r="G1562" i="5"/>
  <c r="H1562" i="5"/>
  <c r="J1562" i="5"/>
  <c r="AV1562" i="5"/>
  <c r="AW1562" i="5"/>
  <c r="AX1562" i="5"/>
  <c r="C1563" i="5"/>
  <c r="D1563" i="5"/>
  <c r="E1563" i="5"/>
  <c r="F1563" i="5"/>
  <c r="G1563" i="5"/>
  <c r="H1563" i="5"/>
  <c r="J1563" i="5"/>
  <c r="AV1563" i="5"/>
  <c r="AW1563" i="5"/>
  <c r="AX1563" i="5"/>
  <c r="C1564" i="5"/>
  <c r="D1564" i="5"/>
  <c r="E1564" i="5"/>
  <c r="F1564" i="5"/>
  <c r="G1564" i="5"/>
  <c r="H1564" i="5"/>
  <c r="J1564" i="5"/>
  <c r="AV1564" i="5"/>
  <c r="AW1564" i="5"/>
  <c r="AX1564" i="5"/>
  <c r="C1565" i="5"/>
  <c r="D1565" i="5"/>
  <c r="E1565" i="5"/>
  <c r="F1565" i="5"/>
  <c r="G1565" i="5"/>
  <c r="H1565" i="5"/>
  <c r="J1565" i="5"/>
  <c r="AV1565" i="5"/>
  <c r="AW1565" i="5"/>
  <c r="AX1565" i="5"/>
  <c r="C1566" i="5"/>
  <c r="D1566" i="5"/>
  <c r="E1566" i="5"/>
  <c r="F1566" i="5"/>
  <c r="G1566" i="5"/>
  <c r="H1566" i="5"/>
  <c r="J1566" i="5"/>
  <c r="AV1566" i="5"/>
  <c r="AW1566" i="5"/>
  <c r="AX1566" i="5"/>
  <c r="C1567" i="5"/>
  <c r="D1567" i="5"/>
  <c r="E1567" i="5"/>
  <c r="F1567" i="5"/>
  <c r="G1567" i="5"/>
  <c r="H1567" i="5"/>
  <c r="J1567" i="5"/>
  <c r="AV1567" i="5"/>
  <c r="AW1567" i="5"/>
  <c r="AX1567" i="5"/>
  <c r="C1568" i="5"/>
  <c r="D1568" i="5"/>
  <c r="E1568" i="5"/>
  <c r="F1568" i="5"/>
  <c r="G1568" i="5"/>
  <c r="H1568" i="5"/>
  <c r="J1568" i="5"/>
  <c r="AV1568" i="5"/>
  <c r="AW1568" i="5"/>
  <c r="AX1568" i="5"/>
  <c r="C1569" i="5"/>
  <c r="D1569" i="5"/>
  <c r="E1569" i="5"/>
  <c r="F1569" i="5"/>
  <c r="G1569" i="5"/>
  <c r="H1569" i="5"/>
  <c r="J1569" i="5"/>
  <c r="AV1569" i="5"/>
  <c r="AW1569" i="5"/>
  <c r="AX1569" i="5"/>
  <c r="C1570" i="5"/>
  <c r="D1570" i="5"/>
  <c r="E1570" i="5"/>
  <c r="F1570" i="5"/>
  <c r="G1570" i="5"/>
  <c r="H1570" i="5"/>
  <c r="J1570" i="5"/>
  <c r="AV1570" i="5"/>
  <c r="AW1570" i="5"/>
  <c r="AX1570" i="5"/>
  <c r="C1571" i="5"/>
  <c r="D1571" i="5"/>
  <c r="E1571" i="5"/>
  <c r="F1571" i="5"/>
  <c r="G1571" i="5"/>
  <c r="H1571" i="5"/>
  <c r="J1571" i="5"/>
  <c r="AV1571" i="5"/>
  <c r="AW1571" i="5"/>
  <c r="AX1571" i="5"/>
  <c r="C1572" i="5"/>
  <c r="D1572" i="5"/>
  <c r="E1572" i="5"/>
  <c r="F1572" i="5"/>
  <c r="G1572" i="5"/>
  <c r="H1572" i="5"/>
  <c r="J1572" i="5"/>
  <c r="AV1572" i="5"/>
  <c r="AW1572" i="5"/>
  <c r="AX1572" i="5"/>
  <c r="C1573" i="5"/>
  <c r="D1573" i="5"/>
  <c r="E1573" i="5"/>
  <c r="F1573" i="5"/>
  <c r="G1573" i="5"/>
  <c r="H1573" i="5"/>
  <c r="J1573" i="5"/>
  <c r="AV1573" i="5"/>
  <c r="AW1573" i="5"/>
  <c r="AX1573" i="5"/>
  <c r="C1574" i="5"/>
  <c r="D1574" i="5"/>
  <c r="E1574" i="5"/>
  <c r="F1574" i="5"/>
  <c r="G1574" i="5"/>
  <c r="H1574" i="5"/>
  <c r="J1574" i="5"/>
  <c r="AV1574" i="5"/>
  <c r="AW1574" i="5"/>
  <c r="AX1574" i="5"/>
  <c r="C1575" i="5"/>
  <c r="D1575" i="5"/>
  <c r="E1575" i="5"/>
  <c r="F1575" i="5"/>
  <c r="G1575" i="5"/>
  <c r="H1575" i="5"/>
  <c r="J1575" i="5"/>
  <c r="AV1575" i="5"/>
  <c r="AW1575" i="5"/>
  <c r="AX1575" i="5"/>
  <c r="C1576" i="5"/>
  <c r="D1576" i="5"/>
  <c r="E1576" i="5"/>
  <c r="F1576" i="5"/>
  <c r="G1576" i="5"/>
  <c r="H1576" i="5"/>
  <c r="J1576" i="5"/>
  <c r="AV1576" i="5"/>
  <c r="AW1576" i="5"/>
  <c r="AX1576" i="5"/>
  <c r="C1577" i="5"/>
  <c r="D1577" i="5"/>
  <c r="E1577" i="5"/>
  <c r="F1577" i="5"/>
  <c r="G1577" i="5"/>
  <c r="H1577" i="5"/>
  <c r="J1577" i="5"/>
  <c r="AV1577" i="5"/>
  <c r="AW1577" i="5"/>
  <c r="AX1577" i="5"/>
  <c r="C1578" i="5"/>
  <c r="D1578" i="5"/>
  <c r="E1578" i="5"/>
  <c r="F1578" i="5"/>
  <c r="G1578" i="5"/>
  <c r="H1578" i="5"/>
  <c r="J1578" i="5"/>
  <c r="AV1578" i="5"/>
  <c r="AW1578" i="5"/>
  <c r="AX1578" i="5"/>
  <c r="C1579" i="5"/>
  <c r="D1579" i="5"/>
  <c r="E1579" i="5"/>
  <c r="F1579" i="5"/>
  <c r="G1579" i="5"/>
  <c r="H1579" i="5"/>
  <c r="J1579" i="5"/>
  <c r="AV1579" i="5"/>
  <c r="AW1579" i="5"/>
  <c r="AX1579" i="5"/>
  <c r="C1580" i="5"/>
  <c r="D1580" i="5"/>
  <c r="E1580" i="5"/>
  <c r="F1580" i="5"/>
  <c r="G1580" i="5"/>
  <c r="H1580" i="5"/>
  <c r="J1580" i="5"/>
  <c r="AV1580" i="5"/>
  <c r="AW1580" i="5"/>
  <c r="AX1580" i="5"/>
  <c r="C1581" i="5"/>
  <c r="D1581" i="5"/>
  <c r="E1581" i="5"/>
  <c r="F1581" i="5"/>
  <c r="G1581" i="5"/>
  <c r="H1581" i="5"/>
  <c r="J1581" i="5"/>
  <c r="AV1581" i="5"/>
  <c r="AW1581" i="5"/>
  <c r="AX1581" i="5"/>
  <c r="C1582" i="5"/>
  <c r="D1582" i="5"/>
  <c r="E1582" i="5"/>
  <c r="F1582" i="5"/>
  <c r="G1582" i="5"/>
  <c r="H1582" i="5"/>
  <c r="J1582" i="5"/>
  <c r="AV1582" i="5"/>
  <c r="AW1582" i="5"/>
  <c r="AX1582" i="5"/>
  <c r="C1583" i="5"/>
  <c r="D1583" i="5"/>
  <c r="E1583" i="5"/>
  <c r="F1583" i="5"/>
  <c r="G1583" i="5"/>
  <c r="H1583" i="5"/>
  <c r="J1583" i="5"/>
  <c r="AV1583" i="5"/>
  <c r="AW1583" i="5"/>
  <c r="AX1583" i="5"/>
  <c r="C1584" i="5"/>
  <c r="D1584" i="5"/>
  <c r="E1584" i="5"/>
  <c r="F1584" i="5"/>
  <c r="G1584" i="5"/>
  <c r="H1584" i="5"/>
  <c r="J1584" i="5"/>
  <c r="AV1584" i="5"/>
  <c r="AW1584" i="5"/>
  <c r="AX1584" i="5"/>
  <c r="C1585" i="5"/>
  <c r="D1585" i="5"/>
  <c r="E1585" i="5"/>
  <c r="F1585" i="5"/>
  <c r="G1585" i="5"/>
  <c r="H1585" i="5"/>
  <c r="J1585" i="5"/>
  <c r="AV1585" i="5"/>
  <c r="AW1585" i="5"/>
  <c r="AX1585" i="5"/>
  <c r="C1586" i="5"/>
  <c r="D1586" i="5"/>
  <c r="E1586" i="5"/>
  <c r="F1586" i="5"/>
  <c r="G1586" i="5"/>
  <c r="H1586" i="5"/>
  <c r="J1586" i="5"/>
  <c r="AV1586" i="5"/>
  <c r="AW1586" i="5"/>
  <c r="AX1586" i="5"/>
  <c r="C1587" i="5"/>
  <c r="D1587" i="5"/>
  <c r="E1587" i="5"/>
  <c r="F1587" i="5"/>
  <c r="G1587" i="5"/>
  <c r="H1587" i="5"/>
  <c r="J1587" i="5"/>
  <c r="AV1587" i="5"/>
  <c r="AW1587" i="5"/>
  <c r="AX1587" i="5"/>
  <c r="C1588" i="5"/>
  <c r="D1588" i="5"/>
  <c r="E1588" i="5"/>
  <c r="F1588" i="5"/>
  <c r="G1588" i="5"/>
  <c r="H1588" i="5"/>
  <c r="J1588" i="5"/>
  <c r="AV1588" i="5"/>
  <c r="AW1588" i="5"/>
  <c r="AX1588" i="5"/>
  <c r="C1589" i="5"/>
  <c r="D1589" i="5"/>
  <c r="E1589" i="5"/>
  <c r="F1589" i="5"/>
  <c r="G1589" i="5"/>
  <c r="H1589" i="5"/>
  <c r="J1589" i="5"/>
  <c r="AV1589" i="5"/>
  <c r="AW1589" i="5"/>
  <c r="AX1589" i="5"/>
  <c r="C1590" i="5"/>
  <c r="D1590" i="5"/>
  <c r="E1590" i="5"/>
  <c r="F1590" i="5"/>
  <c r="G1590" i="5"/>
  <c r="H1590" i="5"/>
  <c r="J1590" i="5"/>
  <c r="AV1590" i="5"/>
  <c r="AW1590" i="5"/>
  <c r="AX1590" i="5"/>
  <c r="C1591" i="5"/>
  <c r="D1591" i="5"/>
  <c r="E1591" i="5"/>
  <c r="F1591" i="5"/>
  <c r="G1591" i="5"/>
  <c r="H1591" i="5"/>
  <c r="J1591" i="5"/>
  <c r="AV1591" i="5"/>
  <c r="AW1591" i="5"/>
  <c r="AX1591" i="5"/>
  <c r="C1592" i="5"/>
  <c r="D1592" i="5"/>
  <c r="E1592" i="5"/>
  <c r="F1592" i="5"/>
  <c r="G1592" i="5"/>
  <c r="H1592" i="5"/>
  <c r="J1592" i="5"/>
  <c r="AV1592" i="5"/>
  <c r="AW1592" i="5"/>
  <c r="AX1592" i="5"/>
  <c r="C1593" i="5"/>
  <c r="D1593" i="5"/>
  <c r="E1593" i="5"/>
  <c r="F1593" i="5"/>
  <c r="G1593" i="5"/>
  <c r="H1593" i="5"/>
  <c r="J1593" i="5"/>
  <c r="AV1593" i="5"/>
  <c r="AW1593" i="5"/>
  <c r="AX1593" i="5"/>
  <c r="C1594" i="5"/>
  <c r="D1594" i="5"/>
  <c r="E1594" i="5"/>
  <c r="F1594" i="5"/>
  <c r="G1594" i="5"/>
  <c r="H1594" i="5"/>
  <c r="J1594" i="5"/>
  <c r="AV1594" i="5"/>
  <c r="AW1594" i="5"/>
  <c r="AX1594" i="5"/>
  <c r="C1595" i="5"/>
  <c r="D1595" i="5"/>
  <c r="E1595" i="5"/>
  <c r="F1595" i="5"/>
  <c r="G1595" i="5"/>
  <c r="H1595" i="5"/>
  <c r="J1595" i="5"/>
  <c r="AV1595" i="5"/>
  <c r="AW1595" i="5"/>
  <c r="AX1595" i="5"/>
  <c r="C1596" i="5"/>
  <c r="D1596" i="5"/>
  <c r="E1596" i="5"/>
  <c r="F1596" i="5"/>
  <c r="G1596" i="5"/>
  <c r="H1596" i="5"/>
  <c r="J1596" i="5"/>
  <c r="AV1596" i="5"/>
  <c r="AW1596" i="5"/>
  <c r="AX1596" i="5"/>
  <c r="C1597" i="5"/>
  <c r="D1597" i="5"/>
  <c r="E1597" i="5"/>
  <c r="F1597" i="5"/>
  <c r="G1597" i="5"/>
  <c r="H1597" i="5"/>
  <c r="J1597" i="5"/>
  <c r="AV1597" i="5"/>
  <c r="AW1597" i="5"/>
  <c r="AX1597" i="5"/>
  <c r="C1598" i="5"/>
  <c r="D1598" i="5"/>
  <c r="E1598" i="5"/>
  <c r="F1598" i="5"/>
  <c r="G1598" i="5"/>
  <c r="H1598" i="5"/>
  <c r="J1598" i="5"/>
  <c r="AV1598" i="5"/>
  <c r="AW1598" i="5"/>
  <c r="AX1598" i="5"/>
  <c r="C1599" i="5"/>
  <c r="D1599" i="5"/>
  <c r="E1599" i="5"/>
  <c r="F1599" i="5"/>
  <c r="G1599" i="5"/>
  <c r="H1599" i="5"/>
  <c r="J1599" i="5"/>
  <c r="AV1599" i="5"/>
  <c r="AW1599" i="5"/>
  <c r="AX1599" i="5"/>
  <c r="C1600" i="5"/>
  <c r="D1600" i="5"/>
  <c r="E1600" i="5"/>
  <c r="F1600" i="5"/>
  <c r="G1600" i="5"/>
  <c r="H1600" i="5"/>
  <c r="J1600" i="5"/>
  <c r="AV1600" i="5"/>
  <c r="AW1600" i="5"/>
  <c r="AX1600" i="5"/>
  <c r="C1601" i="5"/>
  <c r="D1601" i="5"/>
  <c r="E1601" i="5"/>
  <c r="F1601" i="5"/>
  <c r="G1601" i="5"/>
  <c r="H1601" i="5"/>
  <c r="J1601" i="5"/>
  <c r="AV1601" i="5"/>
  <c r="AW1601" i="5"/>
  <c r="AX1601" i="5"/>
  <c r="C1602" i="5"/>
  <c r="D1602" i="5"/>
  <c r="E1602" i="5"/>
  <c r="F1602" i="5"/>
  <c r="G1602" i="5"/>
  <c r="H1602" i="5"/>
  <c r="J1602" i="5"/>
  <c r="AV1602" i="5"/>
  <c r="AW1602" i="5"/>
  <c r="AX1602" i="5"/>
  <c r="C1603" i="5"/>
  <c r="D1603" i="5"/>
  <c r="E1603" i="5"/>
  <c r="F1603" i="5"/>
  <c r="G1603" i="5"/>
  <c r="H1603" i="5"/>
  <c r="J1603" i="5"/>
  <c r="AV1603" i="5"/>
  <c r="AW1603" i="5"/>
  <c r="AX1603" i="5"/>
  <c r="C1604" i="5"/>
  <c r="D1604" i="5"/>
  <c r="E1604" i="5"/>
  <c r="F1604" i="5"/>
  <c r="G1604" i="5"/>
  <c r="H1604" i="5"/>
  <c r="J1604" i="5"/>
  <c r="AV1604" i="5"/>
  <c r="AW1604" i="5"/>
  <c r="AX1604" i="5"/>
  <c r="C1605" i="5"/>
  <c r="D1605" i="5"/>
  <c r="E1605" i="5"/>
  <c r="F1605" i="5"/>
  <c r="G1605" i="5"/>
  <c r="H1605" i="5"/>
  <c r="J1605" i="5"/>
  <c r="AV1605" i="5"/>
  <c r="AW1605" i="5"/>
  <c r="AX1605" i="5"/>
  <c r="C1606" i="5"/>
  <c r="D1606" i="5"/>
  <c r="E1606" i="5"/>
  <c r="F1606" i="5"/>
  <c r="G1606" i="5"/>
  <c r="H1606" i="5"/>
  <c r="J1606" i="5"/>
  <c r="AV1606" i="5"/>
  <c r="AW1606" i="5"/>
  <c r="AX1606" i="5"/>
  <c r="C1607" i="5"/>
  <c r="D1607" i="5"/>
  <c r="E1607" i="5"/>
  <c r="F1607" i="5"/>
  <c r="G1607" i="5"/>
  <c r="H1607" i="5"/>
  <c r="J1607" i="5"/>
  <c r="AV1607" i="5"/>
  <c r="AW1607" i="5"/>
  <c r="AX1607" i="5"/>
  <c r="C1608" i="5"/>
  <c r="D1608" i="5"/>
  <c r="E1608" i="5"/>
  <c r="F1608" i="5"/>
  <c r="G1608" i="5"/>
  <c r="H1608" i="5"/>
  <c r="J1608" i="5"/>
  <c r="AV1608" i="5"/>
  <c r="AW1608" i="5"/>
  <c r="AX1608" i="5"/>
  <c r="C1609" i="5"/>
  <c r="D1609" i="5"/>
  <c r="E1609" i="5"/>
  <c r="F1609" i="5"/>
  <c r="G1609" i="5"/>
  <c r="H1609" i="5"/>
  <c r="J1609" i="5"/>
  <c r="AV1609" i="5"/>
  <c r="AW1609" i="5"/>
  <c r="AX1609" i="5"/>
  <c r="C1610" i="5"/>
  <c r="D1610" i="5"/>
  <c r="E1610" i="5"/>
  <c r="F1610" i="5"/>
  <c r="G1610" i="5"/>
  <c r="H1610" i="5"/>
  <c r="J1610" i="5"/>
  <c r="AV1610" i="5"/>
  <c r="AW1610" i="5"/>
  <c r="AX1610" i="5"/>
  <c r="C1611" i="5"/>
  <c r="D1611" i="5"/>
  <c r="E1611" i="5"/>
  <c r="F1611" i="5"/>
  <c r="G1611" i="5"/>
  <c r="H1611" i="5"/>
  <c r="J1611" i="5"/>
  <c r="AV1611" i="5"/>
  <c r="AW1611" i="5"/>
  <c r="AX1611" i="5"/>
  <c r="C1612" i="5"/>
  <c r="D1612" i="5"/>
  <c r="E1612" i="5"/>
  <c r="F1612" i="5"/>
  <c r="G1612" i="5"/>
  <c r="H1612" i="5"/>
  <c r="J1612" i="5"/>
  <c r="AV1612" i="5"/>
  <c r="AW1612" i="5"/>
  <c r="AX1612" i="5"/>
  <c r="C1613" i="5"/>
  <c r="D1613" i="5"/>
  <c r="E1613" i="5"/>
  <c r="F1613" i="5"/>
  <c r="G1613" i="5"/>
  <c r="H1613" i="5"/>
  <c r="J1613" i="5"/>
  <c r="AV1613" i="5"/>
  <c r="AW1613" i="5"/>
  <c r="AX1613" i="5"/>
  <c r="C1614" i="5"/>
  <c r="D1614" i="5"/>
  <c r="E1614" i="5"/>
  <c r="F1614" i="5"/>
  <c r="G1614" i="5"/>
  <c r="H1614" i="5"/>
  <c r="J1614" i="5"/>
  <c r="AV1614" i="5"/>
  <c r="AW1614" i="5"/>
  <c r="AX1614" i="5"/>
  <c r="C1615" i="5"/>
  <c r="D1615" i="5"/>
  <c r="E1615" i="5"/>
  <c r="F1615" i="5"/>
  <c r="G1615" i="5"/>
  <c r="H1615" i="5"/>
  <c r="J1615" i="5"/>
  <c r="AV1615" i="5"/>
  <c r="AW1615" i="5"/>
  <c r="AX1615" i="5"/>
  <c r="C1616" i="5"/>
  <c r="D1616" i="5"/>
  <c r="E1616" i="5"/>
  <c r="F1616" i="5"/>
  <c r="G1616" i="5"/>
  <c r="H1616" i="5"/>
  <c r="J1616" i="5"/>
  <c r="AV1616" i="5"/>
  <c r="AW1616" i="5"/>
  <c r="AX1616" i="5"/>
  <c r="C1617" i="5"/>
  <c r="D1617" i="5"/>
  <c r="E1617" i="5"/>
  <c r="F1617" i="5"/>
  <c r="G1617" i="5"/>
  <c r="H1617" i="5"/>
  <c r="J1617" i="5"/>
  <c r="AV1617" i="5"/>
  <c r="AW1617" i="5"/>
  <c r="AX1617" i="5"/>
  <c r="C1618" i="5"/>
  <c r="D1618" i="5"/>
  <c r="E1618" i="5"/>
  <c r="F1618" i="5"/>
  <c r="G1618" i="5"/>
  <c r="H1618" i="5"/>
  <c r="J1618" i="5"/>
  <c r="AV1618" i="5"/>
  <c r="AW1618" i="5"/>
  <c r="AX1618" i="5"/>
  <c r="C1619" i="5"/>
  <c r="D1619" i="5"/>
  <c r="E1619" i="5"/>
  <c r="F1619" i="5"/>
  <c r="G1619" i="5"/>
  <c r="H1619" i="5"/>
  <c r="J1619" i="5"/>
  <c r="AV1619" i="5"/>
  <c r="AW1619" i="5"/>
  <c r="AX1619" i="5"/>
  <c r="C1620" i="5"/>
  <c r="D1620" i="5"/>
  <c r="E1620" i="5"/>
  <c r="F1620" i="5"/>
  <c r="G1620" i="5"/>
  <c r="H1620" i="5"/>
  <c r="J1620" i="5"/>
  <c r="AV1620" i="5"/>
  <c r="AW1620" i="5"/>
  <c r="AX1620" i="5"/>
  <c r="C1621" i="5"/>
  <c r="D1621" i="5"/>
  <c r="E1621" i="5"/>
  <c r="F1621" i="5"/>
  <c r="G1621" i="5"/>
  <c r="H1621" i="5"/>
  <c r="J1621" i="5"/>
  <c r="AV1621" i="5"/>
  <c r="AW1621" i="5"/>
  <c r="AX1621" i="5"/>
  <c r="C1622" i="5"/>
  <c r="D1622" i="5"/>
  <c r="E1622" i="5"/>
  <c r="F1622" i="5"/>
  <c r="G1622" i="5"/>
  <c r="H1622" i="5"/>
  <c r="J1622" i="5"/>
  <c r="AV1622" i="5"/>
  <c r="AW1622" i="5"/>
  <c r="AX1622" i="5"/>
  <c r="C1623" i="5"/>
  <c r="D1623" i="5"/>
  <c r="E1623" i="5"/>
  <c r="F1623" i="5"/>
  <c r="G1623" i="5"/>
  <c r="H1623" i="5"/>
  <c r="J1623" i="5"/>
  <c r="AV1623" i="5"/>
  <c r="AW1623" i="5"/>
  <c r="AX1623" i="5"/>
  <c r="C1624" i="5"/>
  <c r="D1624" i="5"/>
  <c r="E1624" i="5"/>
  <c r="F1624" i="5"/>
  <c r="G1624" i="5"/>
  <c r="H1624" i="5"/>
  <c r="J1624" i="5"/>
  <c r="AV1624" i="5"/>
  <c r="AW1624" i="5"/>
  <c r="AX1624" i="5"/>
  <c r="C1625" i="5"/>
  <c r="D1625" i="5"/>
  <c r="E1625" i="5"/>
  <c r="F1625" i="5"/>
  <c r="G1625" i="5"/>
  <c r="H1625" i="5"/>
  <c r="J1625" i="5"/>
  <c r="AV1625" i="5"/>
  <c r="AW1625" i="5"/>
  <c r="AX1625" i="5"/>
  <c r="C1626" i="5"/>
  <c r="D1626" i="5"/>
  <c r="E1626" i="5"/>
  <c r="F1626" i="5"/>
  <c r="G1626" i="5"/>
  <c r="H1626" i="5"/>
  <c r="J1626" i="5"/>
  <c r="AV1626" i="5"/>
  <c r="AW1626" i="5"/>
  <c r="AX1626" i="5"/>
  <c r="C1627" i="5"/>
  <c r="D1627" i="5"/>
  <c r="E1627" i="5"/>
  <c r="F1627" i="5"/>
  <c r="G1627" i="5"/>
  <c r="H1627" i="5"/>
  <c r="J1627" i="5"/>
  <c r="AV1627" i="5"/>
  <c r="AW1627" i="5"/>
  <c r="AX1627" i="5"/>
  <c r="C1628" i="5"/>
  <c r="D1628" i="5"/>
  <c r="E1628" i="5"/>
  <c r="F1628" i="5"/>
  <c r="G1628" i="5"/>
  <c r="H1628" i="5"/>
  <c r="J1628" i="5"/>
  <c r="AV1628" i="5"/>
  <c r="AW1628" i="5"/>
  <c r="AX1628" i="5"/>
  <c r="C1629" i="5"/>
  <c r="D1629" i="5"/>
  <c r="E1629" i="5"/>
  <c r="F1629" i="5"/>
  <c r="G1629" i="5"/>
  <c r="H1629" i="5"/>
  <c r="J1629" i="5"/>
  <c r="AV1629" i="5"/>
  <c r="AW1629" i="5"/>
  <c r="AX1629" i="5"/>
  <c r="C1630" i="5"/>
  <c r="D1630" i="5"/>
  <c r="E1630" i="5"/>
  <c r="F1630" i="5"/>
  <c r="G1630" i="5"/>
  <c r="H1630" i="5"/>
  <c r="J1630" i="5"/>
  <c r="AV1630" i="5"/>
  <c r="AW1630" i="5"/>
  <c r="AX1630" i="5"/>
  <c r="C1631" i="5"/>
  <c r="D1631" i="5"/>
  <c r="E1631" i="5"/>
  <c r="F1631" i="5"/>
  <c r="G1631" i="5"/>
  <c r="H1631" i="5"/>
  <c r="J1631" i="5"/>
  <c r="AV1631" i="5"/>
  <c r="AW1631" i="5"/>
  <c r="AX1631" i="5"/>
  <c r="C1632" i="5"/>
  <c r="D1632" i="5"/>
  <c r="E1632" i="5"/>
  <c r="F1632" i="5"/>
  <c r="G1632" i="5"/>
  <c r="H1632" i="5"/>
  <c r="J1632" i="5"/>
  <c r="AV1632" i="5"/>
  <c r="AW1632" i="5"/>
  <c r="AX1632" i="5"/>
  <c r="C1633" i="5"/>
  <c r="D1633" i="5"/>
  <c r="E1633" i="5"/>
  <c r="F1633" i="5"/>
  <c r="G1633" i="5"/>
  <c r="H1633" i="5"/>
  <c r="J1633" i="5"/>
  <c r="AV1633" i="5"/>
  <c r="AW1633" i="5"/>
  <c r="AX1633" i="5"/>
  <c r="C1634" i="5"/>
  <c r="D1634" i="5"/>
  <c r="E1634" i="5"/>
  <c r="F1634" i="5"/>
  <c r="G1634" i="5"/>
  <c r="H1634" i="5"/>
  <c r="J1634" i="5"/>
  <c r="AV1634" i="5"/>
  <c r="AW1634" i="5"/>
  <c r="AX1634" i="5"/>
  <c r="C1635" i="5"/>
  <c r="D1635" i="5"/>
  <c r="E1635" i="5"/>
  <c r="F1635" i="5"/>
  <c r="G1635" i="5"/>
  <c r="H1635" i="5"/>
  <c r="J1635" i="5"/>
  <c r="AV1635" i="5"/>
  <c r="AW1635" i="5"/>
  <c r="AX1635" i="5"/>
  <c r="C1636" i="5"/>
  <c r="D1636" i="5"/>
  <c r="E1636" i="5"/>
  <c r="F1636" i="5"/>
  <c r="G1636" i="5"/>
  <c r="H1636" i="5"/>
  <c r="J1636" i="5"/>
  <c r="AV1636" i="5"/>
  <c r="AW1636" i="5"/>
  <c r="AX1636" i="5"/>
  <c r="C1637" i="5"/>
  <c r="D1637" i="5"/>
  <c r="E1637" i="5"/>
  <c r="F1637" i="5"/>
  <c r="G1637" i="5"/>
  <c r="H1637" i="5"/>
  <c r="J1637" i="5"/>
  <c r="AV1637" i="5"/>
  <c r="AW1637" i="5"/>
  <c r="AX1637" i="5"/>
  <c r="C1638" i="5"/>
  <c r="D1638" i="5"/>
  <c r="E1638" i="5"/>
  <c r="F1638" i="5"/>
  <c r="G1638" i="5"/>
  <c r="H1638" i="5"/>
  <c r="J1638" i="5"/>
  <c r="AV1638" i="5"/>
  <c r="AW1638" i="5"/>
  <c r="AX1638" i="5"/>
  <c r="C1639" i="5"/>
  <c r="D1639" i="5"/>
  <c r="E1639" i="5"/>
  <c r="F1639" i="5"/>
  <c r="G1639" i="5"/>
  <c r="H1639" i="5"/>
  <c r="J1639" i="5"/>
  <c r="AV1639" i="5"/>
  <c r="AW1639" i="5"/>
  <c r="AX1639" i="5"/>
  <c r="C1640" i="5"/>
  <c r="D1640" i="5"/>
  <c r="E1640" i="5"/>
  <c r="F1640" i="5"/>
  <c r="G1640" i="5"/>
  <c r="H1640" i="5"/>
  <c r="J1640" i="5"/>
  <c r="AV1640" i="5"/>
  <c r="AW1640" i="5"/>
  <c r="AX1640" i="5"/>
  <c r="C1641" i="5"/>
  <c r="D1641" i="5"/>
  <c r="E1641" i="5"/>
  <c r="F1641" i="5"/>
  <c r="G1641" i="5"/>
  <c r="H1641" i="5"/>
  <c r="J1641" i="5"/>
  <c r="AV1641" i="5"/>
  <c r="AW1641" i="5"/>
  <c r="AX1641" i="5"/>
  <c r="C1642" i="5"/>
  <c r="D1642" i="5"/>
  <c r="E1642" i="5"/>
  <c r="F1642" i="5"/>
  <c r="G1642" i="5"/>
  <c r="H1642" i="5"/>
  <c r="J1642" i="5"/>
  <c r="AV1642" i="5"/>
  <c r="AW1642" i="5"/>
  <c r="AX1642" i="5"/>
  <c r="C1643" i="5"/>
  <c r="D1643" i="5"/>
  <c r="E1643" i="5"/>
  <c r="F1643" i="5"/>
  <c r="G1643" i="5"/>
  <c r="H1643" i="5"/>
  <c r="J1643" i="5"/>
  <c r="AV1643" i="5"/>
  <c r="AW1643" i="5"/>
  <c r="AX1643" i="5"/>
  <c r="C1644" i="5"/>
  <c r="D1644" i="5"/>
  <c r="E1644" i="5"/>
  <c r="F1644" i="5"/>
  <c r="G1644" i="5"/>
  <c r="H1644" i="5"/>
  <c r="J1644" i="5"/>
  <c r="AV1644" i="5"/>
  <c r="AW1644" i="5"/>
  <c r="AX1644" i="5"/>
  <c r="C1645" i="5"/>
  <c r="D1645" i="5"/>
  <c r="E1645" i="5"/>
  <c r="F1645" i="5"/>
  <c r="G1645" i="5"/>
  <c r="H1645" i="5"/>
  <c r="J1645" i="5"/>
  <c r="AV1645" i="5"/>
  <c r="AW1645" i="5"/>
  <c r="AX1645" i="5"/>
  <c r="C1646" i="5"/>
  <c r="D1646" i="5"/>
  <c r="E1646" i="5"/>
  <c r="F1646" i="5"/>
  <c r="G1646" i="5"/>
  <c r="H1646" i="5"/>
  <c r="J1646" i="5"/>
  <c r="AV1646" i="5"/>
  <c r="AW1646" i="5"/>
  <c r="AX1646" i="5"/>
  <c r="C1647" i="5"/>
  <c r="D1647" i="5"/>
  <c r="E1647" i="5"/>
  <c r="F1647" i="5"/>
  <c r="G1647" i="5"/>
  <c r="H1647" i="5"/>
  <c r="J1647" i="5"/>
  <c r="AV1647" i="5"/>
  <c r="AW1647" i="5"/>
  <c r="AX1647" i="5"/>
  <c r="C1648" i="5"/>
  <c r="D1648" i="5"/>
  <c r="E1648" i="5"/>
  <c r="F1648" i="5"/>
  <c r="G1648" i="5"/>
  <c r="H1648" i="5"/>
  <c r="J1648" i="5"/>
  <c r="AV1648" i="5"/>
  <c r="AW1648" i="5"/>
  <c r="AX1648" i="5"/>
  <c r="C1649" i="5"/>
  <c r="D1649" i="5"/>
  <c r="E1649" i="5"/>
  <c r="F1649" i="5"/>
  <c r="G1649" i="5"/>
  <c r="H1649" i="5"/>
  <c r="J1649" i="5"/>
  <c r="AV1649" i="5"/>
  <c r="AW1649" i="5"/>
  <c r="AX1649" i="5"/>
  <c r="C1650" i="5"/>
  <c r="D1650" i="5"/>
  <c r="E1650" i="5"/>
  <c r="F1650" i="5"/>
  <c r="G1650" i="5"/>
  <c r="H1650" i="5"/>
  <c r="J1650" i="5"/>
  <c r="AV1650" i="5"/>
  <c r="AW1650" i="5"/>
  <c r="AX1650" i="5"/>
  <c r="C1651" i="5"/>
  <c r="D1651" i="5"/>
  <c r="E1651" i="5"/>
  <c r="F1651" i="5"/>
  <c r="G1651" i="5"/>
  <c r="H1651" i="5"/>
  <c r="J1651" i="5"/>
  <c r="AV1651" i="5"/>
  <c r="AW1651" i="5"/>
  <c r="AX1651" i="5"/>
  <c r="C1652" i="5"/>
  <c r="D1652" i="5"/>
  <c r="E1652" i="5"/>
  <c r="F1652" i="5"/>
  <c r="G1652" i="5"/>
  <c r="H1652" i="5"/>
  <c r="J1652" i="5"/>
  <c r="AV1652" i="5"/>
  <c r="AW1652" i="5"/>
  <c r="AX1652" i="5"/>
  <c r="C1653" i="5"/>
  <c r="D1653" i="5"/>
  <c r="E1653" i="5"/>
  <c r="F1653" i="5"/>
  <c r="G1653" i="5"/>
  <c r="H1653" i="5"/>
  <c r="J1653" i="5"/>
  <c r="AV1653" i="5"/>
  <c r="AW1653" i="5"/>
  <c r="AX1653" i="5"/>
  <c r="C1654" i="5"/>
  <c r="D1654" i="5"/>
  <c r="E1654" i="5"/>
  <c r="F1654" i="5"/>
  <c r="G1654" i="5"/>
  <c r="H1654" i="5"/>
  <c r="J1654" i="5"/>
  <c r="AV1654" i="5"/>
  <c r="AW1654" i="5"/>
  <c r="AX1654" i="5"/>
  <c r="C1655" i="5"/>
  <c r="D1655" i="5"/>
  <c r="E1655" i="5"/>
  <c r="F1655" i="5"/>
  <c r="G1655" i="5"/>
  <c r="H1655" i="5"/>
  <c r="J1655" i="5"/>
  <c r="AV1655" i="5"/>
  <c r="AW1655" i="5"/>
  <c r="AX1655" i="5"/>
  <c r="C1656" i="5"/>
  <c r="D1656" i="5"/>
  <c r="E1656" i="5"/>
  <c r="F1656" i="5"/>
  <c r="G1656" i="5"/>
  <c r="H1656" i="5"/>
  <c r="J1656" i="5"/>
  <c r="AV1656" i="5"/>
  <c r="AW1656" i="5"/>
  <c r="AX1656" i="5"/>
  <c r="C1657" i="5"/>
  <c r="D1657" i="5"/>
  <c r="E1657" i="5"/>
  <c r="F1657" i="5"/>
  <c r="G1657" i="5"/>
  <c r="H1657" i="5"/>
  <c r="J1657" i="5"/>
  <c r="AV1657" i="5"/>
  <c r="AW1657" i="5"/>
  <c r="AX1657" i="5"/>
  <c r="C1658" i="5"/>
  <c r="D1658" i="5"/>
  <c r="E1658" i="5"/>
  <c r="F1658" i="5"/>
  <c r="G1658" i="5"/>
  <c r="H1658" i="5"/>
  <c r="J1658" i="5"/>
  <c r="AV1658" i="5"/>
  <c r="AW1658" i="5"/>
  <c r="AX1658" i="5"/>
  <c r="C1659" i="5"/>
  <c r="D1659" i="5"/>
  <c r="E1659" i="5"/>
  <c r="F1659" i="5"/>
  <c r="G1659" i="5"/>
  <c r="H1659" i="5"/>
  <c r="J1659" i="5"/>
  <c r="AV1659" i="5"/>
  <c r="AW1659" i="5"/>
  <c r="AX1659" i="5"/>
  <c r="C1660" i="5"/>
  <c r="D1660" i="5"/>
  <c r="E1660" i="5"/>
  <c r="F1660" i="5"/>
  <c r="G1660" i="5"/>
  <c r="H1660" i="5"/>
  <c r="J1660" i="5"/>
  <c r="AV1660" i="5"/>
  <c r="AW1660" i="5"/>
  <c r="AX1660" i="5"/>
  <c r="C1661" i="5"/>
  <c r="D1661" i="5"/>
  <c r="E1661" i="5"/>
  <c r="F1661" i="5"/>
  <c r="G1661" i="5"/>
  <c r="H1661" i="5"/>
  <c r="J1661" i="5"/>
  <c r="AV1661" i="5"/>
  <c r="AW1661" i="5"/>
  <c r="AX1661" i="5"/>
  <c r="C1662" i="5"/>
  <c r="D1662" i="5"/>
  <c r="E1662" i="5"/>
  <c r="F1662" i="5"/>
  <c r="G1662" i="5"/>
  <c r="H1662" i="5"/>
  <c r="J1662" i="5"/>
  <c r="AV1662" i="5"/>
  <c r="AW1662" i="5"/>
  <c r="AX1662" i="5"/>
  <c r="C1663" i="5"/>
  <c r="D1663" i="5"/>
  <c r="E1663" i="5"/>
  <c r="F1663" i="5"/>
  <c r="G1663" i="5"/>
  <c r="H1663" i="5"/>
  <c r="J1663" i="5"/>
  <c r="AV1663" i="5"/>
  <c r="AW1663" i="5"/>
  <c r="AX1663" i="5"/>
  <c r="C1664" i="5"/>
  <c r="D1664" i="5"/>
  <c r="E1664" i="5"/>
  <c r="F1664" i="5"/>
  <c r="G1664" i="5"/>
  <c r="H1664" i="5"/>
  <c r="J1664" i="5"/>
  <c r="AV1664" i="5"/>
  <c r="AW1664" i="5"/>
  <c r="AX1664" i="5"/>
  <c r="C1665" i="5"/>
  <c r="D1665" i="5"/>
  <c r="E1665" i="5"/>
  <c r="F1665" i="5"/>
  <c r="G1665" i="5"/>
  <c r="H1665" i="5"/>
  <c r="J1665" i="5"/>
  <c r="AV1665" i="5"/>
  <c r="AW1665" i="5"/>
  <c r="AX1665" i="5"/>
  <c r="C1666" i="5"/>
  <c r="D1666" i="5"/>
  <c r="E1666" i="5"/>
  <c r="F1666" i="5"/>
  <c r="G1666" i="5"/>
  <c r="H1666" i="5"/>
  <c r="J1666" i="5"/>
  <c r="AV1666" i="5"/>
  <c r="AW1666" i="5"/>
  <c r="AX1666" i="5"/>
  <c r="C1667" i="5"/>
  <c r="D1667" i="5"/>
  <c r="E1667" i="5"/>
  <c r="F1667" i="5"/>
  <c r="G1667" i="5"/>
  <c r="H1667" i="5"/>
  <c r="J1667" i="5"/>
  <c r="AV1667" i="5"/>
  <c r="AW1667" i="5"/>
  <c r="AX1667" i="5"/>
  <c r="C1668" i="5"/>
  <c r="D1668" i="5"/>
  <c r="E1668" i="5"/>
  <c r="F1668" i="5"/>
  <c r="G1668" i="5"/>
  <c r="H1668" i="5"/>
  <c r="J1668" i="5"/>
  <c r="AV1668" i="5"/>
  <c r="AW1668" i="5"/>
  <c r="AX1668" i="5"/>
  <c r="C1669" i="5"/>
  <c r="D1669" i="5"/>
  <c r="E1669" i="5"/>
  <c r="F1669" i="5"/>
  <c r="G1669" i="5"/>
  <c r="H1669" i="5"/>
  <c r="J1669" i="5"/>
  <c r="AV1669" i="5"/>
  <c r="AW1669" i="5"/>
  <c r="AX1669" i="5"/>
  <c r="C1670" i="5"/>
  <c r="D1670" i="5"/>
  <c r="E1670" i="5"/>
  <c r="F1670" i="5"/>
  <c r="G1670" i="5"/>
  <c r="H1670" i="5"/>
  <c r="J1670" i="5"/>
  <c r="AV1670" i="5"/>
  <c r="AW1670" i="5"/>
  <c r="AX1670" i="5"/>
  <c r="C1671" i="5"/>
  <c r="D1671" i="5"/>
  <c r="E1671" i="5"/>
  <c r="F1671" i="5"/>
  <c r="G1671" i="5"/>
  <c r="H1671" i="5"/>
  <c r="J1671" i="5"/>
  <c r="AV1671" i="5"/>
  <c r="AW1671" i="5"/>
  <c r="AX1671" i="5"/>
  <c r="C1672" i="5"/>
  <c r="D1672" i="5"/>
  <c r="E1672" i="5"/>
  <c r="F1672" i="5"/>
  <c r="G1672" i="5"/>
  <c r="H1672" i="5"/>
  <c r="J1672" i="5"/>
  <c r="AV1672" i="5"/>
  <c r="AW1672" i="5"/>
  <c r="AX1672" i="5"/>
  <c r="C1673" i="5"/>
  <c r="D1673" i="5"/>
  <c r="E1673" i="5"/>
  <c r="F1673" i="5"/>
  <c r="G1673" i="5"/>
  <c r="H1673" i="5"/>
  <c r="J1673" i="5"/>
  <c r="AV1673" i="5"/>
  <c r="AW1673" i="5"/>
  <c r="AX1673" i="5"/>
  <c r="C1674" i="5"/>
  <c r="D1674" i="5"/>
  <c r="E1674" i="5"/>
  <c r="F1674" i="5"/>
  <c r="G1674" i="5"/>
  <c r="H1674" i="5"/>
  <c r="J1674" i="5"/>
  <c r="AV1674" i="5"/>
  <c r="AW1674" i="5"/>
  <c r="AX1674" i="5"/>
  <c r="C1675" i="5"/>
  <c r="D1675" i="5"/>
  <c r="E1675" i="5"/>
  <c r="F1675" i="5"/>
  <c r="G1675" i="5"/>
  <c r="H1675" i="5"/>
  <c r="J1675" i="5"/>
  <c r="AV1675" i="5"/>
  <c r="AW1675" i="5"/>
  <c r="AX1675" i="5"/>
  <c r="C1676" i="5"/>
  <c r="D1676" i="5"/>
  <c r="E1676" i="5"/>
  <c r="F1676" i="5"/>
  <c r="G1676" i="5"/>
  <c r="H1676" i="5"/>
  <c r="J1676" i="5"/>
  <c r="AV1676" i="5"/>
  <c r="AW1676" i="5"/>
  <c r="AX1676" i="5"/>
  <c r="C1677" i="5"/>
  <c r="D1677" i="5"/>
  <c r="E1677" i="5"/>
  <c r="F1677" i="5"/>
  <c r="G1677" i="5"/>
  <c r="H1677" i="5"/>
  <c r="J1677" i="5"/>
  <c r="AV1677" i="5"/>
  <c r="AW1677" i="5"/>
  <c r="AX1677" i="5"/>
  <c r="C1678" i="5"/>
  <c r="D1678" i="5"/>
  <c r="E1678" i="5"/>
  <c r="F1678" i="5"/>
  <c r="G1678" i="5"/>
  <c r="H1678" i="5"/>
  <c r="J1678" i="5"/>
  <c r="AV1678" i="5"/>
  <c r="AW1678" i="5"/>
  <c r="AX1678" i="5"/>
  <c r="C1679" i="5"/>
  <c r="D1679" i="5"/>
  <c r="E1679" i="5"/>
  <c r="F1679" i="5"/>
  <c r="G1679" i="5"/>
  <c r="H1679" i="5"/>
  <c r="J1679" i="5"/>
  <c r="AV1679" i="5"/>
  <c r="AW1679" i="5"/>
  <c r="AX1679" i="5"/>
  <c r="C1680" i="5"/>
  <c r="D1680" i="5"/>
  <c r="E1680" i="5"/>
  <c r="F1680" i="5"/>
  <c r="G1680" i="5"/>
  <c r="H1680" i="5"/>
  <c r="J1680" i="5"/>
  <c r="AV1680" i="5"/>
  <c r="AW1680" i="5"/>
  <c r="AX1680" i="5"/>
  <c r="C1681" i="5"/>
  <c r="D1681" i="5"/>
  <c r="E1681" i="5"/>
  <c r="F1681" i="5"/>
  <c r="G1681" i="5"/>
  <c r="H1681" i="5"/>
  <c r="J1681" i="5"/>
  <c r="AV1681" i="5"/>
  <c r="AW1681" i="5"/>
  <c r="AX1681" i="5"/>
  <c r="C1682" i="5"/>
  <c r="D1682" i="5"/>
  <c r="E1682" i="5"/>
  <c r="F1682" i="5"/>
  <c r="G1682" i="5"/>
  <c r="H1682" i="5"/>
  <c r="J1682" i="5"/>
  <c r="AV1682" i="5"/>
  <c r="AW1682" i="5"/>
  <c r="AX1682" i="5"/>
  <c r="C1683" i="5"/>
  <c r="D1683" i="5"/>
  <c r="E1683" i="5"/>
  <c r="F1683" i="5"/>
  <c r="G1683" i="5"/>
  <c r="H1683" i="5"/>
  <c r="J1683" i="5"/>
  <c r="AV1683" i="5"/>
  <c r="AW1683" i="5"/>
  <c r="AX1683" i="5"/>
  <c r="C1684" i="5"/>
  <c r="D1684" i="5"/>
  <c r="E1684" i="5"/>
  <c r="F1684" i="5"/>
  <c r="G1684" i="5"/>
  <c r="H1684" i="5"/>
  <c r="J1684" i="5"/>
  <c r="AV1684" i="5"/>
  <c r="AW1684" i="5"/>
  <c r="AX1684" i="5"/>
  <c r="C1685" i="5"/>
  <c r="D1685" i="5"/>
  <c r="E1685" i="5"/>
  <c r="F1685" i="5"/>
  <c r="G1685" i="5"/>
  <c r="H1685" i="5"/>
  <c r="J1685" i="5"/>
  <c r="AV1685" i="5"/>
  <c r="AW1685" i="5"/>
  <c r="AX1685" i="5"/>
  <c r="C1686" i="5"/>
  <c r="D1686" i="5"/>
  <c r="E1686" i="5"/>
  <c r="F1686" i="5"/>
  <c r="G1686" i="5"/>
  <c r="H1686" i="5"/>
  <c r="J1686" i="5"/>
  <c r="AV1686" i="5"/>
  <c r="AW1686" i="5"/>
  <c r="AX1686" i="5"/>
  <c r="C1687" i="5"/>
  <c r="D1687" i="5"/>
  <c r="E1687" i="5"/>
  <c r="F1687" i="5"/>
  <c r="G1687" i="5"/>
  <c r="H1687" i="5"/>
  <c r="J1687" i="5"/>
  <c r="AV1687" i="5"/>
  <c r="AW1687" i="5"/>
  <c r="AX1687" i="5"/>
  <c r="C1688" i="5"/>
  <c r="D1688" i="5"/>
  <c r="E1688" i="5"/>
  <c r="F1688" i="5"/>
  <c r="G1688" i="5"/>
  <c r="H1688" i="5"/>
  <c r="J1688" i="5"/>
  <c r="AV1688" i="5"/>
  <c r="AW1688" i="5"/>
  <c r="AX1688" i="5"/>
  <c r="C1689" i="5"/>
  <c r="D1689" i="5"/>
  <c r="E1689" i="5"/>
  <c r="F1689" i="5"/>
  <c r="G1689" i="5"/>
  <c r="H1689" i="5"/>
  <c r="J1689" i="5"/>
  <c r="AV1689" i="5"/>
  <c r="AW1689" i="5"/>
  <c r="AX1689" i="5"/>
  <c r="C1690" i="5"/>
  <c r="D1690" i="5"/>
  <c r="E1690" i="5"/>
  <c r="F1690" i="5"/>
  <c r="G1690" i="5"/>
  <c r="H1690" i="5"/>
  <c r="J1690" i="5"/>
  <c r="AV1690" i="5"/>
  <c r="AW1690" i="5"/>
  <c r="AX1690" i="5"/>
  <c r="C1691" i="5"/>
  <c r="D1691" i="5"/>
  <c r="E1691" i="5"/>
  <c r="F1691" i="5"/>
  <c r="G1691" i="5"/>
  <c r="H1691" i="5"/>
  <c r="J1691" i="5"/>
  <c r="AV1691" i="5"/>
  <c r="AW1691" i="5"/>
  <c r="AX1691" i="5"/>
  <c r="C1692" i="5"/>
  <c r="D1692" i="5"/>
  <c r="E1692" i="5"/>
  <c r="F1692" i="5"/>
  <c r="G1692" i="5"/>
  <c r="H1692" i="5"/>
  <c r="J1692" i="5"/>
  <c r="AV1692" i="5"/>
  <c r="AW1692" i="5"/>
  <c r="AX1692" i="5"/>
  <c r="C1693" i="5"/>
  <c r="D1693" i="5"/>
  <c r="E1693" i="5"/>
  <c r="F1693" i="5"/>
  <c r="G1693" i="5"/>
  <c r="H1693" i="5"/>
  <c r="J1693" i="5"/>
  <c r="AV1693" i="5"/>
  <c r="AW1693" i="5"/>
  <c r="AX1693" i="5"/>
  <c r="C1694" i="5"/>
  <c r="D1694" i="5"/>
  <c r="E1694" i="5"/>
  <c r="F1694" i="5"/>
  <c r="G1694" i="5"/>
  <c r="H1694" i="5"/>
  <c r="J1694" i="5"/>
  <c r="AV1694" i="5"/>
  <c r="AW1694" i="5"/>
  <c r="AX1694" i="5"/>
  <c r="C1695" i="5"/>
  <c r="D1695" i="5"/>
  <c r="E1695" i="5"/>
  <c r="F1695" i="5"/>
  <c r="G1695" i="5"/>
  <c r="H1695" i="5"/>
  <c r="J1695" i="5"/>
  <c r="AV1695" i="5"/>
  <c r="AW1695" i="5"/>
  <c r="AX1695" i="5"/>
  <c r="C1696" i="5"/>
  <c r="D1696" i="5"/>
  <c r="E1696" i="5"/>
  <c r="F1696" i="5"/>
  <c r="G1696" i="5"/>
  <c r="H1696" i="5"/>
  <c r="J1696" i="5"/>
  <c r="AV1696" i="5"/>
  <c r="AW1696" i="5"/>
  <c r="AX1696" i="5"/>
  <c r="C1697" i="5"/>
  <c r="D1697" i="5"/>
  <c r="E1697" i="5"/>
  <c r="F1697" i="5"/>
  <c r="G1697" i="5"/>
  <c r="H1697" i="5"/>
  <c r="J1697" i="5"/>
  <c r="AV1697" i="5"/>
  <c r="AW1697" i="5"/>
  <c r="AX1697" i="5"/>
  <c r="C1698" i="5"/>
  <c r="D1698" i="5"/>
  <c r="E1698" i="5"/>
  <c r="F1698" i="5"/>
  <c r="G1698" i="5"/>
  <c r="H1698" i="5"/>
  <c r="J1698" i="5"/>
  <c r="AV1698" i="5"/>
  <c r="AW1698" i="5"/>
  <c r="AX1698" i="5"/>
  <c r="C1699" i="5"/>
  <c r="D1699" i="5"/>
  <c r="E1699" i="5"/>
  <c r="F1699" i="5"/>
  <c r="G1699" i="5"/>
  <c r="H1699" i="5"/>
  <c r="J1699" i="5"/>
  <c r="AV1699" i="5"/>
  <c r="AW1699" i="5"/>
  <c r="AX1699" i="5"/>
  <c r="C1700" i="5"/>
  <c r="D1700" i="5"/>
  <c r="E1700" i="5"/>
  <c r="F1700" i="5"/>
  <c r="G1700" i="5"/>
  <c r="H1700" i="5"/>
  <c r="J1700" i="5"/>
  <c r="AV1700" i="5"/>
  <c r="AW1700" i="5"/>
  <c r="AX1700" i="5"/>
  <c r="C1701" i="5"/>
  <c r="D1701" i="5"/>
  <c r="E1701" i="5"/>
  <c r="F1701" i="5"/>
  <c r="G1701" i="5"/>
  <c r="H1701" i="5"/>
  <c r="J1701" i="5"/>
  <c r="AV1701" i="5"/>
  <c r="AW1701" i="5"/>
  <c r="AX1701" i="5"/>
  <c r="C1702" i="5"/>
  <c r="D1702" i="5"/>
  <c r="E1702" i="5"/>
  <c r="F1702" i="5"/>
  <c r="G1702" i="5"/>
  <c r="H1702" i="5"/>
  <c r="J1702" i="5"/>
  <c r="AV1702" i="5"/>
  <c r="AW1702" i="5"/>
  <c r="AX1702" i="5"/>
  <c r="C1703" i="5"/>
  <c r="D1703" i="5"/>
  <c r="E1703" i="5"/>
  <c r="F1703" i="5"/>
  <c r="G1703" i="5"/>
  <c r="H1703" i="5"/>
  <c r="J1703" i="5"/>
  <c r="AV1703" i="5"/>
  <c r="AW1703" i="5"/>
  <c r="AX1703" i="5"/>
  <c r="C1704" i="5"/>
  <c r="D1704" i="5"/>
  <c r="E1704" i="5"/>
  <c r="F1704" i="5"/>
  <c r="G1704" i="5"/>
  <c r="H1704" i="5"/>
  <c r="J1704" i="5"/>
  <c r="AV1704" i="5"/>
  <c r="AW1704" i="5"/>
  <c r="AX1704" i="5"/>
  <c r="C1705" i="5"/>
  <c r="D1705" i="5"/>
  <c r="E1705" i="5"/>
  <c r="F1705" i="5"/>
  <c r="G1705" i="5"/>
  <c r="H1705" i="5"/>
  <c r="J1705" i="5"/>
  <c r="AV1705" i="5"/>
  <c r="AW1705" i="5"/>
  <c r="AX1705" i="5"/>
  <c r="C1706" i="5"/>
  <c r="D1706" i="5"/>
  <c r="E1706" i="5"/>
  <c r="F1706" i="5"/>
  <c r="G1706" i="5"/>
  <c r="H1706" i="5"/>
  <c r="J1706" i="5"/>
  <c r="AV1706" i="5"/>
  <c r="AW1706" i="5"/>
  <c r="AX1706" i="5"/>
  <c r="C1707" i="5"/>
  <c r="D1707" i="5"/>
  <c r="E1707" i="5"/>
  <c r="F1707" i="5"/>
  <c r="G1707" i="5"/>
  <c r="H1707" i="5"/>
  <c r="J1707" i="5"/>
  <c r="AV1707" i="5"/>
  <c r="AW1707" i="5"/>
  <c r="AX1707" i="5"/>
  <c r="C1708" i="5"/>
  <c r="D1708" i="5"/>
  <c r="E1708" i="5"/>
  <c r="F1708" i="5"/>
  <c r="G1708" i="5"/>
  <c r="H1708" i="5"/>
  <c r="J1708" i="5"/>
  <c r="AV1708" i="5"/>
  <c r="AW1708" i="5"/>
  <c r="AX1708" i="5"/>
  <c r="C1709" i="5"/>
  <c r="D1709" i="5"/>
  <c r="E1709" i="5"/>
  <c r="F1709" i="5"/>
  <c r="G1709" i="5"/>
  <c r="H1709" i="5"/>
  <c r="J1709" i="5"/>
  <c r="AV1709" i="5"/>
  <c r="AW1709" i="5"/>
  <c r="AX1709" i="5"/>
  <c r="C1710" i="5"/>
  <c r="D1710" i="5"/>
  <c r="E1710" i="5"/>
  <c r="F1710" i="5"/>
  <c r="G1710" i="5"/>
  <c r="H1710" i="5"/>
  <c r="J1710" i="5"/>
  <c r="AV1710" i="5"/>
  <c r="AW1710" i="5"/>
  <c r="AX1710" i="5"/>
  <c r="C1711" i="5"/>
  <c r="D1711" i="5"/>
  <c r="E1711" i="5"/>
  <c r="F1711" i="5"/>
  <c r="G1711" i="5"/>
  <c r="H1711" i="5"/>
  <c r="J1711" i="5"/>
  <c r="AV1711" i="5"/>
  <c r="AW1711" i="5"/>
  <c r="AX1711" i="5"/>
  <c r="C1712" i="5"/>
  <c r="D1712" i="5"/>
  <c r="E1712" i="5"/>
  <c r="F1712" i="5"/>
  <c r="G1712" i="5"/>
  <c r="H1712" i="5"/>
  <c r="J1712" i="5"/>
  <c r="AV1712" i="5"/>
  <c r="AW1712" i="5"/>
  <c r="AX1712" i="5"/>
  <c r="C1713" i="5"/>
  <c r="D1713" i="5"/>
  <c r="E1713" i="5"/>
  <c r="F1713" i="5"/>
  <c r="G1713" i="5"/>
  <c r="H1713" i="5"/>
  <c r="J1713" i="5"/>
  <c r="AV1713" i="5"/>
  <c r="AW1713" i="5"/>
  <c r="AX1713" i="5"/>
  <c r="C1714" i="5"/>
  <c r="D1714" i="5"/>
  <c r="E1714" i="5"/>
  <c r="F1714" i="5"/>
  <c r="G1714" i="5"/>
  <c r="H1714" i="5"/>
  <c r="J1714" i="5"/>
  <c r="AV1714" i="5"/>
  <c r="AW1714" i="5"/>
  <c r="AX1714" i="5"/>
  <c r="C1715" i="5"/>
  <c r="D1715" i="5"/>
  <c r="E1715" i="5"/>
  <c r="F1715" i="5"/>
  <c r="G1715" i="5"/>
  <c r="H1715" i="5"/>
  <c r="J1715" i="5"/>
  <c r="AV1715" i="5"/>
  <c r="AW1715" i="5"/>
  <c r="AX1715" i="5"/>
  <c r="C1716" i="5"/>
  <c r="D1716" i="5"/>
  <c r="E1716" i="5"/>
  <c r="F1716" i="5"/>
  <c r="G1716" i="5"/>
  <c r="H1716" i="5"/>
  <c r="J1716" i="5"/>
  <c r="AV1716" i="5"/>
  <c r="AW1716" i="5"/>
  <c r="AX1716" i="5"/>
  <c r="C1717" i="5"/>
  <c r="D1717" i="5"/>
  <c r="E1717" i="5"/>
  <c r="F1717" i="5"/>
  <c r="G1717" i="5"/>
  <c r="H1717" i="5"/>
  <c r="J1717" i="5"/>
  <c r="AV1717" i="5"/>
  <c r="AW1717" i="5"/>
  <c r="AX1717" i="5"/>
  <c r="C1718" i="5"/>
  <c r="D1718" i="5"/>
  <c r="E1718" i="5"/>
  <c r="F1718" i="5"/>
  <c r="G1718" i="5"/>
  <c r="H1718" i="5"/>
  <c r="J1718" i="5"/>
  <c r="AV1718" i="5"/>
  <c r="AW1718" i="5"/>
  <c r="AX1718" i="5"/>
  <c r="C1719" i="5"/>
  <c r="D1719" i="5"/>
  <c r="E1719" i="5"/>
  <c r="F1719" i="5"/>
  <c r="G1719" i="5"/>
  <c r="H1719" i="5"/>
  <c r="J1719" i="5"/>
  <c r="AV1719" i="5"/>
  <c r="AW1719" i="5"/>
  <c r="AX1719" i="5"/>
  <c r="C1720" i="5"/>
  <c r="D1720" i="5"/>
  <c r="E1720" i="5"/>
  <c r="F1720" i="5"/>
  <c r="G1720" i="5"/>
  <c r="H1720" i="5"/>
  <c r="J1720" i="5"/>
  <c r="AV1720" i="5"/>
  <c r="AW1720" i="5"/>
  <c r="AX1720" i="5"/>
  <c r="C1721" i="5"/>
  <c r="D1721" i="5"/>
  <c r="E1721" i="5"/>
  <c r="F1721" i="5"/>
  <c r="G1721" i="5"/>
  <c r="H1721" i="5"/>
  <c r="J1721" i="5"/>
  <c r="AV1721" i="5"/>
  <c r="AW1721" i="5"/>
  <c r="AX1721" i="5"/>
  <c r="C1722" i="5"/>
  <c r="D1722" i="5"/>
  <c r="E1722" i="5"/>
  <c r="F1722" i="5"/>
  <c r="G1722" i="5"/>
  <c r="H1722" i="5"/>
  <c r="J1722" i="5"/>
  <c r="AV1722" i="5"/>
  <c r="AW1722" i="5"/>
  <c r="AX1722" i="5"/>
  <c r="C1723" i="5"/>
  <c r="D1723" i="5"/>
  <c r="E1723" i="5"/>
  <c r="F1723" i="5"/>
  <c r="G1723" i="5"/>
  <c r="H1723" i="5"/>
  <c r="J1723" i="5"/>
  <c r="AV1723" i="5"/>
  <c r="AW1723" i="5"/>
  <c r="AX1723" i="5"/>
  <c r="C1724" i="5"/>
  <c r="D1724" i="5"/>
  <c r="E1724" i="5"/>
  <c r="F1724" i="5"/>
  <c r="G1724" i="5"/>
  <c r="H1724" i="5"/>
  <c r="J1724" i="5"/>
  <c r="AV1724" i="5"/>
  <c r="AW1724" i="5"/>
  <c r="AX1724" i="5"/>
  <c r="C1725" i="5"/>
  <c r="D1725" i="5"/>
  <c r="E1725" i="5"/>
  <c r="F1725" i="5"/>
  <c r="G1725" i="5"/>
  <c r="H1725" i="5"/>
  <c r="J1725" i="5"/>
  <c r="AV1725" i="5"/>
  <c r="AW1725" i="5"/>
  <c r="AX1725" i="5"/>
  <c r="C1726" i="5"/>
  <c r="D1726" i="5"/>
  <c r="E1726" i="5"/>
  <c r="F1726" i="5"/>
  <c r="G1726" i="5"/>
  <c r="H1726" i="5"/>
  <c r="J1726" i="5"/>
  <c r="AV1726" i="5"/>
  <c r="AW1726" i="5"/>
  <c r="AX1726" i="5"/>
  <c r="C1727" i="5"/>
  <c r="D1727" i="5"/>
  <c r="E1727" i="5"/>
  <c r="F1727" i="5"/>
  <c r="G1727" i="5"/>
  <c r="H1727" i="5"/>
  <c r="J1727" i="5"/>
  <c r="AV1727" i="5"/>
  <c r="AW1727" i="5"/>
  <c r="AX1727" i="5"/>
  <c r="C1728" i="5"/>
  <c r="D1728" i="5"/>
  <c r="E1728" i="5"/>
  <c r="F1728" i="5"/>
  <c r="G1728" i="5"/>
  <c r="H1728" i="5"/>
  <c r="J1728" i="5"/>
  <c r="AV1728" i="5"/>
  <c r="AW1728" i="5"/>
  <c r="AX1728" i="5"/>
  <c r="C1729" i="5"/>
  <c r="D1729" i="5"/>
  <c r="E1729" i="5"/>
  <c r="F1729" i="5"/>
  <c r="G1729" i="5"/>
  <c r="H1729" i="5"/>
  <c r="J1729" i="5"/>
  <c r="AV1729" i="5"/>
  <c r="AW1729" i="5"/>
  <c r="AX1729" i="5"/>
  <c r="C1730" i="5"/>
  <c r="D1730" i="5"/>
  <c r="E1730" i="5"/>
  <c r="F1730" i="5"/>
  <c r="G1730" i="5"/>
  <c r="H1730" i="5"/>
  <c r="J1730" i="5"/>
  <c r="AV1730" i="5"/>
  <c r="AW1730" i="5"/>
  <c r="AX1730" i="5"/>
  <c r="C1731" i="5"/>
  <c r="D1731" i="5"/>
  <c r="E1731" i="5"/>
  <c r="F1731" i="5"/>
  <c r="G1731" i="5"/>
  <c r="H1731" i="5"/>
  <c r="J1731" i="5"/>
  <c r="AV1731" i="5"/>
  <c r="AW1731" i="5"/>
  <c r="AX1731" i="5"/>
  <c r="C1732" i="5"/>
  <c r="D1732" i="5"/>
  <c r="E1732" i="5"/>
  <c r="F1732" i="5"/>
  <c r="G1732" i="5"/>
  <c r="H1732" i="5"/>
  <c r="J1732" i="5"/>
  <c r="AV1732" i="5"/>
  <c r="AW1732" i="5"/>
  <c r="AX1732" i="5"/>
  <c r="C1733" i="5"/>
  <c r="D1733" i="5"/>
  <c r="E1733" i="5"/>
  <c r="F1733" i="5"/>
  <c r="G1733" i="5"/>
  <c r="H1733" i="5"/>
  <c r="J1733" i="5"/>
  <c r="AV1733" i="5"/>
  <c r="AW1733" i="5"/>
  <c r="AX1733" i="5"/>
  <c r="C1734" i="5"/>
  <c r="D1734" i="5"/>
  <c r="E1734" i="5"/>
  <c r="F1734" i="5"/>
  <c r="G1734" i="5"/>
  <c r="H1734" i="5"/>
  <c r="J1734" i="5"/>
  <c r="AV1734" i="5"/>
  <c r="AW1734" i="5"/>
  <c r="AX1734" i="5"/>
  <c r="C1735" i="5"/>
  <c r="D1735" i="5"/>
  <c r="E1735" i="5"/>
  <c r="F1735" i="5"/>
  <c r="G1735" i="5"/>
  <c r="H1735" i="5"/>
  <c r="J1735" i="5"/>
  <c r="AV1735" i="5"/>
  <c r="AW1735" i="5"/>
  <c r="AX1735" i="5"/>
  <c r="C1736" i="5"/>
  <c r="D1736" i="5"/>
  <c r="E1736" i="5"/>
  <c r="F1736" i="5"/>
  <c r="G1736" i="5"/>
  <c r="H1736" i="5"/>
  <c r="J1736" i="5"/>
  <c r="AV1736" i="5"/>
  <c r="AW1736" i="5"/>
  <c r="AX1736" i="5"/>
  <c r="C1737" i="5"/>
  <c r="D1737" i="5"/>
  <c r="E1737" i="5"/>
  <c r="F1737" i="5"/>
  <c r="G1737" i="5"/>
  <c r="H1737" i="5"/>
  <c r="J1737" i="5"/>
  <c r="AV1737" i="5"/>
  <c r="AW1737" i="5"/>
  <c r="AX1737" i="5"/>
  <c r="C1738" i="5"/>
  <c r="D1738" i="5"/>
  <c r="E1738" i="5"/>
  <c r="F1738" i="5"/>
  <c r="G1738" i="5"/>
  <c r="H1738" i="5"/>
  <c r="J1738" i="5"/>
  <c r="AV1738" i="5"/>
  <c r="AW1738" i="5"/>
  <c r="AX1738" i="5"/>
  <c r="C1739" i="5"/>
  <c r="D1739" i="5"/>
  <c r="E1739" i="5"/>
  <c r="F1739" i="5"/>
  <c r="G1739" i="5"/>
  <c r="H1739" i="5"/>
  <c r="J1739" i="5"/>
  <c r="AV1739" i="5"/>
  <c r="AW1739" i="5"/>
  <c r="AX1739" i="5"/>
  <c r="C1740" i="5"/>
  <c r="D1740" i="5"/>
  <c r="E1740" i="5"/>
  <c r="F1740" i="5"/>
  <c r="G1740" i="5"/>
  <c r="H1740" i="5"/>
  <c r="J1740" i="5"/>
  <c r="AV1740" i="5"/>
  <c r="AW1740" i="5"/>
  <c r="AX1740" i="5"/>
  <c r="C1741" i="5"/>
  <c r="D1741" i="5"/>
  <c r="E1741" i="5"/>
  <c r="F1741" i="5"/>
  <c r="G1741" i="5"/>
  <c r="H1741" i="5"/>
  <c r="J1741" i="5"/>
  <c r="AV1741" i="5"/>
  <c r="AW1741" i="5"/>
  <c r="AX1741" i="5"/>
  <c r="C1742" i="5"/>
  <c r="D1742" i="5"/>
  <c r="E1742" i="5"/>
  <c r="F1742" i="5"/>
  <c r="G1742" i="5"/>
  <c r="H1742" i="5"/>
  <c r="J1742" i="5"/>
  <c r="AV1742" i="5"/>
  <c r="AW1742" i="5"/>
  <c r="AX1742" i="5"/>
  <c r="C1743" i="5"/>
  <c r="D1743" i="5"/>
  <c r="E1743" i="5"/>
  <c r="F1743" i="5"/>
  <c r="G1743" i="5"/>
  <c r="H1743" i="5"/>
  <c r="J1743" i="5"/>
  <c r="AV1743" i="5"/>
  <c r="AW1743" i="5"/>
  <c r="AX1743" i="5"/>
  <c r="C1744" i="5"/>
  <c r="D1744" i="5"/>
  <c r="E1744" i="5"/>
  <c r="F1744" i="5"/>
  <c r="G1744" i="5"/>
  <c r="H1744" i="5"/>
  <c r="J1744" i="5"/>
  <c r="AV1744" i="5"/>
  <c r="AW1744" i="5"/>
  <c r="AX1744" i="5"/>
  <c r="C1745" i="5"/>
  <c r="D1745" i="5"/>
  <c r="E1745" i="5"/>
  <c r="F1745" i="5"/>
  <c r="G1745" i="5"/>
  <c r="H1745" i="5"/>
  <c r="J1745" i="5"/>
  <c r="AV1745" i="5"/>
  <c r="AW1745" i="5"/>
  <c r="AX1745" i="5"/>
  <c r="C1746" i="5"/>
  <c r="D1746" i="5"/>
  <c r="E1746" i="5"/>
  <c r="F1746" i="5"/>
  <c r="G1746" i="5"/>
  <c r="H1746" i="5"/>
  <c r="J1746" i="5"/>
  <c r="AV1746" i="5"/>
  <c r="AW1746" i="5"/>
  <c r="AX1746" i="5"/>
  <c r="C1747" i="5"/>
  <c r="D1747" i="5"/>
  <c r="E1747" i="5"/>
  <c r="F1747" i="5"/>
  <c r="G1747" i="5"/>
  <c r="H1747" i="5"/>
  <c r="J1747" i="5"/>
  <c r="AV1747" i="5"/>
  <c r="AW1747" i="5"/>
  <c r="AX1747" i="5"/>
  <c r="C1748" i="5"/>
  <c r="D1748" i="5"/>
  <c r="E1748" i="5"/>
  <c r="F1748" i="5"/>
  <c r="G1748" i="5"/>
  <c r="H1748" i="5"/>
  <c r="J1748" i="5"/>
  <c r="AV1748" i="5"/>
  <c r="AW1748" i="5"/>
  <c r="AX1748" i="5"/>
  <c r="C1749" i="5"/>
  <c r="D1749" i="5"/>
  <c r="E1749" i="5"/>
  <c r="F1749" i="5"/>
  <c r="G1749" i="5"/>
  <c r="H1749" i="5"/>
  <c r="J1749" i="5"/>
  <c r="AV1749" i="5"/>
  <c r="AW1749" i="5"/>
  <c r="AX1749" i="5"/>
  <c r="C1750" i="5"/>
  <c r="D1750" i="5"/>
  <c r="E1750" i="5"/>
  <c r="F1750" i="5"/>
  <c r="G1750" i="5"/>
  <c r="H1750" i="5"/>
  <c r="J1750" i="5"/>
  <c r="AV1750" i="5"/>
  <c r="AW1750" i="5"/>
  <c r="AX1750" i="5"/>
  <c r="C1751" i="5"/>
  <c r="D1751" i="5"/>
  <c r="E1751" i="5"/>
  <c r="F1751" i="5"/>
  <c r="G1751" i="5"/>
  <c r="H1751" i="5"/>
  <c r="J1751" i="5"/>
  <c r="AV1751" i="5"/>
  <c r="AW1751" i="5"/>
  <c r="AX1751" i="5"/>
  <c r="C1752" i="5"/>
  <c r="D1752" i="5"/>
  <c r="E1752" i="5"/>
  <c r="F1752" i="5"/>
  <c r="G1752" i="5"/>
  <c r="H1752" i="5"/>
  <c r="J1752" i="5"/>
  <c r="AV1752" i="5"/>
  <c r="AW1752" i="5"/>
  <c r="AX1752" i="5"/>
  <c r="C1753" i="5"/>
  <c r="D1753" i="5"/>
  <c r="E1753" i="5"/>
  <c r="F1753" i="5"/>
  <c r="G1753" i="5"/>
  <c r="H1753" i="5"/>
  <c r="J1753" i="5"/>
  <c r="AV1753" i="5"/>
  <c r="AW1753" i="5"/>
  <c r="AX1753" i="5"/>
  <c r="C1754" i="5"/>
  <c r="D1754" i="5"/>
  <c r="E1754" i="5"/>
  <c r="F1754" i="5"/>
  <c r="G1754" i="5"/>
  <c r="H1754" i="5"/>
  <c r="J1754" i="5"/>
  <c r="AV1754" i="5"/>
  <c r="AW1754" i="5"/>
  <c r="AX1754" i="5"/>
  <c r="C1755" i="5"/>
  <c r="D1755" i="5"/>
  <c r="E1755" i="5"/>
  <c r="F1755" i="5"/>
  <c r="G1755" i="5"/>
  <c r="H1755" i="5"/>
  <c r="J1755" i="5"/>
  <c r="AV1755" i="5"/>
  <c r="AW1755" i="5"/>
  <c r="AX1755" i="5"/>
  <c r="C1756" i="5"/>
  <c r="D1756" i="5"/>
  <c r="E1756" i="5"/>
  <c r="F1756" i="5"/>
  <c r="G1756" i="5"/>
  <c r="H1756" i="5"/>
  <c r="J1756" i="5"/>
  <c r="AV1756" i="5"/>
  <c r="AW1756" i="5"/>
  <c r="AX1756" i="5"/>
  <c r="C1757" i="5"/>
  <c r="D1757" i="5"/>
  <c r="E1757" i="5"/>
  <c r="F1757" i="5"/>
  <c r="G1757" i="5"/>
  <c r="H1757" i="5"/>
  <c r="J1757" i="5"/>
  <c r="AV1757" i="5"/>
  <c r="AW1757" i="5"/>
  <c r="AX1757" i="5"/>
  <c r="C1758" i="5"/>
  <c r="D1758" i="5"/>
  <c r="E1758" i="5"/>
  <c r="F1758" i="5"/>
  <c r="G1758" i="5"/>
  <c r="H1758" i="5"/>
  <c r="J1758" i="5"/>
  <c r="AV1758" i="5"/>
  <c r="AW1758" i="5"/>
  <c r="AX1758" i="5"/>
  <c r="C1759" i="5"/>
  <c r="D1759" i="5"/>
  <c r="E1759" i="5"/>
  <c r="F1759" i="5"/>
  <c r="G1759" i="5"/>
  <c r="H1759" i="5"/>
  <c r="J1759" i="5"/>
  <c r="AV1759" i="5"/>
  <c r="AW1759" i="5"/>
  <c r="AX1759" i="5"/>
  <c r="C1760" i="5"/>
  <c r="D1760" i="5"/>
  <c r="E1760" i="5"/>
  <c r="F1760" i="5"/>
  <c r="G1760" i="5"/>
  <c r="H1760" i="5"/>
  <c r="J1760" i="5"/>
  <c r="AV1760" i="5"/>
  <c r="AW1760" i="5"/>
  <c r="AX1760" i="5"/>
  <c r="C1761" i="5"/>
  <c r="D1761" i="5"/>
  <c r="E1761" i="5"/>
  <c r="F1761" i="5"/>
  <c r="G1761" i="5"/>
  <c r="H1761" i="5"/>
  <c r="J1761" i="5"/>
  <c r="AV1761" i="5"/>
  <c r="AW1761" i="5"/>
  <c r="AX1761" i="5"/>
  <c r="C1762" i="5"/>
  <c r="D1762" i="5"/>
  <c r="E1762" i="5"/>
  <c r="F1762" i="5"/>
  <c r="G1762" i="5"/>
  <c r="H1762" i="5"/>
  <c r="J1762" i="5"/>
  <c r="AV1762" i="5"/>
  <c r="AW1762" i="5"/>
  <c r="AX1762" i="5"/>
  <c r="C1763" i="5"/>
  <c r="D1763" i="5"/>
  <c r="E1763" i="5"/>
  <c r="F1763" i="5"/>
  <c r="G1763" i="5"/>
  <c r="H1763" i="5"/>
  <c r="J1763" i="5"/>
  <c r="AV1763" i="5"/>
  <c r="AW1763" i="5"/>
  <c r="AX1763" i="5"/>
  <c r="C1764" i="5"/>
  <c r="D1764" i="5"/>
  <c r="E1764" i="5"/>
  <c r="F1764" i="5"/>
  <c r="G1764" i="5"/>
  <c r="H1764" i="5"/>
  <c r="J1764" i="5"/>
  <c r="AV1764" i="5"/>
  <c r="AW1764" i="5"/>
  <c r="AX1764" i="5"/>
  <c r="C1765" i="5"/>
  <c r="D1765" i="5"/>
  <c r="E1765" i="5"/>
  <c r="F1765" i="5"/>
  <c r="G1765" i="5"/>
  <c r="H1765" i="5"/>
  <c r="J1765" i="5"/>
  <c r="AV1765" i="5"/>
  <c r="AW1765" i="5"/>
  <c r="AX1765" i="5"/>
  <c r="C1766" i="5"/>
  <c r="D1766" i="5"/>
  <c r="E1766" i="5"/>
  <c r="F1766" i="5"/>
  <c r="G1766" i="5"/>
  <c r="H1766" i="5"/>
  <c r="J1766" i="5"/>
  <c r="AV1766" i="5"/>
  <c r="AW1766" i="5"/>
  <c r="AX1766" i="5"/>
  <c r="C1767" i="5"/>
  <c r="D1767" i="5"/>
  <c r="E1767" i="5"/>
  <c r="F1767" i="5"/>
  <c r="G1767" i="5"/>
  <c r="H1767" i="5"/>
  <c r="J1767" i="5"/>
  <c r="AV1767" i="5"/>
  <c r="AW1767" i="5"/>
  <c r="AX1767" i="5"/>
  <c r="C1768" i="5"/>
  <c r="D1768" i="5"/>
  <c r="E1768" i="5"/>
  <c r="F1768" i="5"/>
  <c r="G1768" i="5"/>
  <c r="H1768" i="5"/>
  <c r="J1768" i="5"/>
  <c r="AV1768" i="5"/>
  <c r="AW1768" i="5"/>
  <c r="AX1768" i="5"/>
  <c r="C1769" i="5"/>
  <c r="D1769" i="5"/>
  <c r="E1769" i="5"/>
  <c r="F1769" i="5"/>
  <c r="G1769" i="5"/>
  <c r="H1769" i="5"/>
  <c r="J1769" i="5"/>
  <c r="AV1769" i="5"/>
  <c r="AW1769" i="5"/>
  <c r="AX1769" i="5"/>
  <c r="C1770" i="5"/>
  <c r="D1770" i="5"/>
  <c r="E1770" i="5"/>
  <c r="F1770" i="5"/>
  <c r="G1770" i="5"/>
  <c r="H1770" i="5"/>
  <c r="J1770" i="5"/>
  <c r="AV1770" i="5"/>
  <c r="AW1770" i="5"/>
  <c r="AX1770" i="5"/>
  <c r="C1771" i="5"/>
  <c r="D1771" i="5"/>
  <c r="E1771" i="5"/>
  <c r="F1771" i="5"/>
  <c r="G1771" i="5"/>
  <c r="H1771" i="5"/>
  <c r="J1771" i="5"/>
  <c r="AV1771" i="5"/>
  <c r="AW1771" i="5"/>
  <c r="AX1771" i="5"/>
  <c r="C1772" i="5"/>
  <c r="D1772" i="5"/>
  <c r="E1772" i="5"/>
  <c r="F1772" i="5"/>
  <c r="G1772" i="5"/>
  <c r="H1772" i="5"/>
  <c r="J1772" i="5"/>
  <c r="AV1772" i="5"/>
  <c r="AW1772" i="5"/>
  <c r="AX1772" i="5"/>
  <c r="C1773" i="5"/>
  <c r="D1773" i="5"/>
  <c r="E1773" i="5"/>
  <c r="F1773" i="5"/>
  <c r="G1773" i="5"/>
  <c r="H1773" i="5"/>
  <c r="J1773" i="5"/>
  <c r="AV1773" i="5"/>
  <c r="AW1773" i="5"/>
  <c r="AX1773" i="5"/>
  <c r="C1774" i="5"/>
  <c r="D1774" i="5"/>
  <c r="E1774" i="5"/>
  <c r="F1774" i="5"/>
  <c r="G1774" i="5"/>
  <c r="H1774" i="5"/>
  <c r="J1774" i="5"/>
  <c r="AV1774" i="5"/>
  <c r="AW1774" i="5"/>
  <c r="AX1774" i="5"/>
  <c r="C1775" i="5"/>
  <c r="D1775" i="5"/>
  <c r="E1775" i="5"/>
  <c r="F1775" i="5"/>
  <c r="G1775" i="5"/>
  <c r="H1775" i="5"/>
  <c r="J1775" i="5"/>
  <c r="AV1775" i="5"/>
  <c r="AW1775" i="5"/>
  <c r="AX1775" i="5"/>
  <c r="C1776" i="5"/>
  <c r="D1776" i="5"/>
  <c r="E1776" i="5"/>
  <c r="F1776" i="5"/>
  <c r="G1776" i="5"/>
  <c r="H1776" i="5"/>
  <c r="J1776" i="5"/>
  <c r="AV1776" i="5"/>
  <c r="AW1776" i="5"/>
  <c r="AX1776" i="5"/>
  <c r="C1777" i="5"/>
  <c r="D1777" i="5"/>
  <c r="E1777" i="5"/>
  <c r="F1777" i="5"/>
  <c r="G1777" i="5"/>
  <c r="H1777" i="5"/>
  <c r="J1777" i="5"/>
  <c r="AV1777" i="5"/>
  <c r="AW1777" i="5"/>
  <c r="AX1777" i="5"/>
  <c r="C1778" i="5"/>
  <c r="D1778" i="5"/>
  <c r="E1778" i="5"/>
  <c r="F1778" i="5"/>
  <c r="G1778" i="5"/>
  <c r="H1778" i="5"/>
  <c r="J1778" i="5"/>
  <c r="AV1778" i="5"/>
  <c r="AW1778" i="5"/>
  <c r="AX1778" i="5"/>
  <c r="C1779" i="5"/>
  <c r="D1779" i="5"/>
  <c r="E1779" i="5"/>
  <c r="F1779" i="5"/>
  <c r="G1779" i="5"/>
  <c r="H1779" i="5"/>
  <c r="J1779" i="5"/>
  <c r="AV1779" i="5"/>
  <c r="AW1779" i="5"/>
  <c r="AX1779" i="5"/>
  <c r="C1780" i="5"/>
  <c r="D1780" i="5"/>
  <c r="E1780" i="5"/>
  <c r="F1780" i="5"/>
  <c r="G1780" i="5"/>
  <c r="H1780" i="5"/>
  <c r="J1780" i="5"/>
  <c r="AV1780" i="5"/>
  <c r="AW1780" i="5"/>
  <c r="AX1780" i="5"/>
  <c r="C1781" i="5"/>
  <c r="D1781" i="5"/>
  <c r="E1781" i="5"/>
  <c r="F1781" i="5"/>
  <c r="G1781" i="5"/>
  <c r="H1781" i="5"/>
  <c r="J1781" i="5"/>
  <c r="AV1781" i="5"/>
  <c r="AW1781" i="5"/>
  <c r="AX1781" i="5"/>
  <c r="C1782" i="5"/>
  <c r="D1782" i="5"/>
  <c r="E1782" i="5"/>
  <c r="F1782" i="5"/>
  <c r="G1782" i="5"/>
  <c r="H1782" i="5"/>
  <c r="J1782" i="5"/>
  <c r="AV1782" i="5"/>
  <c r="AW1782" i="5"/>
  <c r="AX1782" i="5"/>
  <c r="C1783" i="5"/>
  <c r="D1783" i="5"/>
  <c r="E1783" i="5"/>
  <c r="F1783" i="5"/>
  <c r="G1783" i="5"/>
  <c r="H1783" i="5"/>
  <c r="J1783" i="5"/>
  <c r="AV1783" i="5"/>
  <c r="AW1783" i="5"/>
  <c r="AX1783" i="5"/>
  <c r="C1784" i="5"/>
  <c r="D1784" i="5"/>
  <c r="E1784" i="5"/>
  <c r="F1784" i="5"/>
  <c r="G1784" i="5"/>
  <c r="H1784" i="5"/>
  <c r="J1784" i="5"/>
  <c r="AV1784" i="5"/>
  <c r="AW1784" i="5"/>
  <c r="AX1784" i="5"/>
  <c r="C1785" i="5"/>
  <c r="D1785" i="5"/>
  <c r="E1785" i="5"/>
  <c r="F1785" i="5"/>
  <c r="G1785" i="5"/>
  <c r="H1785" i="5"/>
  <c r="J1785" i="5"/>
  <c r="AV1785" i="5"/>
  <c r="AW1785" i="5"/>
  <c r="AX1785" i="5"/>
  <c r="C1786" i="5"/>
  <c r="D1786" i="5"/>
  <c r="E1786" i="5"/>
  <c r="F1786" i="5"/>
  <c r="G1786" i="5"/>
  <c r="H1786" i="5"/>
  <c r="J1786" i="5"/>
  <c r="AV1786" i="5"/>
  <c r="AW1786" i="5"/>
  <c r="AX1786" i="5"/>
  <c r="C1787" i="5"/>
  <c r="D1787" i="5"/>
  <c r="E1787" i="5"/>
  <c r="F1787" i="5"/>
  <c r="G1787" i="5"/>
  <c r="H1787" i="5"/>
  <c r="J1787" i="5"/>
  <c r="AV1787" i="5"/>
  <c r="AW1787" i="5"/>
  <c r="AX1787" i="5"/>
  <c r="C1788" i="5"/>
  <c r="D1788" i="5"/>
  <c r="E1788" i="5"/>
  <c r="F1788" i="5"/>
  <c r="G1788" i="5"/>
  <c r="H1788" i="5"/>
  <c r="J1788" i="5"/>
  <c r="AV1788" i="5"/>
  <c r="AW1788" i="5"/>
  <c r="AX1788" i="5"/>
  <c r="C1789" i="5"/>
  <c r="D1789" i="5"/>
  <c r="E1789" i="5"/>
  <c r="F1789" i="5"/>
  <c r="G1789" i="5"/>
  <c r="H1789" i="5"/>
  <c r="J1789" i="5"/>
  <c r="AV1789" i="5"/>
  <c r="AW1789" i="5"/>
  <c r="AX1789" i="5"/>
  <c r="C1790" i="5"/>
  <c r="D1790" i="5"/>
  <c r="E1790" i="5"/>
  <c r="F1790" i="5"/>
  <c r="G1790" i="5"/>
  <c r="H1790" i="5"/>
  <c r="J1790" i="5"/>
  <c r="AV1790" i="5"/>
  <c r="AW1790" i="5"/>
  <c r="AX1790" i="5"/>
  <c r="C1791" i="5"/>
  <c r="D1791" i="5"/>
  <c r="E1791" i="5"/>
  <c r="F1791" i="5"/>
  <c r="G1791" i="5"/>
  <c r="H1791" i="5"/>
  <c r="J1791" i="5"/>
  <c r="AV1791" i="5"/>
  <c r="AW1791" i="5"/>
  <c r="AX1791" i="5"/>
  <c r="C1792" i="5"/>
  <c r="D1792" i="5"/>
  <c r="E1792" i="5"/>
  <c r="F1792" i="5"/>
  <c r="G1792" i="5"/>
  <c r="H1792" i="5"/>
  <c r="J1792" i="5"/>
  <c r="AV1792" i="5"/>
  <c r="AW1792" i="5"/>
  <c r="AX1792" i="5"/>
  <c r="C1793" i="5"/>
  <c r="D1793" i="5"/>
  <c r="E1793" i="5"/>
  <c r="F1793" i="5"/>
  <c r="G1793" i="5"/>
  <c r="H1793" i="5"/>
  <c r="J1793" i="5"/>
  <c r="AV1793" i="5"/>
  <c r="AW1793" i="5"/>
  <c r="AX1793" i="5"/>
  <c r="C1794" i="5"/>
  <c r="D1794" i="5"/>
  <c r="E1794" i="5"/>
  <c r="F1794" i="5"/>
  <c r="G1794" i="5"/>
  <c r="H1794" i="5"/>
  <c r="J1794" i="5"/>
  <c r="AV1794" i="5"/>
  <c r="AW1794" i="5"/>
  <c r="AX1794" i="5"/>
  <c r="C1795" i="5"/>
  <c r="D1795" i="5"/>
  <c r="E1795" i="5"/>
  <c r="F1795" i="5"/>
  <c r="G1795" i="5"/>
  <c r="H1795" i="5"/>
  <c r="J1795" i="5"/>
  <c r="AV1795" i="5"/>
  <c r="AW1795" i="5"/>
  <c r="AX1795" i="5"/>
  <c r="C1796" i="5"/>
  <c r="D1796" i="5"/>
  <c r="E1796" i="5"/>
  <c r="F1796" i="5"/>
  <c r="G1796" i="5"/>
  <c r="H1796" i="5"/>
  <c r="J1796" i="5"/>
  <c r="AV1796" i="5"/>
  <c r="AW1796" i="5"/>
  <c r="AX1796" i="5"/>
  <c r="C1797" i="5"/>
  <c r="D1797" i="5"/>
  <c r="E1797" i="5"/>
  <c r="F1797" i="5"/>
  <c r="G1797" i="5"/>
  <c r="H1797" i="5"/>
  <c r="J1797" i="5"/>
  <c r="AV1797" i="5"/>
  <c r="AW1797" i="5"/>
  <c r="AX1797" i="5"/>
  <c r="C1798" i="5"/>
  <c r="D1798" i="5"/>
  <c r="E1798" i="5"/>
  <c r="F1798" i="5"/>
  <c r="G1798" i="5"/>
  <c r="H1798" i="5"/>
  <c r="J1798" i="5"/>
  <c r="AV1798" i="5"/>
  <c r="AW1798" i="5"/>
  <c r="AX1798" i="5"/>
  <c r="C1799" i="5"/>
  <c r="D1799" i="5"/>
  <c r="E1799" i="5"/>
  <c r="F1799" i="5"/>
  <c r="G1799" i="5"/>
  <c r="H1799" i="5"/>
  <c r="J1799" i="5"/>
  <c r="AV1799" i="5"/>
  <c r="AW1799" i="5"/>
  <c r="AX1799" i="5"/>
  <c r="C1800" i="5"/>
  <c r="D1800" i="5"/>
  <c r="E1800" i="5"/>
  <c r="F1800" i="5"/>
  <c r="G1800" i="5"/>
  <c r="H1800" i="5"/>
  <c r="J1800" i="5"/>
  <c r="AV1800" i="5"/>
  <c r="AW1800" i="5"/>
  <c r="AX1800" i="5"/>
  <c r="C1801" i="5"/>
  <c r="D1801" i="5"/>
  <c r="E1801" i="5"/>
  <c r="F1801" i="5"/>
  <c r="G1801" i="5"/>
  <c r="H1801" i="5"/>
  <c r="J1801" i="5"/>
  <c r="AV1801" i="5"/>
  <c r="AW1801" i="5"/>
  <c r="AX1801" i="5"/>
  <c r="C1802" i="5"/>
  <c r="D1802" i="5"/>
  <c r="E1802" i="5"/>
  <c r="F1802" i="5"/>
  <c r="G1802" i="5"/>
  <c r="H1802" i="5"/>
  <c r="J1802" i="5"/>
  <c r="AV1802" i="5"/>
  <c r="AW1802" i="5"/>
  <c r="AX1802" i="5"/>
  <c r="C1803" i="5"/>
  <c r="D1803" i="5"/>
  <c r="E1803" i="5"/>
  <c r="F1803" i="5"/>
  <c r="G1803" i="5"/>
  <c r="H1803" i="5"/>
  <c r="J1803" i="5"/>
  <c r="AV1803" i="5"/>
  <c r="AW1803" i="5"/>
  <c r="AX1803" i="5"/>
  <c r="C1804" i="5"/>
  <c r="D1804" i="5"/>
  <c r="E1804" i="5"/>
  <c r="F1804" i="5"/>
  <c r="G1804" i="5"/>
  <c r="H1804" i="5"/>
  <c r="J1804" i="5"/>
  <c r="AV1804" i="5"/>
  <c r="AW1804" i="5"/>
  <c r="AX1804" i="5"/>
  <c r="C1805" i="5"/>
  <c r="D1805" i="5"/>
  <c r="E1805" i="5"/>
  <c r="F1805" i="5"/>
  <c r="G1805" i="5"/>
  <c r="H1805" i="5"/>
  <c r="J1805" i="5"/>
  <c r="AV1805" i="5"/>
  <c r="AW1805" i="5"/>
  <c r="AX1805" i="5"/>
  <c r="C1806" i="5"/>
  <c r="D1806" i="5"/>
  <c r="E1806" i="5"/>
  <c r="F1806" i="5"/>
  <c r="G1806" i="5"/>
  <c r="H1806" i="5"/>
  <c r="J1806" i="5"/>
  <c r="AV1806" i="5"/>
  <c r="AW1806" i="5"/>
  <c r="AX1806" i="5"/>
  <c r="C1807" i="5"/>
  <c r="D1807" i="5"/>
  <c r="E1807" i="5"/>
  <c r="F1807" i="5"/>
  <c r="G1807" i="5"/>
  <c r="H1807" i="5"/>
  <c r="J1807" i="5"/>
  <c r="AV1807" i="5"/>
  <c r="AW1807" i="5"/>
  <c r="AX1807" i="5"/>
  <c r="C1808" i="5"/>
  <c r="D1808" i="5"/>
  <c r="E1808" i="5"/>
  <c r="F1808" i="5"/>
  <c r="G1808" i="5"/>
  <c r="H1808" i="5"/>
  <c r="J1808" i="5"/>
  <c r="AV1808" i="5"/>
  <c r="AW1808" i="5"/>
  <c r="AX1808" i="5"/>
  <c r="C1809" i="5"/>
  <c r="D1809" i="5"/>
  <c r="E1809" i="5"/>
  <c r="F1809" i="5"/>
  <c r="G1809" i="5"/>
  <c r="H1809" i="5"/>
  <c r="J1809" i="5"/>
  <c r="AV1809" i="5"/>
  <c r="AW1809" i="5"/>
  <c r="AX1809" i="5"/>
  <c r="C1810" i="5"/>
  <c r="D1810" i="5"/>
  <c r="E1810" i="5"/>
  <c r="F1810" i="5"/>
  <c r="G1810" i="5"/>
  <c r="H1810" i="5"/>
  <c r="J1810" i="5"/>
  <c r="AV1810" i="5"/>
  <c r="AW1810" i="5"/>
  <c r="AX1810" i="5"/>
  <c r="C1811" i="5"/>
  <c r="D1811" i="5"/>
  <c r="E1811" i="5"/>
  <c r="F1811" i="5"/>
  <c r="G1811" i="5"/>
  <c r="H1811" i="5"/>
  <c r="J1811" i="5"/>
  <c r="AV1811" i="5"/>
  <c r="AW1811" i="5"/>
  <c r="AX1811" i="5"/>
  <c r="C1812" i="5"/>
  <c r="D1812" i="5"/>
  <c r="E1812" i="5"/>
  <c r="F1812" i="5"/>
  <c r="G1812" i="5"/>
  <c r="H1812" i="5"/>
  <c r="J1812" i="5"/>
  <c r="AV1812" i="5"/>
  <c r="AW1812" i="5"/>
  <c r="AX1812" i="5"/>
  <c r="C1813" i="5"/>
  <c r="D1813" i="5"/>
  <c r="E1813" i="5"/>
  <c r="F1813" i="5"/>
  <c r="G1813" i="5"/>
  <c r="H1813" i="5"/>
  <c r="J1813" i="5"/>
  <c r="AV1813" i="5"/>
  <c r="AW1813" i="5"/>
  <c r="AX1813" i="5"/>
  <c r="C1814" i="5"/>
  <c r="D1814" i="5"/>
  <c r="E1814" i="5"/>
  <c r="F1814" i="5"/>
  <c r="G1814" i="5"/>
  <c r="H1814" i="5"/>
  <c r="J1814" i="5"/>
  <c r="AV1814" i="5"/>
  <c r="AW1814" i="5"/>
  <c r="AX1814" i="5"/>
  <c r="C1815" i="5"/>
  <c r="D1815" i="5"/>
  <c r="E1815" i="5"/>
  <c r="F1815" i="5"/>
  <c r="G1815" i="5"/>
  <c r="H1815" i="5"/>
  <c r="J1815" i="5"/>
  <c r="AV1815" i="5"/>
  <c r="AW1815" i="5"/>
  <c r="AX1815" i="5"/>
  <c r="C1816" i="5"/>
  <c r="D1816" i="5"/>
  <c r="E1816" i="5"/>
  <c r="F1816" i="5"/>
  <c r="G1816" i="5"/>
  <c r="H1816" i="5"/>
  <c r="J1816" i="5"/>
  <c r="AV1816" i="5"/>
  <c r="AW1816" i="5"/>
  <c r="AX1816" i="5"/>
  <c r="C1817" i="5"/>
  <c r="D1817" i="5"/>
  <c r="E1817" i="5"/>
  <c r="F1817" i="5"/>
  <c r="G1817" i="5"/>
  <c r="H1817" i="5"/>
  <c r="J1817" i="5"/>
  <c r="AV1817" i="5"/>
  <c r="AW1817" i="5"/>
  <c r="AX1817" i="5"/>
  <c r="C1818" i="5"/>
  <c r="D1818" i="5"/>
  <c r="E1818" i="5"/>
  <c r="F1818" i="5"/>
  <c r="G1818" i="5"/>
  <c r="H1818" i="5"/>
  <c r="J1818" i="5"/>
  <c r="AV1818" i="5"/>
  <c r="AW1818" i="5"/>
  <c r="AX1818" i="5"/>
  <c r="C1819" i="5"/>
  <c r="D1819" i="5"/>
  <c r="E1819" i="5"/>
  <c r="F1819" i="5"/>
  <c r="G1819" i="5"/>
  <c r="H1819" i="5"/>
  <c r="J1819" i="5"/>
  <c r="AV1819" i="5"/>
  <c r="AW1819" i="5"/>
  <c r="AX1819" i="5"/>
  <c r="C1820" i="5"/>
  <c r="D1820" i="5"/>
  <c r="E1820" i="5"/>
  <c r="F1820" i="5"/>
  <c r="G1820" i="5"/>
  <c r="H1820" i="5"/>
  <c r="J1820" i="5"/>
  <c r="AV1820" i="5"/>
  <c r="AW1820" i="5"/>
  <c r="AX1820" i="5"/>
  <c r="C1821" i="5"/>
  <c r="D1821" i="5"/>
  <c r="E1821" i="5"/>
  <c r="F1821" i="5"/>
  <c r="G1821" i="5"/>
  <c r="H1821" i="5"/>
  <c r="J1821" i="5"/>
  <c r="AV1821" i="5"/>
  <c r="AW1821" i="5"/>
  <c r="AX1821" i="5"/>
  <c r="C1822" i="5"/>
  <c r="D1822" i="5"/>
  <c r="E1822" i="5"/>
  <c r="F1822" i="5"/>
  <c r="G1822" i="5"/>
  <c r="H1822" i="5"/>
  <c r="J1822" i="5"/>
  <c r="AV1822" i="5"/>
  <c r="AW1822" i="5"/>
  <c r="AX1822" i="5"/>
  <c r="C1823" i="5"/>
  <c r="D1823" i="5"/>
  <c r="E1823" i="5"/>
  <c r="F1823" i="5"/>
  <c r="G1823" i="5"/>
  <c r="H1823" i="5"/>
  <c r="J1823" i="5"/>
  <c r="AV1823" i="5"/>
  <c r="AW1823" i="5"/>
  <c r="AX1823" i="5"/>
  <c r="C1824" i="5"/>
  <c r="D1824" i="5"/>
  <c r="E1824" i="5"/>
  <c r="F1824" i="5"/>
  <c r="G1824" i="5"/>
  <c r="H1824" i="5"/>
  <c r="J1824" i="5"/>
  <c r="AV1824" i="5"/>
  <c r="AW1824" i="5"/>
  <c r="AX1824" i="5"/>
  <c r="C1825" i="5"/>
  <c r="D1825" i="5"/>
  <c r="E1825" i="5"/>
  <c r="F1825" i="5"/>
  <c r="G1825" i="5"/>
  <c r="H1825" i="5"/>
  <c r="J1825" i="5"/>
  <c r="AV1825" i="5"/>
  <c r="AW1825" i="5"/>
  <c r="AX1825" i="5"/>
  <c r="C1826" i="5"/>
  <c r="D1826" i="5"/>
  <c r="E1826" i="5"/>
  <c r="F1826" i="5"/>
  <c r="G1826" i="5"/>
  <c r="H1826" i="5"/>
  <c r="J1826" i="5"/>
  <c r="AV1826" i="5"/>
  <c r="AW1826" i="5"/>
  <c r="AX1826" i="5"/>
  <c r="C1827" i="5"/>
  <c r="D1827" i="5"/>
  <c r="E1827" i="5"/>
  <c r="F1827" i="5"/>
  <c r="G1827" i="5"/>
  <c r="H1827" i="5"/>
  <c r="J1827" i="5"/>
  <c r="AV1827" i="5"/>
  <c r="AW1827" i="5"/>
  <c r="AX1827" i="5"/>
  <c r="C1828" i="5"/>
  <c r="D1828" i="5"/>
  <c r="E1828" i="5"/>
  <c r="F1828" i="5"/>
  <c r="G1828" i="5"/>
  <c r="H1828" i="5"/>
  <c r="J1828" i="5"/>
  <c r="AV1828" i="5"/>
  <c r="AW1828" i="5"/>
  <c r="AX1828" i="5"/>
  <c r="C1829" i="5"/>
  <c r="D1829" i="5"/>
  <c r="E1829" i="5"/>
  <c r="F1829" i="5"/>
  <c r="G1829" i="5"/>
  <c r="H1829" i="5"/>
  <c r="J1829" i="5"/>
  <c r="AV1829" i="5"/>
  <c r="AW1829" i="5"/>
  <c r="AX1829" i="5"/>
  <c r="C1830" i="5"/>
  <c r="D1830" i="5"/>
  <c r="E1830" i="5"/>
  <c r="F1830" i="5"/>
  <c r="G1830" i="5"/>
  <c r="H1830" i="5"/>
  <c r="J1830" i="5"/>
  <c r="AV1830" i="5"/>
  <c r="AW1830" i="5"/>
  <c r="AX1830" i="5"/>
  <c r="C1831" i="5"/>
  <c r="D1831" i="5"/>
  <c r="E1831" i="5"/>
  <c r="F1831" i="5"/>
  <c r="G1831" i="5"/>
  <c r="H1831" i="5"/>
  <c r="J1831" i="5"/>
  <c r="AV1831" i="5"/>
  <c r="AW1831" i="5"/>
  <c r="AX1831" i="5"/>
  <c r="C1832" i="5"/>
  <c r="D1832" i="5"/>
  <c r="E1832" i="5"/>
  <c r="F1832" i="5"/>
  <c r="G1832" i="5"/>
  <c r="H1832" i="5"/>
  <c r="J1832" i="5"/>
  <c r="AV1832" i="5"/>
  <c r="AW1832" i="5"/>
  <c r="AX1832" i="5"/>
  <c r="C1833" i="5"/>
  <c r="D1833" i="5"/>
  <c r="E1833" i="5"/>
  <c r="F1833" i="5"/>
  <c r="G1833" i="5"/>
  <c r="H1833" i="5"/>
  <c r="J1833" i="5"/>
  <c r="AV1833" i="5"/>
  <c r="AW1833" i="5"/>
  <c r="AX1833" i="5"/>
  <c r="C1834" i="5"/>
  <c r="D1834" i="5"/>
  <c r="E1834" i="5"/>
  <c r="F1834" i="5"/>
  <c r="G1834" i="5"/>
  <c r="H1834" i="5"/>
  <c r="J1834" i="5"/>
  <c r="AV1834" i="5"/>
  <c r="AW1834" i="5"/>
  <c r="AX1834" i="5"/>
  <c r="C1835" i="5"/>
  <c r="D1835" i="5"/>
  <c r="E1835" i="5"/>
  <c r="F1835" i="5"/>
  <c r="G1835" i="5"/>
  <c r="H1835" i="5"/>
  <c r="J1835" i="5"/>
  <c r="AV1835" i="5"/>
  <c r="AW1835" i="5"/>
  <c r="AX1835" i="5"/>
  <c r="C1836" i="5"/>
  <c r="D1836" i="5"/>
  <c r="E1836" i="5"/>
  <c r="F1836" i="5"/>
  <c r="G1836" i="5"/>
  <c r="H1836" i="5"/>
  <c r="J1836" i="5"/>
  <c r="AV1836" i="5"/>
  <c r="AW1836" i="5"/>
  <c r="AX1836" i="5"/>
  <c r="C1837" i="5"/>
  <c r="D1837" i="5"/>
  <c r="E1837" i="5"/>
  <c r="F1837" i="5"/>
  <c r="G1837" i="5"/>
  <c r="H1837" i="5"/>
  <c r="J1837" i="5"/>
  <c r="AV1837" i="5"/>
  <c r="AW1837" i="5"/>
  <c r="AX1837" i="5"/>
  <c r="C1838" i="5"/>
  <c r="D1838" i="5"/>
  <c r="E1838" i="5"/>
  <c r="F1838" i="5"/>
  <c r="G1838" i="5"/>
  <c r="H1838" i="5"/>
  <c r="J1838" i="5"/>
  <c r="AV1838" i="5"/>
  <c r="AW1838" i="5"/>
  <c r="AX1838" i="5"/>
  <c r="C1839" i="5"/>
  <c r="D1839" i="5"/>
  <c r="E1839" i="5"/>
  <c r="F1839" i="5"/>
  <c r="G1839" i="5"/>
  <c r="H1839" i="5"/>
  <c r="J1839" i="5"/>
  <c r="AV1839" i="5"/>
  <c r="AW1839" i="5"/>
  <c r="AX1839" i="5"/>
  <c r="C1840" i="5"/>
  <c r="D1840" i="5"/>
  <c r="E1840" i="5"/>
  <c r="F1840" i="5"/>
  <c r="G1840" i="5"/>
  <c r="H1840" i="5"/>
  <c r="J1840" i="5"/>
  <c r="AV1840" i="5"/>
  <c r="AW1840" i="5"/>
  <c r="AX1840" i="5"/>
  <c r="C1841" i="5"/>
  <c r="D1841" i="5"/>
  <c r="E1841" i="5"/>
  <c r="F1841" i="5"/>
  <c r="G1841" i="5"/>
  <c r="H1841" i="5"/>
  <c r="J1841" i="5"/>
  <c r="AV1841" i="5"/>
  <c r="AW1841" i="5"/>
  <c r="AX1841" i="5"/>
  <c r="C1842" i="5"/>
  <c r="D1842" i="5"/>
  <c r="E1842" i="5"/>
  <c r="F1842" i="5"/>
  <c r="G1842" i="5"/>
  <c r="H1842" i="5"/>
  <c r="J1842" i="5"/>
  <c r="AV1842" i="5"/>
  <c r="AW1842" i="5"/>
  <c r="AX1842" i="5"/>
  <c r="C1843" i="5"/>
  <c r="D1843" i="5"/>
  <c r="E1843" i="5"/>
  <c r="F1843" i="5"/>
  <c r="G1843" i="5"/>
  <c r="H1843" i="5"/>
  <c r="J1843" i="5"/>
  <c r="AV1843" i="5"/>
  <c r="AW1843" i="5"/>
  <c r="AX1843" i="5"/>
  <c r="C1844" i="5"/>
  <c r="D1844" i="5"/>
  <c r="E1844" i="5"/>
  <c r="F1844" i="5"/>
  <c r="G1844" i="5"/>
  <c r="H1844" i="5"/>
  <c r="J1844" i="5"/>
  <c r="AV1844" i="5"/>
  <c r="AW1844" i="5"/>
  <c r="AX1844" i="5"/>
  <c r="C1845" i="5"/>
  <c r="D1845" i="5"/>
  <c r="E1845" i="5"/>
  <c r="F1845" i="5"/>
  <c r="G1845" i="5"/>
  <c r="H1845" i="5"/>
  <c r="J1845" i="5"/>
  <c r="AV1845" i="5"/>
  <c r="AW1845" i="5"/>
  <c r="AX1845" i="5"/>
  <c r="C1846" i="5"/>
  <c r="D1846" i="5"/>
  <c r="E1846" i="5"/>
  <c r="F1846" i="5"/>
  <c r="G1846" i="5"/>
  <c r="H1846" i="5"/>
  <c r="J1846" i="5"/>
  <c r="AV1846" i="5"/>
  <c r="AW1846" i="5"/>
  <c r="AX1846" i="5"/>
  <c r="C1847" i="5"/>
  <c r="D1847" i="5"/>
  <c r="E1847" i="5"/>
  <c r="F1847" i="5"/>
  <c r="G1847" i="5"/>
  <c r="H1847" i="5"/>
  <c r="J1847" i="5"/>
  <c r="AV1847" i="5"/>
  <c r="AW1847" i="5"/>
  <c r="AX1847" i="5"/>
  <c r="C1848" i="5"/>
  <c r="D1848" i="5"/>
  <c r="E1848" i="5"/>
  <c r="F1848" i="5"/>
  <c r="G1848" i="5"/>
  <c r="H1848" i="5"/>
  <c r="J1848" i="5"/>
  <c r="AV1848" i="5"/>
  <c r="AW1848" i="5"/>
  <c r="AX1848" i="5"/>
  <c r="C1849" i="5"/>
  <c r="D1849" i="5"/>
  <c r="E1849" i="5"/>
  <c r="F1849" i="5"/>
  <c r="G1849" i="5"/>
  <c r="H1849" i="5"/>
  <c r="J1849" i="5"/>
  <c r="AV1849" i="5"/>
  <c r="AW1849" i="5"/>
  <c r="AX1849" i="5"/>
  <c r="C1850" i="5"/>
  <c r="D1850" i="5"/>
  <c r="E1850" i="5"/>
  <c r="F1850" i="5"/>
  <c r="G1850" i="5"/>
  <c r="H1850" i="5"/>
  <c r="J1850" i="5"/>
  <c r="AV1850" i="5"/>
  <c r="AW1850" i="5"/>
  <c r="AX1850" i="5"/>
  <c r="C1851" i="5"/>
  <c r="D1851" i="5"/>
  <c r="E1851" i="5"/>
  <c r="F1851" i="5"/>
  <c r="G1851" i="5"/>
  <c r="H1851" i="5"/>
  <c r="J1851" i="5"/>
  <c r="AV1851" i="5"/>
  <c r="AW1851" i="5"/>
  <c r="AX1851" i="5"/>
  <c r="C1852" i="5"/>
  <c r="D1852" i="5"/>
  <c r="E1852" i="5"/>
  <c r="F1852" i="5"/>
  <c r="G1852" i="5"/>
  <c r="H1852" i="5"/>
  <c r="J1852" i="5"/>
  <c r="AV1852" i="5"/>
  <c r="AW1852" i="5"/>
  <c r="AX1852" i="5"/>
  <c r="C1853" i="5"/>
  <c r="D1853" i="5"/>
  <c r="E1853" i="5"/>
  <c r="F1853" i="5"/>
  <c r="G1853" i="5"/>
  <c r="H1853" i="5"/>
  <c r="J1853" i="5"/>
  <c r="AV1853" i="5"/>
  <c r="AW1853" i="5"/>
  <c r="AX1853" i="5"/>
  <c r="C1854" i="5"/>
  <c r="D1854" i="5"/>
  <c r="E1854" i="5"/>
  <c r="F1854" i="5"/>
  <c r="G1854" i="5"/>
  <c r="H1854" i="5"/>
  <c r="J1854" i="5"/>
  <c r="AV1854" i="5"/>
  <c r="AW1854" i="5"/>
  <c r="AX1854" i="5"/>
  <c r="C1855" i="5"/>
  <c r="D1855" i="5"/>
  <c r="E1855" i="5"/>
  <c r="F1855" i="5"/>
  <c r="G1855" i="5"/>
  <c r="H1855" i="5"/>
  <c r="J1855" i="5"/>
  <c r="AV1855" i="5"/>
  <c r="AW1855" i="5"/>
  <c r="AX1855" i="5"/>
  <c r="C1856" i="5"/>
  <c r="D1856" i="5"/>
  <c r="E1856" i="5"/>
  <c r="F1856" i="5"/>
  <c r="G1856" i="5"/>
  <c r="H1856" i="5"/>
  <c r="J1856" i="5"/>
  <c r="AV1856" i="5"/>
  <c r="AW1856" i="5"/>
  <c r="AX1856" i="5"/>
  <c r="C1857" i="5"/>
  <c r="D1857" i="5"/>
  <c r="E1857" i="5"/>
  <c r="F1857" i="5"/>
  <c r="G1857" i="5"/>
  <c r="H1857" i="5"/>
  <c r="J1857" i="5"/>
  <c r="AV1857" i="5"/>
  <c r="AW1857" i="5"/>
  <c r="AX1857" i="5"/>
  <c r="C1858" i="5"/>
  <c r="D1858" i="5"/>
  <c r="E1858" i="5"/>
  <c r="F1858" i="5"/>
  <c r="G1858" i="5"/>
  <c r="H1858" i="5"/>
  <c r="J1858" i="5"/>
  <c r="AV1858" i="5"/>
  <c r="AW1858" i="5"/>
  <c r="AX1858" i="5"/>
  <c r="C1859" i="5"/>
  <c r="D1859" i="5"/>
  <c r="E1859" i="5"/>
  <c r="F1859" i="5"/>
  <c r="G1859" i="5"/>
  <c r="H1859" i="5"/>
  <c r="J1859" i="5"/>
  <c r="AV1859" i="5"/>
  <c r="AW1859" i="5"/>
  <c r="AX1859" i="5"/>
  <c r="C1860" i="5"/>
  <c r="D1860" i="5"/>
  <c r="E1860" i="5"/>
  <c r="F1860" i="5"/>
  <c r="G1860" i="5"/>
  <c r="H1860" i="5"/>
  <c r="J1860" i="5"/>
  <c r="AV1860" i="5"/>
  <c r="AW1860" i="5"/>
  <c r="AX1860" i="5"/>
  <c r="C1861" i="5"/>
  <c r="D1861" i="5"/>
  <c r="E1861" i="5"/>
  <c r="F1861" i="5"/>
  <c r="G1861" i="5"/>
  <c r="H1861" i="5"/>
  <c r="J1861" i="5"/>
  <c r="AV1861" i="5"/>
  <c r="AW1861" i="5"/>
  <c r="AX1861" i="5"/>
  <c r="C1862" i="5"/>
  <c r="D1862" i="5"/>
  <c r="E1862" i="5"/>
  <c r="F1862" i="5"/>
  <c r="G1862" i="5"/>
  <c r="H1862" i="5"/>
  <c r="J1862" i="5"/>
  <c r="AV1862" i="5"/>
  <c r="AW1862" i="5"/>
  <c r="AX1862" i="5"/>
  <c r="C3" i="5"/>
  <c r="D3" i="5"/>
  <c r="E3" i="5"/>
  <c r="F3" i="5"/>
  <c r="G3" i="5"/>
  <c r="H3" i="5"/>
  <c r="J3" i="5"/>
  <c r="AV3" i="5"/>
  <c r="AW3" i="5"/>
  <c r="AX3" i="5"/>
  <c r="DX7" i="22" l="1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<sst xmlns="http://schemas.openxmlformats.org/spreadsheetml/2006/main" count="37255" uniqueCount="8468">
  <si>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</si>
  <si>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</si>
  <si>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</si>
  <si>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</si>
  <si>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</si>
  <si>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</si>
  <si>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</si>
  <si>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</si>
  <si>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</si>
  <si>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</si>
  <si>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</si>
  <si>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</si>
  <si>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</si>
  <si>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</si>
  <si>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</si>
  <si>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</si>
  <si>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</si>
  <si>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</si>
  <si>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</si>
  <si>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</si>
  <si>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</si>
  <si>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</si>
  <si>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</si>
  <si>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</si>
  <si>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</si>
  <si>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</si>
  <si>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</si>
  <si>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</si>
  <si>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</si>
  <si>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</si>
  <si>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</si>
  <si>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</si>
  <si>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</si>
  <si>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</si>
  <si>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</si>
  <si>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</si>
  <si>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</si>
  <si>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</si>
  <si>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</si>
  <si>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</si>
  <si>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</si>
  <si>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</si>
  <si>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</si>
  <si>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</si>
  <si>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</si>
  <si>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</si>
  <si>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</si>
  <si>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</si>
  <si>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</si>
  <si>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</si>
  <si>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</si>
  <si>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</si>
  <si>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</si>
  <si>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</si>
  <si>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</si>
  <si>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</si>
  <si>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</si>
  <si>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</si>
  <si>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</si>
  <si>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</si>
  <si>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</si>
  <si>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</si>
  <si>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</si>
  <si>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</si>
  <si>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</si>
  <si>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</si>
  <si>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</si>
  <si>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</si>
  <si>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</si>
  <si>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</si>
  <si>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</si>
  <si>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</si>
  <si>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</si>
  <si>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</si>
  <si>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</si>
  <si>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</si>
  <si>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</si>
  <si>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</si>
  <si>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</si>
  <si>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</si>
  <si>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</si>
  <si>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</si>
  <si>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</si>
  <si>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</si>
  <si>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</si>
  <si>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</si>
  <si>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</si>
  <si>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</si>
  <si>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</si>
  <si>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</si>
  <si>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</si>
  <si>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</si>
  <si>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</si>
  <si>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</si>
  <si>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</si>
  <si>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</si>
  <si>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</si>
  <si>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</si>
  <si>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</si>
  <si>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</si>
  <si>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</si>
  <si>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</si>
  <si>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</si>
  <si>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</si>
  <si>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</si>
  <si>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</si>
  <si>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</si>
  <si>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</si>
  <si>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</si>
  <si>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</si>
  <si>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</si>
  <si>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</si>
  <si>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</si>
  <si>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</si>
  <si>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</si>
  <si>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</si>
  <si>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</si>
  <si>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</si>
  <si>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</si>
  <si>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</si>
  <si>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</si>
  <si>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</si>
  <si>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</si>
  <si>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</si>
  <si>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</si>
  <si>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</si>
  <si>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</si>
  <si>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</si>
  <si>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</si>
  <si>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</si>
  <si>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</si>
  <si>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</si>
  <si>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</si>
  <si>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</si>
  <si>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</si>
  <si>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</si>
  <si>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</si>
  <si>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</si>
  <si>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</si>
  <si>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</si>
  <si>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</si>
  <si>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</si>
  <si>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</si>
  <si>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</si>
  <si>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</si>
  <si>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</si>
  <si>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</si>
  <si>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</si>
  <si>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</si>
  <si>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</si>
  <si>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</si>
  <si>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</si>
  <si>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</si>
  <si>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</si>
  <si>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</si>
  <si>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</si>
  <si>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</si>
  <si>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</si>
  <si>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</si>
  <si>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</si>
  <si>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</si>
  <si>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</si>
  <si>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</si>
  <si>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</si>
  <si>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</si>
  <si>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</si>
  <si>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</si>
  <si>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</si>
  <si>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</si>
  <si>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</si>
  <si>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</si>
  <si>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</si>
  <si>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</si>
  <si>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</si>
  <si>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</si>
  <si>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</si>
  <si>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</si>
  <si>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</si>
  <si>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</si>
  <si>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</si>
  <si>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</si>
  <si>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</si>
  <si>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</si>
  <si>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</si>
  <si>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</si>
  <si>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</si>
  <si>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</si>
  <si>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</si>
  <si>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</si>
  <si>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</si>
  <si>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</si>
  <si>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</si>
  <si>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</si>
  <si>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</si>
  <si>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</si>
  <si>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</si>
  <si>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</si>
  <si>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</si>
  <si>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</si>
  <si>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</si>
  <si>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</si>
  <si>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</si>
  <si>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</si>
  <si>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</si>
  <si>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</si>
  <si>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</si>
  <si>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</si>
  <si>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</si>
  <si>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</si>
  <si>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</si>
  <si>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</si>
  <si>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</si>
  <si>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</si>
  <si>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</si>
  <si>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</si>
  <si>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</si>
  <si>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</si>
  <si>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</si>
  <si>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</si>
  <si>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</si>
  <si>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</si>
  <si>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</si>
  <si>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</si>
  <si>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</si>
  <si>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</si>
  <si>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</si>
  <si>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</si>
  <si>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</si>
  <si>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</si>
  <si>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</si>
  <si>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</si>
  <si>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</si>
  <si>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</si>
  <si>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</si>
  <si>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</si>
  <si>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</si>
  <si>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</si>
  <si>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</si>
  <si>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</si>
  <si>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</si>
  <si>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</si>
  <si>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</si>
  <si>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</si>
  <si>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</si>
  <si>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</si>
  <si>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</si>
  <si>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</si>
  <si>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</si>
  <si>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</si>
  <si>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</si>
  <si>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</si>
  <si>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</si>
  <si>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</si>
  <si>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</si>
  <si>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</si>
  <si>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</si>
  <si>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</si>
  <si>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</si>
  <si>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</si>
  <si>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</si>
  <si>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</si>
  <si>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</si>
  <si>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</si>
  <si>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</si>
  <si>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</si>
  <si>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</si>
  <si>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</si>
  <si>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</si>
  <si>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</si>
  <si>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</si>
  <si>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</si>
  <si>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</si>
  <si>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</si>
  <si>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</si>
  <si>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</si>
  <si>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</si>
  <si>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</si>
  <si>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</si>
  <si>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</si>
  <si>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</si>
  <si>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</si>
  <si>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</si>
  <si>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</si>
  <si>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</si>
  <si>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</si>
  <si>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</si>
  <si>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</si>
  <si>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</si>
  <si>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</si>
  <si>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</si>
  <si>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</si>
  <si>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</si>
  <si>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</si>
  <si>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</si>
  <si>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</si>
  <si>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</si>
  <si>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</si>
  <si>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</si>
  <si>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</si>
  <si>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</si>
  <si>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</si>
  <si>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</si>
  <si>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</si>
  <si>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</si>
  <si>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</si>
  <si>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</si>
  <si>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</si>
  <si>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</si>
  <si>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</si>
  <si>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</si>
  <si>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</si>
  <si>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</si>
  <si>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</si>
  <si>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</si>
  <si>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</si>
  <si>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</si>
  <si>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</si>
  <si>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</si>
  <si>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</si>
  <si>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</si>
  <si>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</si>
  <si>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</si>
  <si>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</si>
  <si>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</si>
  <si>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</si>
  <si>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</si>
  <si>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</si>
  <si>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</si>
  <si>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</si>
  <si>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</si>
  <si>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</si>
  <si>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</si>
  <si>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</si>
  <si>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</si>
  <si>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</si>
  <si>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</si>
  <si>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</si>
  <si>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</si>
  <si>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</si>
  <si>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</si>
  <si>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</si>
  <si>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</si>
  <si>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</si>
  <si>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</si>
  <si>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</si>
  <si>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</si>
  <si>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</si>
  <si>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</si>
  <si>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</si>
  <si>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</si>
  <si>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</si>
  <si>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</si>
  <si>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</si>
  <si>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</si>
  <si>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</si>
  <si>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</si>
  <si>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</si>
  <si>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</si>
  <si>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</si>
  <si>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</si>
  <si>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</si>
  <si>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</si>
  <si>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</si>
  <si>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</si>
  <si>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</si>
  <si>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</si>
  <si>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</si>
  <si>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</si>
  <si>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</si>
  <si>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</si>
  <si>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</si>
  <si>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</si>
  <si>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</si>
  <si>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</si>
  <si>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</si>
  <si>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</si>
  <si>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</si>
  <si>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</si>
  <si>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</si>
  <si>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</si>
  <si>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</si>
  <si>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</si>
  <si>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</si>
  <si>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</si>
  <si>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</si>
  <si>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</si>
  <si>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</si>
  <si>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</si>
  <si>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</si>
  <si>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</si>
  <si>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</si>
  <si>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</si>
  <si>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</si>
  <si>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</si>
  <si>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</si>
  <si>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</si>
  <si>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</si>
  <si>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</si>
  <si>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</si>
  <si>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</si>
  <si>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</si>
  <si>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</si>
  <si>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</si>
  <si>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</si>
  <si>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</si>
  <si>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</si>
  <si>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</si>
  <si>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</si>
  <si>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</si>
  <si>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</si>
  <si>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</si>
  <si>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</si>
  <si>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</si>
  <si>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</si>
  <si>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</si>
  <si>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</si>
  <si>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</si>
  <si>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</si>
  <si>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</si>
  <si>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</si>
  <si>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</si>
  <si>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</si>
  <si>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</si>
  <si>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</si>
  <si>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</si>
  <si>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</si>
  <si>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</si>
  <si>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</si>
  <si>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</si>
  <si>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</si>
  <si>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</si>
  <si>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</si>
  <si>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</si>
  <si>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</si>
  <si>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</si>
  <si>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</si>
  <si>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</si>
  <si>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</si>
  <si>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</si>
  <si>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</si>
  <si>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</si>
  <si>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</si>
  <si>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</si>
  <si>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</si>
  <si>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</si>
  <si>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</si>
  <si>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</si>
  <si>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</si>
  <si>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</si>
  <si>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</si>
  <si>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</si>
  <si>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</si>
  <si>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</si>
  <si>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</si>
  <si>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</si>
  <si>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</si>
  <si>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</si>
  <si>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</si>
  <si>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</si>
  <si>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</si>
  <si>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</si>
  <si>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</si>
  <si>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</si>
  <si>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</si>
  <si>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</si>
  <si>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</si>
  <si>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</si>
  <si>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</si>
  <si>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</si>
  <si>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</si>
  <si>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</si>
  <si>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</si>
  <si>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</si>
  <si>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</si>
  <si>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</si>
  <si>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</si>
  <si>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</si>
  <si>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</si>
  <si>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</si>
  <si>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</si>
  <si>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</si>
  <si>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</si>
  <si>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</si>
  <si>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</si>
  <si>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</si>
  <si>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</si>
  <si>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</si>
  <si>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</si>
  <si>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</si>
  <si>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</si>
  <si>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</si>
  <si>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</si>
  <si>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</si>
  <si>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</si>
  <si>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</si>
  <si>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</si>
  <si>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</si>
  <si>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</si>
  <si>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</si>
  <si>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</si>
  <si>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</si>
  <si>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</si>
  <si>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</si>
  <si>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</si>
  <si>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</si>
  <si>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</si>
  <si>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</si>
  <si>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</si>
  <si>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</si>
  <si>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</si>
  <si>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</si>
  <si>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</si>
  <si>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</si>
  <si>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</si>
  <si>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</si>
  <si>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</si>
  <si>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</si>
  <si>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</si>
  <si>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</si>
  <si>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</si>
  <si>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</si>
  <si>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</si>
  <si>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</si>
  <si>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</si>
  <si>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</si>
  <si>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</si>
  <si>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</si>
  <si>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</si>
  <si>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</si>
  <si>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</si>
  <si>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</si>
  <si>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</si>
  <si>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</si>
  <si>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</si>
  <si>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</si>
  <si>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</si>
  <si>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</si>
  <si>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</si>
  <si>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</si>
  <si>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</si>
  <si>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</si>
  <si>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</si>
  <si>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</si>
  <si>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</si>
  <si>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</si>
  <si>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</si>
  <si>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</si>
  <si>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</si>
  <si>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</si>
  <si>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</si>
  <si>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</si>
  <si>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</si>
  <si>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</si>
  <si>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</si>
  <si>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</si>
  <si>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</si>
  <si>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</si>
  <si>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</si>
  <si>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</si>
  <si>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</si>
  <si>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</si>
  <si>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</si>
  <si>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</si>
  <si>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</si>
  <si>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</si>
  <si>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</si>
  <si>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</si>
  <si>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</si>
  <si>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</si>
  <si>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</si>
  <si>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</si>
  <si>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</si>
  <si>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</si>
  <si>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</si>
  <si>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</si>
  <si>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</si>
  <si>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</si>
  <si>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</si>
  <si>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</si>
  <si>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</si>
  <si>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</si>
  <si>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</si>
  <si>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</si>
  <si>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</si>
  <si>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</si>
  <si>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</si>
  <si>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</si>
  <si>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</si>
  <si>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</si>
  <si>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</si>
  <si>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</si>
  <si>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</si>
  <si>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</si>
  <si>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</si>
  <si>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</si>
  <si>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</si>
  <si>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</si>
  <si>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</si>
  <si>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</si>
  <si>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</si>
  <si>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</si>
  <si>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</si>
  <si>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</si>
  <si>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</si>
  <si>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</si>
  <si>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</si>
  <si>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</si>
  <si>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</si>
  <si>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</si>
  <si>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</si>
  <si>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</si>
  <si>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</si>
  <si>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</si>
  <si>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</si>
  <si>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</si>
  <si>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</si>
  <si>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</si>
  <si>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</si>
  <si>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</si>
  <si>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</si>
  <si>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</si>
  <si>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</si>
  <si>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</si>
  <si>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</si>
  <si>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</si>
  <si>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</si>
  <si>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</si>
  <si>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</si>
  <si>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</si>
  <si>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</si>
  <si>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</si>
  <si>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</si>
  <si>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</si>
  <si>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</si>
  <si>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</si>
  <si>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</si>
  <si>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</si>
  <si>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</si>
  <si>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</si>
  <si>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</si>
  <si>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</si>
  <si>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</si>
  <si>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</si>
  <si>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</si>
  <si>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</si>
  <si>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</si>
  <si>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</si>
  <si>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</si>
  <si>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</si>
  <si>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</si>
  <si>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</si>
  <si>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</si>
  <si>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</si>
  <si>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</si>
  <si>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</si>
  <si>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</si>
  <si>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</si>
  <si>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</si>
  <si>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</si>
  <si>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</si>
  <si>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</si>
  <si>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</si>
  <si>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</si>
  <si>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</si>
  <si>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</si>
  <si>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</si>
  <si>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</si>
  <si>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</si>
  <si>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</si>
  <si>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</si>
  <si>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</si>
  <si>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</si>
  <si>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</si>
  <si>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</si>
  <si>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</si>
  <si>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</si>
  <si>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</si>
  <si>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</si>
  <si>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</si>
  <si>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</si>
  <si>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</si>
  <si>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</si>
  <si>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</si>
  <si>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</si>
  <si>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</si>
  <si>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</si>
  <si>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</si>
  <si>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</si>
  <si>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</si>
  <si>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</si>
  <si>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</si>
  <si>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</si>
  <si>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</si>
  <si>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</si>
  <si>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</si>
  <si>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</si>
  <si>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</si>
  <si>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</si>
  <si>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</si>
  <si>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</si>
  <si>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</si>
  <si>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</si>
  <si>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</si>
  <si>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</si>
  <si>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</si>
  <si>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</si>
  <si>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</si>
  <si>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</si>
  <si>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</si>
  <si>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</si>
  <si>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</si>
  <si>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</si>
  <si>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</si>
  <si>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</si>
  <si>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</si>
  <si>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</si>
  <si>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</si>
  <si>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</si>
  <si>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</si>
  <si>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</si>
  <si>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</si>
  <si>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</si>
  <si>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</si>
  <si>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</si>
  <si>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</si>
  <si>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</si>
  <si>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</si>
  <si>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</si>
  <si>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</si>
  <si>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</si>
  <si>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</si>
  <si>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</si>
  <si>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</si>
  <si>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</si>
  <si>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</si>
  <si>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</si>
  <si>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</si>
  <si>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</si>
  <si>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</si>
  <si>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</si>
  <si>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</si>
  <si>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</si>
  <si>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</si>
  <si>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</si>
  <si>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</si>
  <si>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</si>
  <si>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</si>
  <si>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</si>
  <si>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</si>
  <si>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</si>
  <si>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</si>
  <si>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</si>
  <si>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</si>
  <si>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</si>
  <si>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</si>
  <si>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</si>
  <si>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</si>
  <si>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</si>
  <si>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</si>
  <si>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</si>
  <si>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</si>
  <si>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</si>
  <si>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</si>
  <si>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</si>
  <si>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</si>
  <si>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</si>
  <si>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</si>
  <si>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</si>
  <si>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</si>
  <si>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</si>
  <si>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</si>
  <si>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</si>
  <si>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</si>
  <si>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</si>
  <si>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</si>
  <si>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</si>
  <si>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</si>
  <si>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</si>
  <si>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</si>
  <si>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</si>
  <si>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</si>
  <si>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</si>
  <si>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</si>
  <si>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</si>
  <si>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</si>
  <si>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</si>
  <si>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</si>
  <si>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</si>
  <si>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</si>
  <si>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</si>
  <si>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</si>
  <si>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</si>
  <si>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</si>
  <si>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</si>
  <si>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</si>
  <si>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</si>
  <si>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</si>
  <si>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</si>
  <si>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</si>
  <si>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</si>
  <si>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</si>
  <si>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</si>
  <si>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</si>
  <si>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</si>
  <si>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</si>
  <si>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</si>
  <si>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</si>
  <si>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</si>
  <si>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</si>
  <si>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</si>
  <si>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</si>
  <si>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</si>
  <si>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</si>
  <si>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</si>
  <si>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</si>
  <si>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</si>
  <si>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</si>
  <si>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</si>
  <si>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</si>
  <si>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</si>
  <si>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</si>
  <si>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</si>
  <si>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</si>
  <si>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</si>
  <si>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</si>
  <si>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</si>
  <si>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</si>
  <si>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</si>
  <si>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</si>
  <si>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</si>
  <si>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</si>
  <si>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</si>
  <si>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</si>
  <si>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</si>
  <si>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</si>
  <si>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</si>
  <si>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</si>
  <si>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</si>
  <si>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</si>
  <si>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</si>
  <si>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</si>
  <si>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</si>
  <si>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</si>
  <si>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</si>
  <si>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</si>
  <si>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</si>
  <si>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</si>
  <si>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</si>
  <si>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</si>
  <si>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</si>
  <si>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</si>
  <si>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</si>
  <si>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</si>
  <si>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</si>
  <si>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</si>
  <si>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</si>
  <si>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</si>
  <si>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</si>
  <si>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</si>
  <si>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</si>
  <si>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</si>
  <si>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</si>
  <si>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</si>
  <si>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</si>
  <si>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</si>
  <si>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</si>
  <si>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</si>
  <si>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</si>
  <si>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</si>
  <si>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</si>
  <si>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</si>
  <si>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</si>
  <si>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</si>
  <si>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</si>
  <si>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</si>
  <si>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</si>
  <si>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</si>
  <si>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</si>
  <si>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</si>
  <si>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</si>
  <si>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</si>
  <si>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</si>
  <si>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</si>
  <si>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</si>
  <si>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</si>
  <si>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</si>
  <si>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</si>
  <si>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</si>
  <si>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</si>
  <si>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</si>
  <si>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</si>
  <si>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</si>
  <si>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</si>
  <si>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</si>
  <si>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</si>
  <si>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</si>
  <si>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</si>
  <si>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</si>
  <si>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</si>
  <si>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</si>
  <si>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</si>
  <si>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</si>
  <si>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</si>
  <si>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</si>
  <si>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</si>
  <si>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</si>
  <si>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</si>
  <si>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</si>
  <si>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</si>
  <si>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</si>
  <si>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</si>
  <si>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</si>
  <si>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</si>
  <si>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</si>
  <si>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</si>
  <si>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</si>
  <si>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</si>
  <si>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</si>
  <si>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</si>
  <si>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</si>
  <si>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</si>
  <si>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</si>
  <si>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</si>
  <si>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</si>
  <si>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</si>
  <si>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</si>
  <si>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</si>
  <si>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</si>
  <si>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</si>
  <si>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</si>
  <si>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</si>
  <si>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</si>
  <si>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</si>
  <si>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</si>
  <si>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</si>
  <si>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</si>
  <si>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</si>
  <si>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</si>
  <si>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</si>
  <si>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</si>
  <si>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</si>
  <si>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</si>
  <si>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</si>
  <si>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</si>
  <si>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</si>
  <si>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</si>
  <si>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</si>
  <si>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</si>
  <si>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</si>
  <si>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</si>
  <si>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</si>
  <si>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</si>
  <si>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</si>
  <si>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</si>
  <si>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</si>
  <si>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</si>
  <si>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</si>
  <si>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</si>
  <si>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</si>
  <si>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</si>
  <si>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</si>
  <si>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</si>
  <si>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</si>
  <si>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</si>
  <si>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</si>
  <si>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</si>
  <si>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</si>
  <si>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</si>
  <si>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</si>
  <si>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</si>
  <si>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</si>
  <si>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</si>
  <si>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</si>
  <si>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</si>
  <si>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</si>
  <si>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</si>
  <si>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</si>
  <si>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</si>
  <si>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</si>
  <si>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</si>
  <si>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</si>
  <si>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</si>
  <si>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</si>
  <si>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</si>
  <si>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</si>
  <si>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</si>
  <si>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</si>
  <si>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</si>
  <si>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</si>
  <si>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</si>
  <si>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</si>
  <si>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</si>
  <si>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</si>
  <si>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</si>
  <si>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</si>
  <si>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</si>
  <si>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</si>
  <si>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</si>
  <si>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</si>
  <si>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</si>
  <si>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</si>
  <si>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</si>
  <si>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</si>
  <si>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</si>
  <si>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</si>
  <si>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</si>
  <si>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</si>
  <si>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</si>
  <si>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</si>
  <si>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</si>
  <si>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</si>
  <si>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</si>
  <si>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</si>
  <si>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</si>
  <si>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</si>
  <si>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</si>
  <si>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</si>
  <si>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</si>
  <si>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</si>
  <si>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</si>
  <si>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</si>
  <si>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</si>
  <si>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</si>
  <si>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</si>
  <si>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</si>
  <si>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</si>
  <si>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</si>
  <si>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</si>
  <si>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</si>
  <si>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</si>
  <si>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</si>
  <si>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</si>
  <si>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</si>
  <si>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</si>
  <si>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</si>
  <si>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</si>
  <si>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</si>
  <si>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</si>
  <si>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</si>
  <si>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</si>
  <si>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</si>
  <si>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</si>
  <si>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</si>
  <si>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</si>
  <si>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</si>
  <si>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</si>
  <si>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</si>
  <si>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</si>
  <si>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</si>
  <si>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</si>
  <si>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</si>
  <si>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</si>
  <si>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</si>
  <si>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</si>
  <si>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</si>
  <si>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</si>
  <si>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</si>
  <si>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</si>
  <si>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</si>
  <si>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</si>
  <si>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</si>
  <si>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</si>
  <si>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</si>
  <si>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</si>
  <si>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</si>
  <si>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</si>
  <si>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</si>
  <si>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</si>
  <si>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</si>
  <si>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</si>
  <si>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</si>
  <si>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</si>
  <si>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</si>
  <si>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</si>
  <si>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</si>
  <si>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</si>
  <si>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</si>
  <si>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</si>
  <si>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</si>
  <si>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</si>
  <si>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</si>
  <si>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</si>
  <si>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</si>
  <si>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</si>
  <si>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</si>
  <si>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</si>
  <si>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</si>
  <si>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</si>
  <si>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</si>
  <si>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</si>
  <si>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</si>
  <si>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</si>
  <si>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</si>
  <si>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</si>
  <si>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</si>
  <si>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</si>
  <si>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</si>
  <si>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</si>
  <si>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</si>
  <si>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</si>
  <si>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</si>
  <si>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</si>
  <si>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</si>
  <si>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</si>
  <si>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</si>
  <si>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</si>
  <si>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</si>
  <si>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</si>
  <si>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</si>
  <si>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</si>
  <si>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</si>
  <si>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</si>
  <si>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</si>
  <si>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</si>
  <si>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</si>
  <si>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</si>
  <si>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</si>
  <si>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</si>
  <si>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</si>
  <si>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</si>
  <si>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</si>
  <si>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</si>
  <si>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</si>
  <si>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</si>
  <si>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</si>
  <si>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</si>
  <si>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</si>
  <si>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</si>
  <si>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</si>
  <si>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</si>
  <si>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</si>
  <si>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</si>
  <si>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</si>
  <si>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</si>
  <si>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</si>
  <si>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</si>
  <si>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</si>
  <si>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</si>
  <si>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</si>
  <si>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</si>
  <si>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</si>
  <si>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</si>
  <si>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</si>
  <si>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</si>
  <si>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</si>
  <si>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</si>
  <si>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</si>
  <si>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</si>
  <si>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</si>
  <si>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</si>
  <si>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</si>
  <si>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</si>
  <si>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</si>
  <si>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</si>
  <si>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</si>
  <si>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</si>
  <si>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</si>
  <si>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</si>
  <si>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</si>
  <si>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</si>
  <si>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</si>
  <si>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</si>
  <si>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</si>
  <si>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</si>
  <si>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</si>
  <si>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</si>
  <si>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</si>
  <si>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</si>
  <si>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</si>
  <si>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</si>
  <si>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</si>
  <si>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</si>
  <si>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</si>
  <si>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</si>
  <si>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</si>
  <si>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</si>
  <si>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</si>
  <si>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</si>
  <si>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</si>
  <si>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</si>
  <si>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</si>
  <si>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</si>
  <si>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</si>
  <si>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</si>
  <si>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</si>
  <si>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</si>
  <si>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</si>
  <si>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</si>
  <si>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</si>
  <si>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</si>
  <si>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</si>
  <si>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</si>
  <si>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</si>
  <si>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</si>
  <si>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</si>
  <si>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</si>
  <si>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</si>
  <si>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</si>
  <si>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</si>
  <si>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</si>
  <si>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</si>
  <si>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</si>
  <si>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</si>
  <si>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</si>
  <si>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</si>
  <si>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</si>
  <si>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</si>
  <si>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</si>
  <si>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</si>
  <si>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</si>
  <si>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</si>
  <si>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</si>
  <si>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</si>
  <si>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</si>
  <si>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</si>
  <si>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</si>
  <si>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</si>
  <si>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</si>
  <si>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</si>
  <si>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</si>
  <si>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</si>
  <si>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</si>
  <si>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</si>
  <si>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</si>
  <si>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</si>
  <si>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</si>
  <si>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</si>
  <si>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</si>
  <si>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</si>
  <si>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</si>
  <si>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</si>
  <si>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</si>
  <si>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</si>
  <si>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</si>
  <si>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</si>
  <si>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</si>
  <si>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</si>
  <si>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</si>
  <si>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</si>
  <si>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</si>
  <si>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</si>
  <si>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</si>
  <si>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</si>
  <si>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</si>
  <si>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</si>
  <si>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</si>
  <si>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</si>
  <si>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</si>
  <si>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</si>
  <si>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</si>
  <si>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</si>
  <si>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</si>
  <si>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</si>
  <si>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</si>
  <si>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</si>
  <si>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</si>
  <si>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</si>
  <si>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</si>
  <si>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</si>
  <si>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</si>
  <si>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</si>
  <si>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</si>
  <si>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</si>
  <si>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</si>
  <si>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</si>
  <si>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</si>
  <si>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</si>
  <si>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</si>
  <si>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</si>
  <si>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</si>
  <si>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</si>
  <si>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</si>
  <si>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</si>
  <si>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</si>
  <si>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</si>
  <si>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</si>
  <si>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</si>
  <si>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</si>
  <si>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</si>
  <si>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</si>
  <si>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</si>
  <si>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</si>
  <si>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</si>
  <si>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</si>
  <si>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</si>
  <si>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</si>
  <si>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</si>
  <si>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</si>
  <si>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</si>
  <si>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</si>
  <si>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</si>
  <si>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</si>
  <si>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</si>
  <si>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</si>
  <si>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</si>
  <si>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</si>
  <si>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</si>
  <si>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</si>
  <si>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</si>
  <si>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</si>
  <si>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</si>
  <si>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</si>
  <si>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</si>
  <si>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</si>
  <si>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</si>
  <si>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</si>
  <si>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</si>
  <si>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</si>
  <si>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</si>
  <si>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</si>
  <si>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</si>
  <si>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</si>
  <si>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</si>
  <si>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</si>
  <si>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</si>
  <si>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</si>
  <si>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</si>
  <si>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</si>
  <si>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</si>
  <si>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</si>
  <si>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</si>
  <si>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</si>
  <si>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</si>
  <si>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</si>
  <si>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</si>
  <si>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</si>
  <si>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</si>
  <si>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</si>
  <si>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</si>
  <si>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</si>
  <si>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</si>
  <si>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</si>
  <si>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</si>
  <si>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</si>
  <si>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</si>
  <si>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</si>
  <si>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</si>
  <si>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</si>
  <si>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</si>
  <si>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</si>
  <si>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</si>
  <si>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</si>
  <si>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</si>
  <si>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</si>
  <si>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</si>
  <si>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</si>
  <si>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</si>
  <si>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</si>
  <si>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</si>
  <si>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</si>
  <si>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</si>
  <si>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</si>
  <si>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</si>
  <si>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</si>
  <si>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</si>
  <si>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</si>
  <si>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</si>
  <si>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</si>
  <si>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</si>
  <si>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</si>
  <si>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</si>
  <si>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</si>
  <si>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</si>
  <si>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</si>
  <si>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</si>
  <si>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</si>
  <si>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</si>
  <si>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</si>
  <si>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</si>
  <si>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</si>
  <si>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</si>
  <si>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</si>
  <si>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</si>
  <si>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</si>
  <si>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</si>
  <si>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</si>
  <si>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</si>
  <si>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</si>
  <si>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</si>
  <si>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</si>
  <si>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</si>
  <si>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</si>
  <si>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</si>
  <si>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</si>
  <si>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</si>
  <si>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</si>
  <si>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</si>
  <si>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</si>
  <si>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</si>
  <si>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</si>
  <si>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</si>
  <si>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</si>
  <si>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</si>
  <si>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</si>
  <si>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</si>
  <si>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</si>
  <si>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</si>
  <si>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</si>
  <si>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</si>
  <si>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</si>
  <si>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</si>
  <si>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</si>
  <si>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</si>
  <si>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</si>
  <si>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</si>
  <si>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</si>
  <si>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</si>
  <si>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</si>
  <si>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</si>
  <si>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</si>
  <si>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</si>
  <si>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</si>
  <si>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</si>
  <si>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</si>
  <si>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</si>
  <si>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</si>
  <si>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</si>
  <si>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</si>
  <si>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</si>
  <si>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</si>
  <si>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</si>
  <si>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</si>
  <si>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</si>
  <si>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</si>
  <si>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</si>
  <si>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</si>
  <si>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</si>
  <si>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</si>
  <si>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</si>
  <si>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</si>
  <si>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</si>
  <si>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</si>
  <si>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</si>
  <si>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</si>
  <si>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</si>
  <si>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</si>
  <si>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</si>
  <si>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</si>
  <si>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</si>
  <si>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</si>
  <si>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</si>
  <si>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</si>
  <si>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</si>
  <si>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</si>
  <si>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</si>
  <si>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</si>
  <si>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</si>
  <si>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</si>
  <si>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</si>
  <si>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</si>
  <si>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</si>
  <si>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</si>
  <si>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</si>
  <si>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</si>
  <si>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</si>
  <si>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</si>
  <si>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</si>
  <si>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</si>
  <si>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</si>
  <si>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</si>
  <si>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</si>
  <si>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</si>
  <si>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</si>
  <si>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</si>
  <si>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</si>
  <si>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</si>
  <si>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</si>
  <si>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</si>
  <si>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</si>
  <si>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</si>
  <si>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</si>
  <si>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</si>
  <si>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</si>
  <si>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</si>
  <si>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</si>
  <si>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</si>
  <si>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</si>
  <si>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</si>
  <si>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</si>
  <si>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</si>
  <si>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</si>
  <si>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</si>
  <si>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</si>
  <si>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</si>
  <si>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</si>
  <si>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</si>
  <si>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</si>
  <si>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</si>
  <si>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</si>
  <si>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</si>
  <si>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</si>
  <si>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</si>
  <si>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</si>
  <si>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</si>
  <si>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</si>
  <si>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</si>
  <si>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</si>
  <si>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</si>
  <si>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</si>
  <si>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</si>
  <si>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</si>
  <si>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</si>
  <si>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</si>
  <si>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</si>
  <si>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</si>
  <si>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</si>
  <si>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</si>
  <si>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</si>
  <si>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</si>
  <si>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</si>
  <si>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</si>
  <si>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</si>
  <si>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</si>
  <si>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</si>
  <si>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</si>
  <si>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</si>
  <si>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</si>
  <si>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</si>
  <si>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</si>
  <si>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</si>
  <si>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</si>
  <si>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</si>
  <si>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</si>
  <si>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</si>
  <si>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</si>
  <si>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</si>
  <si>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</si>
  <si>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</si>
  <si>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</si>
  <si>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</si>
  <si>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</si>
  <si>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</si>
  <si>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</si>
  <si>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</si>
  <si>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</si>
  <si>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</si>
  <si>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</si>
  <si>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</si>
  <si>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</si>
  <si>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</si>
  <si>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</si>
  <si>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</si>
  <si>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</si>
  <si>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</si>
  <si>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</si>
  <si>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</si>
  <si>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</si>
  <si>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</si>
  <si>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</si>
  <si>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</si>
  <si>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</si>
  <si>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</si>
  <si>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</si>
  <si>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</si>
  <si>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</si>
  <si>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</si>
  <si>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</si>
  <si>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</si>
  <si>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</si>
  <si>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</si>
  <si>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</si>
  <si>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</si>
  <si>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</si>
  <si>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</si>
  <si>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</si>
  <si>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</si>
  <si>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</si>
  <si>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</si>
  <si>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</si>
  <si>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</si>
  <si>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</si>
  <si>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</si>
  <si>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</si>
  <si>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</si>
  <si>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</si>
  <si>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</si>
  <si>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</si>
  <si>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</si>
  <si>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</si>
  <si>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</si>
  <si>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</si>
  <si>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</si>
  <si>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</si>
  <si>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</si>
  <si>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</si>
  <si>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</si>
  <si>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</si>
  <si>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</si>
  <si>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</si>
  <si>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</si>
  <si>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</si>
  <si>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</si>
  <si>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</si>
  <si>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</si>
  <si>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</si>
  <si>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</si>
  <si>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</si>
  <si>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</si>
  <si>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</si>
  <si>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</si>
  <si>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</si>
  <si>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</si>
  <si>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</si>
  <si>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</si>
  <si>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</si>
  <si>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</si>
  <si>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</si>
  <si>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</si>
  <si>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</si>
  <si>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</si>
  <si>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</si>
  <si>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</si>
  <si>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</si>
  <si>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</si>
  <si>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</si>
  <si>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</si>
  <si>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</si>
  <si>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</si>
  <si>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</si>
  <si>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</si>
  <si>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</si>
  <si>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</si>
  <si>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</si>
  <si>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</si>
  <si>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</si>
  <si>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</si>
  <si>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</si>
  <si>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</si>
  <si>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</si>
  <si>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</si>
  <si>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</si>
  <si>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</si>
  <si>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</si>
  <si>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</si>
  <si>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</si>
  <si>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</si>
  <si>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</si>
  <si>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</si>
  <si>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</si>
  <si>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</si>
  <si>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</si>
  <si>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</si>
  <si>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</si>
  <si>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</si>
  <si>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</si>
  <si>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</si>
  <si>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</si>
  <si>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</si>
  <si>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</si>
  <si>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</si>
  <si>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</si>
  <si>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</si>
  <si>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</si>
  <si>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</si>
  <si>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</si>
  <si>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</si>
  <si>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</si>
  <si>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</si>
  <si>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</si>
  <si>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</si>
  <si>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</si>
  <si>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</si>
  <si>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</si>
  <si>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</si>
  <si>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</si>
  <si>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</si>
  <si>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</si>
  <si>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</si>
  <si>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</si>
  <si>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</si>
  <si>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</si>
  <si>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</si>
  <si>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</si>
  <si>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</si>
  <si>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</si>
  <si>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</si>
  <si>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</si>
  <si>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</si>
  <si>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</si>
  <si>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</si>
  <si>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</si>
  <si>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</si>
  <si>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</si>
  <si>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</si>
  <si>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</si>
  <si>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</si>
  <si>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</si>
  <si>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</si>
  <si>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</si>
  <si>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</si>
  <si>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</si>
  <si>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</si>
  <si>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</si>
  <si>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</si>
  <si>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</si>
  <si>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</si>
  <si>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</si>
  <si>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</si>
  <si>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</si>
  <si>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</si>
  <si>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</si>
  <si>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</si>
  <si>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</si>
  <si>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</si>
  <si>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</si>
  <si>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</si>
  <si>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</si>
  <si>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</si>
  <si>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</si>
  <si>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</si>
  <si>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</si>
  <si>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</si>
  <si>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</si>
  <si>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</si>
  <si>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</si>
  <si>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</si>
  <si>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</si>
  <si>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</si>
  <si>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</si>
  <si>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</si>
  <si>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</si>
  <si>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</si>
  <si>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</si>
  <si>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</si>
  <si>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</si>
  <si>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</si>
  <si>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</si>
  <si>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</si>
  <si>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</si>
  <si>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</si>
  <si>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</si>
  <si>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</si>
  <si>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</si>
  <si>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</si>
  <si>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</si>
  <si>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</si>
  <si>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</si>
  <si>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</si>
  <si>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</si>
  <si>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</si>
  <si>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</si>
  <si>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</si>
  <si>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</si>
  <si>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</si>
  <si>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</si>
  <si>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</si>
  <si>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</si>
  <si>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</si>
  <si>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</si>
  <si>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</si>
  <si>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</si>
  <si>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</si>
  <si>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</si>
  <si>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</si>
  <si>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</si>
  <si>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</si>
  <si>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</si>
  <si>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</si>
  <si>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</si>
  <si>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</si>
  <si>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</si>
  <si>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</si>
  <si>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</si>
  <si>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</si>
  <si>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</si>
  <si>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</si>
  <si>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</si>
  <si>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</si>
  <si>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</si>
  <si>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</si>
  <si>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</si>
  <si>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</si>
  <si>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</si>
  <si>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</si>
  <si>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</si>
  <si>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</si>
  <si>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</si>
  <si>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</si>
  <si>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</si>
  <si>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</si>
  <si>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</si>
  <si>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</si>
  <si>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</si>
  <si>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</si>
  <si>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</si>
  <si>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</si>
  <si>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</si>
  <si>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</si>
  <si>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</si>
  <si>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</si>
  <si>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</si>
  <si>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</si>
  <si>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</si>
  <si>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</si>
  <si>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</si>
  <si>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</si>
  <si>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</si>
  <si>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</si>
  <si>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</si>
  <si>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</si>
  <si>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</si>
  <si>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</si>
  <si>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</si>
  <si>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</si>
  <si>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</si>
  <si>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</si>
  <si>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</si>
  <si>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</si>
  <si>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</si>
  <si>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</si>
  <si>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</si>
  <si>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</si>
  <si>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</si>
  <si>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</si>
  <si>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</si>
  <si>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</si>
  <si>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</si>
  <si>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</si>
  <si>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</si>
  <si>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</si>
  <si>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</si>
  <si>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</si>
  <si>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</si>
  <si>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</si>
  <si>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</si>
  <si>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</si>
  <si>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</si>
  <si>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</si>
  <si>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</si>
  <si>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</si>
  <si>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</si>
  <si>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</si>
  <si>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</si>
  <si>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</si>
  <si>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</si>
  <si>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</si>
  <si>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</si>
  <si>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</si>
  <si>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</si>
  <si>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</si>
  <si>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</si>
  <si>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</si>
  <si>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</si>
  <si>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</si>
  <si>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</si>
  <si>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</si>
  <si>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</si>
  <si>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</si>
  <si>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</si>
  <si>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</si>
  <si>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</si>
  <si>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</si>
  <si>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</si>
  <si>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</si>
  <si>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</si>
  <si>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</si>
  <si>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</si>
  <si>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</si>
  <si>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</si>
  <si>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</si>
  <si>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</si>
  <si>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</si>
  <si>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</si>
  <si>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</si>
  <si>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</si>
  <si>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</si>
  <si>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</si>
  <si>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</si>
  <si>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</si>
  <si>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</si>
  <si>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</si>
  <si>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</si>
  <si>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</si>
  <si>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</si>
  <si>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</si>
  <si>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</si>
  <si>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</si>
  <si>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</si>
  <si>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</si>
  <si>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</si>
  <si>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</si>
  <si>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</si>
  <si>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</si>
  <si>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</si>
  <si>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</si>
  <si>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</si>
  <si>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</si>
  <si>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</si>
  <si>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</si>
  <si>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</si>
  <si>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</si>
  <si>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</si>
  <si>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</si>
  <si>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</si>
  <si>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</si>
  <si>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</si>
  <si>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</si>
  <si>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</si>
  <si>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</si>
  <si>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</si>
  <si>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</si>
  <si>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</si>
  <si>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</si>
  <si>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</si>
  <si>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</si>
  <si>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</si>
  <si>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</si>
  <si>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</si>
  <si>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</si>
  <si>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</si>
  <si>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</si>
  <si>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</si>
  <si>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</si>
  <si>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</si>
  <si>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</si>
  <si>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</si>
  <si>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</si>
  <si>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</si>
  <si>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</si>
  <si>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</si>
  <si>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</si>
  <si>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</si>
  <si>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</si>
  <si>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</si>
  <si>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</si>
  <si>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</si>
  <si>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</si>
  <si>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</si>
  <si>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</si>
  <si>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</si>
  <si>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</si>
  <si>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</si>
  <si>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</si>
  <si>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</si>
  <si>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</si>
  <si>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</si>
  <si>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</si>
  <si>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</si>
  <si>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</si>
  <si>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</si>
  <si>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</si>
  <si>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</si>
  <si>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</si>
  <si>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</si>
  <si>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</si>
  <si>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</si>
  <si>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</si>
  <si>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</si>
  <si>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</si>
  <si>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</si>
  <si>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</si>
  <si>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</si>
  <si>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</si>
  <si>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</si>
  <si>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</si>
  <si>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</si>
  <si>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</si>
  <si>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</si>
  <si>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</si>
  <si>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</si>
  <si>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</si>
  <si>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</si>
  <si>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</si>
  <si>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</si>
  <si>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</si>
  <si>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</si>
  <si>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</si>
  <si>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</si>
  <si>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</si>
  <si>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</si>
  <si>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</si>
  <si>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</si>
  <si>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</si>
  <si>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</si>
  <si>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</si>
  <si>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</si>
  <si>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</si>
  <si>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</si>
  <si>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</si>
  <si>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</si>
  <si>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</si>
  <si>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</si>
  <si>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</si>
  <si>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</si>
  <si>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</si>
  <si>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</si>
  <si>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</si>
  <si>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</si>
  <si>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</si>
  <si>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</si>
  <si>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</si>
  <si>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</si>
  <si>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</si>
  <si>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</si>
  <si>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</si>
  <si>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</si>
  <si>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</si>
  <si>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</si>
  <si>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</si>
  <si>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</si>
  <si>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</si>
  <si>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</si>
  <si>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</si>
  <si>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</si>
  <si>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</si>
  <si>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</si>
  <si>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</si>
  <si>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</si>
  <si>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</si>
  <si>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</si>
  <si>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</si>
  <si>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</si>
  <si>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</si>
  <si>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</si>
  <si>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</si>
  <si>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</si>
  <si>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</si>
  <si>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</si>
  <si>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</si>
  <si>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</si>
  <si>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</si>
  <si>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</si>
  <si>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</si>
  <si>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</si>
  <si>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</si>
  <si>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</si>
  <si>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</si>
  <si>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</si>
  <si>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</si>
  <si>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</si>
  <si>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</si>
  <si>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</si>
  <si>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</si>
  <si>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</si>
  <si>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</si>
  <si>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</si>
  <si>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</si>
  <si>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</si>
  <si>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</si>
  <si>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</si>
  <si>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</si>
  <si>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</si>
  <si>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</si>
  <si>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</si>
  <si>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</si>
  <si>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</si>
  <si>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</si>
  <si>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</si>
  <si>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</si>
  <si>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</si>
  <si>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</si>
  <si>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</si>
  <si>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</si>
  <si>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</si>
  <si>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</si>
  <si>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</si>
  <si>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</si>
  <si>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</si>
  <si>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</si>
  <si>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</si>
  <si>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</si>
  <si>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</si>
  <si>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</si>
  <si>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</si>
  <si>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</si>
  <si>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</si>
  <si>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</si>
  <si>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</si>
  <si>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</si>
  <si>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</si>
  <si>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</si>
  <si>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</si>
  <si>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</si>
  <si>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</si>
  <si>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</si>
  <si>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</si>
  <si>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</si>
  <si>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</si>
  <si>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</si>
  <si>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</si>
  <si>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</si>
  <si>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</si>
  <si>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</si>
  <si>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</si>
  <si>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</si>
  <si>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</si>
  <si>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</si>
  <si>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</si>
  <si>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</si>
  <si>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</si>
  <si>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</si>
  <si>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</si>
  <si>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</si>
  <si>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</si>
  <si>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</si>
  <si>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</si>
  <si>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</si>
  <si>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</si>
  <si>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</si>
  <si>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</si>
  <si>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</si>
  <si>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</si>
  <si>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</si>
  <si>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</si>
  <si>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</si>
  <si>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</si>
  <si>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</si>
  <si>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</si>
  <si>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</si>
  <si>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</si>
  <si>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</si>
  <si>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</si>
  <si>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</si>
  <si>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</si>
  <si>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</si>
  <si>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</si>
  <si>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</si>
  <si>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</si>
  <si>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</si>
  <si>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</si>
  <si>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</si>
  <si>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</si>
  <si>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</si>
  <si>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</si>
  <si>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</si>
  <si>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</si>
  <si>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</si>
  <si>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</si>
  <si>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</si>
  <si>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</si>
  <si>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</si>
  <si>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</si>
  <si>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</si>
  <si>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</si>
  <si>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</si>
  <si>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</si>
  <si>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</si>
  <si>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</si>
  <si>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</si>
  <si>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</si>
  <si>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</si>
  <si>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</si>
  <si>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</si>
  <si>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</si>
  <si>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</si>
  <si>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</si>
  <si>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</si>
  <si>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</si>
  <si>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</si>
  <si>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</si>
  <si>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</si>
  <si>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</si>
  <si>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</si>
  <si>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</si>
  <si>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</si>
  <si>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</si>
  <si>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</si>
  <si>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</si>
  <si>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</si>
  <si>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</si>
  <si>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</si>
  <si>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</si>
  <si>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</si>
  <si>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</si>
  <si>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</si>
  <si>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</si>
  <si>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</si>
  <si>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</si>
  <si>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</si>
  <si>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</si>
  <si>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</si>
  <si>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</si>
  <si>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</si>
  <si>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</si>
  <si>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</si>
  <si>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</si>
  <si>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</si>
  <si>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</si>
  <si>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</si>
  <si>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</si>
  <si>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</si>
  <si>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</si>
  <si>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</si>
  <si>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</si>
  <si>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</si>
  <si>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</si>
  <si>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</si>
  <si>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</si>
  <si>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</si>
  <si>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</si>
  <si>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</si>
  <si>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</si>
  <si>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</si>
  <si>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</si>
  <si>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</si>
  <si>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</si>
  <si>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</si>
  <si>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</si>
  <si>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</si>
  <si>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</si>
  <si>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</si>
  <si>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</si>
  <si>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</si>
  <si>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</si>
  <si>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</si>
  <si>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</si>
  <si>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</si>
  <si>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</si>
  <si>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</si>
  <si>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</si>
  <si>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</si>
  <si>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</si>
  <si>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</si>
  <si>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</si>
  <si>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</si>
  <si>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</si>
  <si>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</si>
  <si>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</si>
  <si>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</si>
  <si>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</si>
  <si>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</si>
  <si>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</si>
  <si>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</si>
  <si>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</si>
  <si>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</si>
  <si>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</si>
  <si>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</si>
  <si>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</si>
  <si>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</si>
  <si>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</si>
  <si>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</si>
  <si>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</si>
  <si>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</si>
  <si>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</si>
  <si>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</si>
  <si>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</si>
  <si>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</si>
  <si>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</si>
  <si>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</si>
  <si>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</si>
  <si>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</si>
  <si>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</si>
  <si>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</si>
  <si>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</si>
  <si>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</si>
  <si>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</si>
  <si>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</si>
  <si>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</si>
  <si>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</si>
  <si>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</si>
  <si>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</si>
  <si>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</si>
  <si>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</si>
  <si>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</si>
  <si>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</si>
  <si>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</si>
  <si>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</si>
  <si>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</si>
  <si>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</si>
  <si>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</si>
  <si>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</si>
  <si>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</si>
  <si>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</si>
  <si>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</si>
  <si>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</si>
  <si>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</si>
  <si>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</si>
  <si>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</si>
  <si>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</si>
  <si>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</si>
  <si>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</si>
  <si>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</si>
  <si>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</si>
  <si>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</si>
  <si>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</si>
  <si>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</si>
  <si>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</si>
  <si>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</si>
  <si>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</si>
  <si>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</si>
  <si>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</si>
  <si>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</si>
  <si>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</si>
  <si>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</si>
  <si>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</si>
  <si>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</si>
  <si>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</si>
  <si>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</si>
  <si>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</si>
  <si>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</si>
  <si>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</si>
  <si>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</si>
  <si>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</si>
  <si>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</si>
  <si>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</si>
  <si>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</si>
  <si>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</si>
  <si>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</si>
  <si>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</si>
  <si>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</si>
  <si>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</si>
  <si>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</si>
  <si>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</si>
  <si>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</si>
  <si>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</si>
  <si>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</si>
  <si>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</si>
  <si>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</si>
  <si>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</si>
  <si>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</si>
  <si>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</si>
  <si>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</si>
  <si>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</si>
  <si>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</si>
  <si>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</si>
  <si>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</si>
  <si>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</si>
  <si>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</si>
  <si>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</si>
  <si>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</si>
  <si>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</si>
  <si>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</si>
  <si>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</si>
  <si>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</si>
  <si>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</si>
  <si>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</si>
  <si>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</si>
  <si>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</si>
  <si>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</si>
  <si>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</si>
  <si>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</si>
  <si>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</si>
  <si>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</si>
  <si>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</si>
  <si>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</si>
  <si>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</si>
  <si>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</si>
  <si>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</si>
  <si>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</si>
  <si>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</si>
  <si>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</si>
  <si>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</si>
  <si>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</si>
  <si>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</si>
  <si>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</si>
  <si>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</si>
  <si>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</si>
  <si>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</si>
  <si>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</si>
  <si>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</si>
  <si>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</si>
  <si>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</si>
  <si>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</si>
  <si>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</si>
  <si>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</si>
  <si>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</si>
  <si>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</si>
  <si>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</si>
  <si>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</si>
  <si>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</si>
  <si>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</si>
  <si>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</si>
  <si>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</si>
  <si>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</si>
  <si>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</si>
  <si>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</si>
  <si>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</si>
  <si>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</si>
  <si>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</si>
  <si>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</si>
  <si>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</si>
  <si>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</si>
  <si>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</si>
  <si>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</si>
  <si>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</si>
  <si>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</si>
  <si>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</si>
  <si>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</si>
  <si>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</si>
  <si>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</si>
  <si>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</si>
  <si>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</si>
  <si>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</si>
  <si>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</si>
  <si>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</si>
  <si>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</si>
  <si>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</si>
  <si>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</si>
  <si>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</si>
  <si>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</si>
  <si>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</si>
  <si>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</si>
  <si>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</si>
  <si>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</si>
  <si>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</si>
  <si>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</si>
  <si>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</si>
  <si>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</si>
  <si>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</si>
  <si>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</si>
  <si>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</si>
  <si>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</si>
  <si>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</si>
  <si>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</si>
  <si>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</si>
  <si>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</si>
  <si>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</si>
  <si>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</si>
  <si>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</si>
  <si>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</si>
  <si>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</si>
  <si>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</si>
  <si>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</si>
  <si>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</si>
  <si>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</si>
  <si>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</si>
  <si>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</si>
  <si>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</si>
  <si>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</si>
  <si>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</si>
  <si>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</si>
  <si>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</si>
  <si>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</si>
  <si>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</si>
  <si>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</si>
  <si>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</si>
  <si>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</si>
  <si>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</si>
  <si>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</si>
  <si>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</si>
  <si>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</si>
  <si>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</si>
  <si>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</si>
  <si>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</si>
  <si>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</si>
  <si>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</si>
  <si>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</si>
  <si>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</si>
  <si>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</si>
  <si>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</si>
  <si>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</si>
  <si>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</si>
  <si>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</si>
  <si>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</si>
  <si>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</si>
  <si>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</si>
  <si>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</si>
  <si>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</si>
  <si>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</si>
  <si>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</si>
  <si>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</si>
  <si>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</si>
  <si>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</si>
  <si>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</si>
  <si>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</si>
  <si>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</si>
  <si>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</si>
  <si>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</si>
  <si>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</si>
  <si>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</si>
  <si>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</si>
  <si>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</si>
  <si>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</si>
  <si>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</si>
  <si>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</si>
  <si>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</si>
  <si>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</si>
  <si>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</si>
  <si>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</si>
  <si>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</si>
  <si>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</si>
  <si>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</si>
  <si>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</si>
  <si>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</si>
  <si>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</si>
  <si>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</si>
  <si>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</si>
  <si>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</si>
  <si>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</si>
  <si>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</si>
  <si>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</si>
  <si>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</si>
  <si>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</si>
  <si>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</si>
  <si>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</si>
  <si>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</si>
  <si>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</si>
  <si>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</si>
  <si>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</si>
  <si>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</si>
  <si>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</si>
  <si>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</si>
  <si>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</si>
  <si>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</si>
  <si>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</si>
  <si>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</si>
  <si>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</si>
  <si>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</si>
  <si>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</si>
  <si>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</si>
  <si>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</si>
  <si>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</si>
  <si>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</si>
  <si>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</si>
  <si>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</si>
  <si>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</si>
  <si>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</si>
  <si>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</si>
  <si>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</si>
  <si>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</si>
  <si>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</si>
  <si>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</si>
  <si>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</si>
  <si>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</si>
  <si>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</si>
  <si>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</si>
  <si>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</si>
  <si>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</si>
  <si>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</si>
  <si>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</si>
  <si>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</si>
  <si>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</si>
  <si>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</si>
  <si>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</si>
  <si>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</si>
  <si>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</si>
  <si>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</si>
  <si>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</si>
  <si>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</si>
  <si>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</si>
  <si>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</si>
  <si>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</si>
  <si>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</si>
  <si>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</si>
  <si>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</si>
  <si>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</si>
  <si>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</si>
  <si>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</si>
  <si>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</si>
  <si>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</si>
  <si>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</si>
  <si>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</si>
  <si>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</si>
  <si>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</si>
  <si>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</si>
  <si>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</si>
  <si>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</si>
  <si>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</si>
  <si>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</si>
  <si>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</si>
  <si>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</si>
  <si>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</si>
  <si>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</si>
  <si>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</si>
  <si>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</si>
  <si>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</si>
  <si>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</si>
  <si>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</si>
  <si>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</si>
  <si>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</si>
  <si>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</si>
  <si>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</si>
  <si>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</si>
  <si>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</si>
  <si>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</si>
  <si>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</si>
  <si>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</si>
  <si>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</si>
  <si>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</si>
  <si>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</si>
  <si>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</si>
  <si>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</si>
  <si>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</si>
  <si>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</si>
  <si>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</si>
  <si>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</si>
  <si>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</si>
  <si>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</si>
  <si>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</si>
  <si>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</si>
  <si>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</si>
  <si>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</si>
  <si>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</si>
  <si>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</si>
  <si>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</si>
  <si>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</si>
  <si>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</si>
  <si>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</si>
  <si>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</si>
  <si>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</si>
  <si>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</si>
  <si>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</si>
  <si>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</si>
  <si>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</si>
  <si>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</si>
  <si>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</si>
  <si>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</si>
  <si>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</si>
  <si>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</si>
  <si>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</si>
  <si>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</si>
  <si>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</si>
  <si>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</si>
  <si>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</si>
  <si>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</si>
  <si>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</si>
  <si>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</si>
  <si>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</si>
  <si>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</si>
  <si>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</si>
  <si>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</si>
  <si>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</si>
  <si>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</si>
  <si>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</si>
  <si>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</si>
  <si>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</si>
  <si>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</si>
  <si>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</si>
  <si>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</si>
  <si>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</si>
  <si>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</si>
  <si>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</si>
  <si>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</si>
  <si>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</si>
  <si>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</si>
  <si>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</si>
  <si>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</si>
  <si>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</si>
  <si>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</si>
  <si>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</si>
  <si>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</si>
  <si>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</si>
  <si>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</si>
  <si>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</si>
  <si>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</si>
  <si>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</si>
  <si>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</si>
  <si>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</si>
  <si>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</si>
  <si>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</si>
  <si>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</si>
  <si>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</si>
  <si>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</si>
  <si>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</si>
  <si>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</si>
  <si>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</si>
  <si>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</si>
  <si>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</si>
  <si>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</si>
  <si>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</si>
  <si>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</si>
  <si>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</si>
  <si>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</si>
  <si>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</si>
  <si>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</si>
  <si>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</si>
  <si>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</si>
  <si>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</si>
  <si>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</si>
  <si>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</si>
  <si>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</si>
  <si>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</si>
  <si>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</si>
  <si>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</si>
  <si>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</si>
  <si>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</si>
  <si>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</si>
  <si>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</si>
  <si>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</si>
  <si>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</si>
  <si>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</si>
  <si>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</si>
  <si>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</si>
  <si>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</si>
  <si>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</si>
  <si>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</si>
  <si>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</si>
  <si>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</si>
  <si>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</si>
  <si>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</si>
  <si>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</si>
  <si>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</si>
  <si>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</si>
  <si>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</si>
  <si>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</si>
  <si>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</si>
  <si>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</si>
  <si>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</si>
  <si>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</si>
  <si>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</si>
  <si>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</si>
  <si>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</si>
  <si>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</si>
  <si>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</si>
  <si>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</si>
  <si>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</si>
  <si>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</si>
  <si>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</si>
  <si>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</si>
  <si>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</si>
  <si>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</si>
  <si>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</si>
  <si>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</si>
  <si>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</si>
  <si>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</si>
  <si>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</si>
  <si>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</si>
  <si>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</si>
  <si>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</si>
  <si>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</si>
  <si>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</si>
  <si>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</si>
  <si>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</si>
  <si>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</si>
  <si>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</si>
  <si>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</si>
  <si>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</si>
  <si>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</si>
  <si>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</si>
  <si>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</si>
  <si>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</si>
  <si>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</si>
  <si>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</si>
  <si>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</si>
  <si>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</si>
  <si>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</si>
  <si>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</si>
  <si>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</si>
  <si>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</si>
  <si>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</si>
  <si>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</si>
  <si>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</si>
  <si>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</si>
  <si>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</si>
  <si>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</si>
  <si>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</si>
  <si>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</si>
  <si>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</si>
  <si>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</si>
  <si>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</si>
  <si>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</si>
  <si>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</si>
  <si>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</si>
  <si>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</si>
  <si>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</si>
  <si>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</si>
  <si>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</si>
  <si>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</si>
  <si>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</si>
  <si>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</si>
  <si>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</si>
  <si>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</si>
  <si>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</si>
  <si>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</si>
  <si>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</si>
  <si>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</si>
  <si>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</si>
  <si>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</si>
  <si>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</si>
  <si>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</si>
  <si>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</si>
  <si>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</si>
  <si>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</si>
  <si>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</si>
  <si>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</si>
  <si>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</si>
  <si>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</si>
  <si>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</si>
  <si>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</si>
  <si>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</si>
  <si>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</si>
  <si>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</si>
  <si>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</si>
  <si>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</si>
  <si>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</si>
  <si>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</si>
  <si>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</si>
  <si>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</si>
  <si>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</si>
  <si>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</si>
  <si>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</si>
  <si>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</si>
  <si>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</si>
  <si>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</si>
  <si>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</si>
  <si>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</si>
  <si>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</si>
  <si>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</si>
  <si>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</si>
  <si>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</si>
  <si>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</si>
  <si>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</si>
  <si>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</si>
  <si>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</si>
  <si>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</si>
  <si>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</si>
  <si>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</si>
  <si>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</si>
  <si>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</si>
  <si>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</si>
  <si>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</si>
  <si>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</si>
  <si>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</si>
  <si>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</si>
  <si>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</si>
  <si>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</si>
  <si>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</si>
  <si>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</si>
  <si>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</si>
  <si>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</si>
  <si>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</si>
  <si>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</si>
  <si>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</si>
  <si>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</si>
  <si>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</si>
  <si>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</si>
  <si>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</si>
  <si>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</si>
  <si>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</si>
  <si>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</si>
  <si>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</si>
  <si>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</si>
  <si>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</si>
  <si>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</si>
  <si>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</si>
  <si>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</si>
  <si>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</si>
  <si>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</si>
  <si>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</si>
  <si>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</si>
  <si>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</si>
  <si>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</si>
  <si>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</si>
  <si>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</si>
  <si>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</si>
  <si>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</si>
  <si>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</si>
  <si>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</si>
  <si>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</si>
  <si>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</si>
  <si>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</si>
  <si>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</si>
  <si>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</si>
  <si>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</si>
  <si>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</si>
  <si>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</si>
  <si>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</si>
  <si>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</si>
  <si>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</si>
  <si>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</si>
  <si>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</si>
  <si>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</si>
  <si>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</si>
  <si>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</si>
  <si>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</si>
  <si>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</si>
  <si>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</si>
  <si>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</si>
  <si>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</si>
  <si>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</si>
  <si>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</si>
  <si>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</si>
  <si>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</si>
  <si>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</si>
  <si>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</si>
  <si>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</si>
  <si>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</si>
  <si>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</si>
  <si>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</si>
  <si>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</si>
  <si>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</si>
  <si>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</si>
  <si>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</si>
  <si>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</si>
  <si>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</si>
  <si>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</si>
  <si>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</si>
  <si>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</si>
  <si>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</si>
  <si>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</si>
  <si>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</si>
  <si>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</si>
  <si>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</si>
  <si>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</si>
  <si>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</si>
  <si>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</si>
  <si>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</si>
  <si>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</si>
  <si>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</si>
  <si>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</si>
  <si>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</si>
  <si>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</si>
  <si>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</si>
  <si>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</si>
  <si>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</si>
  <si>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</si>
  <si>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</si>
  <si>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</si>
  <si>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</si>
  <si>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</si>
  <si>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</si>
  <si>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</si>
  <si>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</si>
  <si>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</si>
  <si>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</si>
  <si>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</si>
  <si>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</si>
  <si>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</si>
  <si>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</si>
  <si>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</si>
  <si>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</si>
  <si>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</si>
  <si>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</si>
  <si>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</si>
  <si>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</si>
  <si>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</si>
  <si>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</si>
  <si>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</si>
  <si>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</si>
  <si>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</si>
  <si>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</si>
  <si>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</si>
  <si>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</si>
  <si>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</si>
  <si>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</si>
  <si>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</si>
  <si>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</si>
  <si>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</si>
  <si>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</si>
  <si>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</si>
  <si>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</si>
  <si>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</si>
  <si>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</si>
  <si>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</si>
  <si>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</si>
  <si>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</si>
  <si>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</si>
  <si>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</si>
  <si>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</si>
  <si>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</si>
  <si>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</si>
  <si>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</si>
  <si>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</si>
  <si>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</si>
  <si>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</si>
  <si>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</si>
  <si>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</si>
  <si>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</si>
  <si>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</si>
  <si>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</si>
  <si>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</si>
  <si>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</si>
  <si>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</si>
  <si>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</si>
  <si>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</si>
  <si>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</si>
  <si>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</si>
  <si>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</si>
  <si>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</si>
  <si>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</si>
  <si>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</si>
  <si>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</si>
  <si>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</si>
  <si>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</si>
  <si>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</si>
  <si>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</si>
  <si>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</si>
  <si>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</si>
  <si>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</si>
  <si>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</si>
  <si>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</si>
  <si>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</si>
  <si>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</si>
  <si>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</si>
  <si>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</si>
  <si>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</si>
  <si>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</si>
  <si>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</si>
  <si>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</si>
  <si>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</si>
  <si>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</si>
  <si>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</si>
  <si>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</si>
  <si>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</si>
  <si>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</si>
  <si>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</si>
  <si>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</si>
  <si>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</si>
  <si>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</si>
  <si>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</si>
  <si>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</si>
  <si>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</si>
  <si>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</si>
  <si>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</si>
  <si>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</si>
  <si>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</si>
  <si>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</si>
  <si>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</si>
  <si>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</si>
  <si>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</si>
  <si>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</si>
  <si>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</si>
  <si>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</si>
  <si>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</si>
  <si>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</si>
  <si>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</si>
  <si>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</si>
  <si>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</si>
  <si>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</si>
  <si>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</si>
  <si>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</si>
  <si>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</si>
  <si>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</si>
  <si>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</si>
  <si>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</si>
  <si>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</si>
  <si>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</si>
  <si>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</si>
  <si>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</si>
  <si>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</si>
  <si>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</si>
  <si>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</si>
  <si>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</si>
  <si>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</si>
  <si>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</si>
  <si>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</si>
  <si>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</si>
  <si>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</si>
  <si>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</si>
  <si>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</si>
  <si>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</si>
  <si>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</si>
  <si>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</si>
  <si>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</si>
  <si>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</si>
  <si>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</si>
  <si>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</si>
  <si>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</si>
  <si>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</si>
  <si>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</si>
  <si>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</si>
  <si>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</si>
  <si>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</si>
  <si>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</si>
  <si>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</si>
  <si>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</si>
  <si>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</si>
  <si>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</si>
  <si>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</si>
  <si>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</si>
  <si>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</si>
  <si>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</si>
  <si>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</si>
  <si>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</si>
  <si>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</si>
  <si>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</si>
  <si>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</si>
  <si>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</si>
  <si>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</si>
  <si>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</si>
  <si>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</si>
  <si>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</si>
  <si>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</si>
  <si>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</si>
  <si>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</si>
  <si>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</si>
  <si>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</si>
  <si>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</si>
  <si>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</si>
  <si>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</si>
  <si>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</si>
  <si>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</si>
  <si>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</si>
  <si>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</si>
  <si>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</si>
  <si>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</si>
  <si>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</si>
  <si>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</si>
  <si>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</si>
  <si>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</si>
  <si>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</si>
  <si>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</si>
  <si>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</si>
  <si>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</si>
  <si>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</si>
  <si>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</si>
  <si>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</si>
  <si>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</si>
  <si>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</si>
  <si>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</si>
  <si>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</si>
  <si>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</si>
  <si>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</si>
  <si>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</si>
  <si>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</si>
  <si>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</si>
  <si>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</si>
  <si>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</si>
  <si>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</si>
  <si>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</si>
  <si>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</si>
  <si>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</si>
  <si>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</si>
  <si>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</si>
  <si>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</si>
  <si>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</si>
  <si>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</si>
  <si>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</si>
  <si>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</si>
  <si>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</si>
  <si>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</si>
  <si>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</si>
  <si>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</si>
  <si>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</si>
  <si>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</si>
  <si>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</si>
  <si>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</si>
  <si>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</si>
  <si>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</si>
  <si>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</si>
  <si>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</si>
  <si>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</si>
  <si>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</si>
  <si>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</si>
  <si>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</si>
  <si>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</si>
  <si>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</si>
  <si>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</si>
  <si>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</si>
  <si>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</si>
  <si>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</si>
  <si>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</si>
  <si>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</si>
  <si>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</si>
  <si>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</si>
  <si>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</si>
  <si>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</si>
  <si>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</si>
  <si>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</si>
  <si>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</si>
  <si>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</si>
  <si>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</si>
  <si>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</si>
  <si>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</si>
  <si>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</si>
  <si>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</si>
  <si>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</si>
  <si>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</si>
  <si>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</si>
  <si>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</si>
  <si>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</si>
  <si>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</si>
  <si>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</si>
  <si>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</si>
  <si>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</si>
  <si>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</si>
  <si>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</si>
  <si>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</si>
  <si>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</si>
  <si>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</si>
  <si>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</si>
  <si>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</si>
  <si>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</si>
  <si>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</si>
  <si>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</si>
  <si>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</si>
  <si>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</si>
  <si>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</si>
  <si>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</si>
  <si>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</si>
  <si>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</si>
  <si>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</si>
  <si>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</si>
  <si>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</si>
  <si>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</si>
  <si>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</si>
  <si>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</si>
  <si>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</si>
  <si>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</si>
  <si>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</si>
  <si>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</si>
  <si>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</si>
  <si>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</si>
  <si>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</si>
  <si>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</si>
  <si>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</si>
  <si>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</si>
  <si>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</si>
  <si>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</si>
  <si>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</si>
  <si>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</si>
  <si>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</si>
  <si>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</si>
  <si>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</si>
  <si>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</si>
  <si>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</si>
  <si>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</si>
  <si>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</si>
  <si>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</si>
  <si>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</si>
  <si>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</si>
  <si>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</si>
  <si>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</si>
  <si>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</si>
  <si>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</si>
  <si>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</si>
  <si>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</si>
  <si>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</si>
  <si>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</si>
  <si>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</si>
  <si>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</si>
  <si>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</si>
  <si>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</si>
  <si>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</si>
  <si>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</si>
  <si>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</si>
  <si>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</si>
  <si>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</si>
  <si>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</si>
  <si>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</si>
  <si>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</si>
  <si>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</si>
  <si>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</si>
  <si>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</si>
  <si>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</si>
  <si>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</si>
  <si>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</si>
  <si>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</si>
  <si>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</si>
  <si>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</si>
  <si>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</si>
  <si>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</si>
  <si>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</si>
  <si>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</si>
  <si>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</si>
  <si>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</si>
  <si>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</si>
  <si>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</si>
  <si>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</si>
  <si>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</si>
  <si>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</si>
  <si>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</si>
  <si>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</si>
  <si>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</si>
  <si>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</si>
  <si>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</si>
  <si>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</si>
  <si>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</si>
  <si>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</si>
  <si>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</si>
  <si>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</si>
  <si>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</si>
  <si>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</si>
  <si>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</si>
  <si>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</si>
  <si>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</si>
  <si>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</si>
  <si>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</si>
  <si>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</si>
  <si>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</si>
  <si>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</si>
  <si>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</si>
  <si>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</si>
  <si>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</si>
  <si>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</si>
  <si>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</si>
  <si>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</si>
  <si>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</si>
  <si>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</si>
  <si>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</si>
  <si>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</si>
  <si>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</si>
  <si>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</si>
  <si>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</si>
  <si>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</si>
  <si>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</si>
  <si>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</si>
  <si>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</si>
  <si>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</si>
  <si>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</si>
  <si>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</si>
  <si>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</si>
  <si>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</si>
  <si>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</si>
  <si>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</si>
  <si>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</si>
  <si>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</si>
  <si>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</si>
  <si>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</si>
  <si>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</si>
  <si>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</si>
  <si>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</si>
  <si>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</si>
  <si>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</si>
  <si>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</si>
  <si>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</si>
  <si>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</si>
  <si>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</si>
  <si>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</si>
  <si>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</si>
  <si>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</si>
  <si>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</si>
  <si>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</si>
  <si>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</si>
  <si>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</si>
  <si>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</si>
  <si>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</si>
  <si>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</si>
  <si>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</si>
  <si>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</si>
  <si>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</si>
  <si>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</si>
  <si>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</si>
  <si>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</si>
  <si>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</si>
  <si>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</si>
  <si>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</si>
  <si>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</si>
  <si>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</si>
  <si>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</si>
  <si>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</si>
  <si>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</si>
  <si>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</si>
  <si>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</si>
  <si>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</si>
  <si>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</si>
  <si>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</si>
  <si>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</si>
  <si>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</si>
  <si>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</si>
  <si>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</si>
  <si>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</si>
  <si>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</si>
  <si>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</si>
  <si>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</si>
  <si>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</si>
  <si>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</si>
  <si>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</si>
  <si>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</si>
  <si>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</si>
  <si>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</si>
  <si>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</si>
  <si>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</si>
  <si>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</si>
  <si>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</si>
  <si>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</si>
  <si>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</si>
  <si>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</si>
  <si>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</si>
  <si>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</si>
  <si>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</si>
  <si>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</si>
  <si>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</si>
  <si>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</si>
  <si>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</si>
  <si>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</si>
  <si>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</si>
  <si>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</si>
  <si>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</si>
  <si>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</si>
  <si>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</si>
  <si>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</si>
  <si>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</si>
  <si>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</si>
  <si>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</si>
  <si>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</si>
  <si>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</si>
  <si>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</si>
  <si>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</si>
  <si>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</si>
  <si>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</si>
  <si>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</si>
  <si>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</si>
  <si>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</si>
  <si>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</si>
  <si>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</si>
  <si>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</si>
  <si>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</si>
  <si>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</si>
  <si>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</si>
  <si>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</si>
  <si>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</si>
  <si>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</si>
  <si>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</si>
  <si>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</si>
  <si>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</si>
  <si>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</si>
  <si>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</si>
  <si>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</si>
  <si>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</si>
  <si>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</si>
  <si>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</si>
  <si>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</si>
  <si>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</si>
  <si>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</si>
  <si>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</si>
  <si>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</si>
  <si>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</si>
  <si>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</si>
  <si>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</si>
  <si>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</si>
  <si>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</si>
  <si>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</si>
  <si>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</si>
  <si>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</si>
  <si>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</si>
  <si>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</si>
  <si>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</si>
  <si>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</si>
  <si>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</si>
  <si>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</si>
  <si>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</si>
  <si>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</si>
  <si>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</si>
  <si>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</si>
  <si>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</si>
  <si>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</si>
  <si>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</si>
  <si>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</si>
  <si>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</si>
  <si>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</si>
  <si>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</si>
  <si>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</si>
  <si>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</si>
  <si>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</si>
  <si>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</si>
  <si>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</si>
  <si>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</si>
  <si>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</si>
  <si>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</si>
  <si>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</si>
  <si>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</si>
  <si>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</si>
  <si>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</si>
  <si>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</si>
  <si>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</si>
  <si>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</si>
  <si>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</si>
  <si>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</si>
  <si>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</si>
  <si>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</si>
  <si>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</si>
  <si>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</si>
  <si>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</si>
  <si>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</si>
  <si>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</si>
  <si>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</si>
  <si>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</si>
  <si>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</si>
  <si>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</si>
  <si>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</si>
  <si>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</si>
  <si>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</si>
  <si>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</si>
  <si>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</si>
  <si>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</si>
  <si>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</si>
  <si>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</si>
  <si>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</si>
  <si>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</si>
  <si>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</si>
  <si>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</si>
  <si>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</si>
  <si>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</si>
  <si>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</si>
  <si>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</si>
  <si>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</si>
  <si>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</si>
  <si>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</si>
  <si>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</si>
  <si>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</si>
  <si>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</si>
  <si>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</si>
  <si>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</si>
  <si>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</si>
  <si>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</si>
  <si>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</si>
  <si>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</si>
  <si>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</si>
  <si>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</si>
  <si>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</si>
  <si>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</si>
  <si>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</si>
  <si>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</si>
  <si>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</si>
  <si>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</si>
  <si>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</si>
  <si>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</si>
  <si>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</si>
  <si>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</si>
  <si>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</si>
  <si>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</si>
  <si>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</si>
  <si>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</si>
  <si>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</si>
  <si>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</si>
  <si>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</si>
  <si>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</si>
  <si>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</si>
  <si>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</si>
  <si>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</si>
  <si>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</si>
  <si>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</si>
  <si>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</si>
  <si>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</si>
  <si>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</si>
  <si>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</si>
  <si>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</si>
  <si>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</si>
  <si>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</si>
  <si>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</si>
  <si>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</si>
  <si>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</si>
  <si>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</si>
  <si>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</si>
  <si>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</si>
  <si>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</si>
  <si>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</si>
  <si>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</si>
  <si>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</si>
  <si>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</si>
  <si>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</si>
  <si>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</si>
  <si>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</si>
  <si>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</si>
  <si>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</si>
  <si>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</si>
  <si>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</si>
  <si>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</si>
  <si>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</si>
  <si>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</si>
  <si>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</si>
  <si>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</si>
  <si>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</si>
  <si>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</si>
  <si>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</si>
  <si>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</si>
  <si>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</si>
  <si>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</si>
  <si>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</si>
  <si>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</si>
  <si>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</si>
  <si>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</si>
  <si>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</si>
  <si>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</si>
  <si>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</si>
  <si>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</si>
  <si>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</si>
  <si>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</si>
  <si>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</si>
  <si>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</si>
  <si>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</si>
  <si>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</si>
  <si>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</si>
  <si>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</si>
  <si>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</si>
  <si>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</si>
  <si>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</si>
  <si>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</si>
  <si>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</si>
  <si>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</si>
  <si>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</si>
  <si>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</si>
  <si>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</si>
  <si>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</si>
  <si>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</si>
  <si>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</si>
  <si>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</si>
  <si>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</si>
  <si>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</si>
  <si>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</si>
  <si>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</si>
  <si>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</si>
  <si>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</si>
  <si>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</si>
  <si>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</si>
  <si>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</si>
  <si>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</si>
  <si>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</si>
  <si>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</si>
  <si>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</si>
  <si>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</si>
  <si>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</si>
  <si>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</si>
  <si>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</si>
  <si>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</si>
  <si>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</si>
  <si>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</si>
  <si>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</si>
  <si>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</si>
  <si>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</si>
  <si>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</si>
  <si>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</si>
  <si>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</si>
  <si>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</si>
  <si>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</si>
  <si>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</si>
  <si>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</si>
  <si>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</si>
  <si>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</si>
  <si>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</si>
  <si>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</si>
  <si>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</si>
  <si>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</si>
  <si>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</si>
  <si>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</si>
  <si>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</si>
  <si>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</si>
  <si>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</si>
  <si>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</si>
  <si>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</si>
  <si>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</si>
  <si>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</si>
  <si>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</si>
  <si>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</si>
  <si>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</si>
  <si>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</si>
  <si>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</si>
  <si>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</si>
  <si>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</si>
  <si>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</si>
  <si>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</si>
  <si>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</si>
  <si>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</si>
  <si>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</si>
  <si>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</si>
  <si>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</si>
  <si>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</si>
  <si>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</si>
  <si>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</si>
  <si>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</si>
  <si>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</si>
  <si>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</si>
  <si>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</si>
  <si>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</si>
  <si>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</si>
  <si>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</si>
  <si>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</si>
  <si>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</si>
  <si>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</si>
  <si>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</si>
  <si>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</si>
  <si>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</si>
  <si>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</si>
  <si>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</si>
  <si>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</si>
  <si>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</si>
  <si>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</si>
  <si>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</si>
  <si>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</si>
  <si>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</si>
  <si>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</si>
  <si>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</si>
  <si>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</si>
  <si>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</si>
  <si>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</si>
  <si>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</si>
  <si>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</si>
  <si>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</si>
  <si>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</si>
  <si>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</si>
  <si>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</si>
  <si>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</si>
  <si>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</si>
  <si>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</si>
  <si>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</si>
  <si>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</si>
  <si>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</si>
  <si>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</si>
  <si>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</si>
  <si>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</si>
  <si>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</si>
  <si>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</si>
  <si>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</si>
  <si>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</si>
  <si>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</si>
  <si>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</si>
  <si>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</si>
  <si>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</si>
  <si>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</si>
  <si>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</si>
  <si>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</si>
  <si>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</si>
  <si>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</si>
  <si>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</si>
  <si>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</si>
  <si>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</si>
  <si>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</si>
  <si>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</si>
  <si>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</si>
  <si>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</si>
  <si>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</si>
  <si>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</si>
  <si>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</si>
  <si>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</si>
  <si>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</si>
  <si>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</si>
  <si>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</si>
  <si>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</si>
  <si>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</si>
  <si>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</si>
  <si>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</si>
  <si>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</si>
  <si>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</si>
  <si>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</si>
  <si>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</si>
  <si>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</si>
  <si>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</si>
  <si>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</si>
  <si>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</si>
  <si>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</si>
  <si>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</si>
  <si>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</si>
  <si>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</si>
  <si>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</si>
  <si>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</si>
  <si>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</si>
  <si>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</si>
  <si>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</si>
  <si>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</si>
  <si>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</si>
  <si>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</si>
  <si>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</si>
  <si>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</si>
  <si>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</si>
  <si>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</si>
  <si>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</si>
  <si>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</si>
  <si>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</si>
  <si>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</si>
  <si>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</si>
  <si>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</si>
  <si>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</si>
  <si>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</si>
  <si>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</si>
  <si>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</si>
  <si>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</si>
  <si>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</si>
  <si>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</si>
  <si>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</si>
  <si>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</si>
  <si>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</si>
  <si>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</si>
  <si>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</si>
  <si>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</si>
  <si>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</si>
  <si>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</si>
  <si>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</si>
  <si>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</si>
  <si>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</si>
  <si>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</si>
  <si>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</si>
  <si>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</si>
  <si>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</si>
  <si>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</si>
  <si>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</si>
  <si>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</si>
  <si>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</si>
  <si>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</si>
  <si>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</si>
  <si>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</si>
  <si>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</si>
  <si>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</si>
  <si>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</si>
  <si>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</si>
  <si>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</si>
  <si>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</si>
  <si>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</si>
  <si>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</si>
  <si>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</si>
  <si>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</si>
  <si>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</si>
  <si>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</si>
  <si>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</si>
  <si>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</si>
  <si>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</si>
  <si>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</si>
  <si>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</si>
  <si>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</si>
  <si>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</si>
  <si>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</si>
  <si>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</si>
  <si>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</si>
  <si>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</si>
  <si>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</si>
  <si>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</si>
  <si>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</si>
  <si>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</si>
  <si>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</si>
  <si>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</si>
  <si>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</si>
  <si>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</si>
  <si>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</si>
  <si>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</si>
  <si>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</si>
  <si>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</si>
  <si>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</si>
  <si>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</si>
  <si>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</si>
  <si>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</si>
  <si>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</si>
  <si>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</si>
  <si>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</si>
  <si>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</si>
  <si>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</si>
  <si>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</si>
  <si>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</si>
  <si>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</si>
  <si>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</si>
  <si>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</si>
  <si>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</si>
  <si>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</si>
  <si>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</si>
  <si>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</si>
  <si>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</si>
  <si>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</si>
  <si>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</si>
  <si>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</si>
  <si>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</si>
  <si>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</si>
  <si>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</si>
  <si>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</si>
  <si>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</si>
  <si>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</si>
  <si>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</si>
  <si>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</si>
  <si>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</si>
  <si>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</si>
  <si>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</si>
  <si>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</si>
  <si>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</si>
  <si>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</si>
  <si>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</si>
  <si>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</si>
  <si>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</si>
  <si>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</si>
  <si>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</si>
  <si>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</si>
  <si>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</si>
  <si>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</si>
  <si>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</si>
  <si>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</si>
  <si>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</si>
  <si>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</si>
  <si>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</si>
  <si>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</si>
  <si>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</si>
  <si>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</si>
  <si>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</si>
  <si>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</si>
  <si>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</si>
  <si>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</si>
  <si>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</si>
  <si>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</si>
  <si>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</si>
  <si>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</si>
  <si>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</si>
  <si>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</si>
  <si>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</si>
  <si>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</si>
  <si>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</si>
  <si>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</si>
  <si>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</si>
  <si>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</si>
  <si>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</si>
  <si>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</si>
  <si>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</si>
  <si>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</si>
  <si>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</si>
  <si>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</si>
  <si>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</si>
  <si>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</si>
  <si>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</si>
  <si>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</si>
  <si>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</si>
  <si>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</si>
  <si>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</si>
  <si>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</si>
  <si>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</si>
  <si>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</si>
  <si>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</si>
  <si>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</si>
  <si>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</si>
  <si>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</si>
  <si>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</si>
  <si>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</si>
  <si>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</si>
  <si>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</si>
  <si>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</si>
  <si>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</si>
  <si>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</si>
  <si>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</si>
  <si>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</si>
  <si>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</si>
  <si>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</si>
  <si>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</si>
  <si>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</si>
  <si>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</si>
  <si>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</si>
  <si>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</si>
  <si>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</si>
  <si>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</si>
  <si>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</si>
  <si>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</si>
  <si>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</si>
  <si>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</si>
  <si>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</si>
  <si>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</si>
  <si>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</si>
  <si>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</si>
  <si>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</si>
  <si>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</si>
  <si>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</si>
  <si>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</si>
  <si>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</si>
  <si>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</si>
  <si>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</si>
  <si>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</si>
  <si>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</si>
  <si>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</si>
  <si>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</si>
  <si>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</si>
  <si>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</si>
  <si>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</si>
  <si>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</si>
  <si>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</si>
  <si>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</si>
  <si>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</si>
  <si>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</si>
  <si>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</si>
  <si>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</si>
  <si>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</si>
  <si>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</si>
  <si>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</si>
  <si>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</si>
  <si>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</si>
  <si>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</si>
  <si>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</si>
  <si>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</si>
  <si>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</si>
  <si>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</si>
  <si>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</si>
  <si>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</si>
  <si>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</si>
  <si>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</si>
  <si>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</si>
  <si>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</si>
  <si>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</si>
  <si>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</si>
  <si>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</si>
  <si>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</si>
  <si>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</si>
  <si>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</si>
  <si>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</si>
  <si>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</si>
  <si>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</si>
  <si>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</si>
  <si>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</si>
  <si>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</si>
  <si>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</si>
  <si>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</si>
  <si>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</si>
  <si>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</si>
  <si>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</si>
  <si>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</si>
  <si>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</si>
  <si>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</si>
  <si>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</si>
  <si>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</si>
  <si>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</si>
  <si>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</si>
  <si>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</si>
  <si>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</si>
  <si>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</si>
  <si>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</si>
  <si>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</si>
  <si>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</si>
  <si>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</si>
  <si>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</si>
  <si>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</si>
  <si>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</si>
  <si>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</si>
  <si>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</si>
  <si>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</si>
  <si>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</si>
  <si>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</si>
  <si>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</si>
  <si>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</si>
  <si>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</si>
  <si>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</si>
  <si>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</si>
  <si>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</si>
  <si>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</si>
  <si>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</si>
  <si>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</si>
  <si>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</si>
  <si>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</si>
  <si>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</si>
  <si>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</si>
  <si>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</si>
  <si>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</si>
  <si>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</si>
  <si>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</si>
  <si>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</si>
  <si>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</si>
  <si>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</si>
  <si>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</si>
  <si>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</si>
  <si>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</si>
  <si>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</si>
  <si>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</si>
  <si>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</si>
  <si>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</si>
  <si>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</si>
  <si>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</si>
  <si>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</si>
  <si>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</si>
  <si>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</si>
  <si>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</si>
  <si>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</si>
  <si>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</si>
  <si>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</si>
  <si>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</si>
  <si>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</si>
  <si>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</si>
  <si>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</si>
  <si>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</si>
  <si>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</si>
  <si>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</si>
  <si>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</si>
  <si>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</si>
  <si>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</si>
  <si>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</si>
  <si>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</si>
  <si>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</si>
  <si>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</si>
  <si>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</si>
  <si>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</si>
  <si>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</si>
  <si>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</si>
  <si>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</si>
  <si>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</si>
  <si>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</si>
  <si>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</si>
  <si>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</si>
  <si>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</si>
  <si>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</si>
  <si>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</si>
  <si>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</si>
  <si>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</si>
  <si>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</si>
  <si>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</si>
  <si>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</si>
  <si>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</si>
  <si>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</si>
  <si>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</si>
  <si>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</si>
  <si>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</si>
  <si>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</si>
  <si>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</si>
  <si>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</si>
  <si>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</si>
  <si>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</si>
  <si>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</si>
  <si>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</si>
  <si>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</si>
  <si>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</si>
  <si>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</si>
  <si>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</si>
  <si>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</si>
  <si>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</si>
  <si>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</si>
  <si>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</si>
  <si>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</si>
  <si>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</si>
  <si>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</si>
  <si>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</si>
  <si>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</si>
  <si>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</si>
  <si>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</si>
  <si>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</si>
  <si>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</si>
  <si>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</si>
  <si>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</si>
  <si>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</si>
  <si>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</si>
  <si>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</si>
  <si>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</si>
  <si>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</si>
  <si>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</si>
  <si>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</si>
  <si>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</si>
  <si>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</si>
  <si>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</si>
  <si>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</si>
  <si>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</si>
  <si>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</si>
  <si>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</si>
  <si>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</si>
  <si>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</si>
  <si>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</si>
  <si>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</si>
  <si>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</si>
  <si>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</si>
  <si>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</si>
  <si>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</si>
  <si>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</si>
  <si>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</si>
  <si>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</si>
  <si>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</si>
  <si>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</si>
  <si>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</si>
  <si>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</si>
  <si>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</si>
  <si>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</si>
  <si>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</si>
  <si>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</si>
  <si>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</si>
  <si>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</si>
  <si>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</si>
  <si>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</si>
  <si>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</si>
  <si>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</si>
  <si>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</si>
  <si>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</si>
  <si>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</si>
  <si>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</si>
  <si>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</si>
  <si>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</si>
  <si>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</si>
  <si>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</si>
  <si>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</si>
  <si>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</si>
  <si>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</si>
  <si>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</si>
  <si>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</si>
  <si>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</si>
  <si>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</si>
  <si>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</si>
  <si>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</si>
  <si>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</si>
  <si>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</si>
  <si>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</si>
  <si>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</si>
  <si>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</si>
  <si>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</si>
  <si>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</si>
  <si>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</si>
  <si>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</si>
  <si>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</si>
  <si>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</si>
  <si>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</si>
  <si>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</si>
  <si>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</si>
  <si>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</si>
  <si>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</si>
  <si>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</si>
  <si>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</si>
  <si>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</si>
  <si>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</si>
  <si>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</si>
  <si>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</si>
  <si>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</si>
  <si>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</si>
  <si>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</si>
  <si>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</si>
  <si>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</si>
  <si>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</si>
  <si>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</si>
  <si>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</si>
  <si>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</si>
  <si>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</si>
  <si>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</si>
  <si>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</si>
  <si>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</si>
  <si>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</si>
  <si>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</si>
  <si>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</si>
  <si>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</si>
  <si>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</si>
  <si>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</si>
  <si>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</si>
  <si>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</si>
  <si>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</si>
  <si>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</si>
  <si>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</si>
  <si>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</si>
  <si>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</si>
  <si>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</si>
  <si>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</si>
  <si>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</si>
  <si>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</si>
  <si>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</si>
  <si>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</si>
  <si>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</si>
  <si>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</si>
  <si>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</si>
  <si>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</si>
  <si>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</si>
  <si>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</si>
  <si>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</si>
  <si>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</si>
  <si>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</si>
  <si>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</si>
  <si>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</si>
  <si>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</si>
  <si>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</si>
  <si>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</si>
  <si>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</si>
  <si>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</si>
  <si>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</si>
  <si>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</si>
  <si>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</si>
  <si>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</si>
  <si>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</si>
  <si>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</si>
  <si>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</si>
  <si>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</si>
  <si>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</si>
  <si>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</si>
  <si>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</si>
  <si>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</si>
  <si>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</si>
  <si>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</si>
  <si>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</si>
  <si>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</si>
  <si>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</si>
  <si>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</si>
  <si>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</si>
  <si>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</si>
  <si>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</si>
  <si>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</si>
  <si>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</si>
  <si>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</si>
  <si>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</si>
  <si>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</si>
  <si>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</si>
  <si>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</si>
  <si>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</si>
  <si>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</si>
  <si>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</si>
  <si>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</si>
  <si>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</si>
  <si>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</si>
  <si>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</si>
  <si>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</si>
  <si>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</si>
  <si>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</si>
  <si>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</si>
  <si>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</si>
  <si>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</si>
  <si>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</si>
  <si>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</si>
  <si>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</si>
  <si>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</si>
  <si>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</si>
  <si>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</si>
  <si>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</si>
  <si>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</si>
  <si>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</si>
  <si>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</si>
  <si>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</si>
  <si>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</si>
  <si>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</si>
  <si>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</si>
  <si>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</si>
  <si>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</si>
  <si>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</si>
  <si>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</si>
  <si>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</si>
  <si>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</si>
  <si>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</si>
  <si>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</si>
  <si>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</si>
  <si>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</si>
  <si>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</si>
  <si>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</si>
  <si>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</si>
  <si>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</si>
  <si>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</si>
  <si>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</si>
  <si>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</si>
  <si>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</si>
  <si>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</si>
  <si>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</si>
  <si>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</si>
  <si>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</si>
  <si>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</si>
  <si>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</si>
  <si>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</si>
  <si>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</si>
  <si>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</si>
  <si>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</si>
  <si>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</si>
  <si>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</si>
  <si>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</si>
  <si>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</si>
  <si>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</si>
  <si>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</si>
  <si>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</si>
  <si>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</si>
  <si>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</si>
  <si>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</si>
  <si>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</si>
  <si>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</si>
  <si>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</si>
  <si>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</si>
  <si>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</si>
  <si>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</si>
  <si>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</si>
  <si>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</si>
  <si>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</si>
  <si>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</si>
  <si>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</si>
  <si>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</si>
  <si>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</si>
  <si>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</si>
  <si>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</si>
  <si>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</si>
  <si>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</si>
  <si>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</si>
  <si>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</si>
  <si>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</si>
  <si>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</si>
  <si>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</si>
  <si>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</si>
  <si>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</si>
  <si>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</si>
  <si>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</si>
  <si>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</si>
  <si>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</si>
  <si>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</si>
  <si>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</si>
  <si>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</si>
  <si>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</si>
  <si>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</si>
  <si>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</si>
  <si>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</si>
  <si>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</si>
  <si>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</si>
  <si>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</si>
  <si>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</si>
  <si>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</si>
  <si>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</si>
  <si>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</si>
  <si>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</si>
  <si>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</si>
  <si>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</si>
  <si>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</si>
  <si>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</si>
  <si>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</si>
  <si>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</si>
  <si>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</si>
  <si>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</si>
  <si>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</si>
  <si>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</si>
  <si>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</si>
  <si>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</si>
  <si>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</si>
  <si>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</si>
  <si>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</si>
  <si>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</si>
  <si>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</si>
  <si>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</si>
  <si>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</si>
  <si>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</si>
  <si>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</si>
  <si>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</si>
  <si>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</si>
  <si>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</si>
  <si>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</si>
  <si>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</si>
  <si>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</si>
  <si>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</si>
  <si>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</si>
  <si>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</si>
  <si>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</si>
  <si>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</si>
  <si>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</si>
  <si>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</si>
  <si>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</si>
  <si>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</si>
  <si>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</si>
  <si>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</si>
  <si>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</si>
  <si>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</si>
  <si>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</si>
  <si>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</si>
  <si>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</si>
  <si>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</si>
  <si>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</si>
  <si>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</si>
  <si>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</si>
  <si>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</si>
  <si>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</si>
  <si>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</si>
  <si>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</si>
  <si>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</si>
  <si>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</si>
  <si>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</si>
  <si>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</si>
  <si>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</si>
  <si>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</si>
  <si>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</si>
  <si>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</si>
  <si>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</si>
  <si>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</si>
  <si>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</si>
  <si>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</si>
  <si>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</si>
  <si>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</si>
  <si>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</si>
  <si>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</si>
  <si>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</si>
  <si>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</si>
  <si>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</si>
  <si>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</si>
  <si>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</si>
  <si>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</si>
  <si>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</si>
  <si>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</si>
  <si>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</si>
  <si>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</si>
  <si>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</si>
  <si>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</si>
  <si>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</si>
  <si>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</si>
  <si>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</si>
  <si>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</si>
  <si>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</si>
  <si>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</si>
  <si>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</si>
  <si>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</si>
  <si>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</si>
  <si>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</si>
  <si>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</si>
  <si>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</si>
  <si>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</si>
  <si>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</si>
  <si>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</si>
  <si>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</si>
  <si>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</si>
  <si>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</si>
  <si>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</si>
  <si>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</si>
  <si>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</si>
  <si>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</si>
  <si>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</si>
  <si>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</si>
  <si>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</si>
  <si>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</si>
  <si>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</si>
  <si>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</si>
  <si>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</si>
  <si>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</si>
  <si>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</si>
  <si>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</si>
  <si>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</si>
  <si>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</si>
  <si>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</si>
  <si>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</si>
  <si>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</si>
  <si>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</si>
  <si>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</si>
  <si>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</si>
  <si>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</si>
  <si>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</si>
  <si>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</si>
  <si>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</si>
  <si>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</si>
  <si>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</si>
  <si>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</si>
  <si>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</si>
  <si>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</si>
  <si>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</si>
  <si>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</si>
  <si>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</si>
  <si>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</si>
  <si>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</si>
  <si>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</si>
  <si>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</si>
  <si>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</si>
  <si>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</si>
  <si>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</si>
  <si>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</si>
  <si>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</si>
  <si>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</si>
  <si>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</si>
  <si>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</si>
  <si>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</si>
  <si>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</si>
  <si>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</si>
  <si>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</si>
  <si>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</si>
  <si>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</si>
  <si>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</si>
  <si>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</si>
  <si>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</si>
  <si>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</si>
  <si>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</si>
  <si>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</si>
  <si>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</si>
  <si>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</si>
  <si>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</si>
  <si>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</si>
  <si>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</si>
  <si>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</si>
  <si>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</si>
  <si>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</si>
  <si>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</si>
  <si>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</si>
  <si>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</si>
  <si>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</si>
  <si>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</si>
  <si>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</si>
  <si>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</si>
  <si>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</si>
  <si>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</si>
  <si>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</si>
  <si>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</si>
  <si>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</si>
  <si>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</si>
  <si>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</si>
  <si>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</si>
  <si>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</si>
  <si>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</si>
  <si>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</si>
  <si>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</si>
  <si>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</si>
  <si>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</si>
  <si>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</si>
  <si>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</si>
  <si>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</si>
  <si>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</si>
  <si>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</si>
  <si>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</si>
  <si>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</si>
  <si>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</si>
  <si>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</si>
  <si>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</si>
  <si>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</si>
  <si>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</si>
  <si>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</si>
  <si>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</si>
  <si>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</si>
  <si>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</si>
  <si>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</si>
  <si>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</si>
  <si>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</si>
  <si>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</si>
  <si>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</si>
  <si>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</si>
  <si>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</si>
  <si>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</si>
  <si>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</si>
  <si>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</si>
  <si>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</si>
  <si>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</si>
  <si>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</si>
  <si>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</si>
  <si>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</si>
  <si>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</si>
  <si>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</si>
  <si>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</si>
  <si>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</si>
  <si>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</si>
  <si>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</si>
  <si>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</si>
  <si>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</si>
  <si>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</si>
  <si>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</si>
  <si>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</si>
  <si>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</si>
  <si>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</si>
  <si>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</si>
  <si>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</si>
  <si>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</si>
  <si>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</si>
  <si>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</si>
  <si>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</si>
  <si>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</si>
  <si>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</si>
  <si>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</si>
  <si>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</si>
  <si>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</si>
  <si>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</si>
  <si>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</si>
  <si>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</si>
  <si>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</si>
  <si>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</si>
  <si>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</si>
  <si>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</si>
  <si>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</si>
  <si>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</si>
  <si>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</si>
  <si>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</si>
  <si>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</si>
  <si>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</si>
  <si>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</si>
  <si>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</si>
  <si>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</si>
  <si>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</si>
  <si>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</si>
  <si>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</si>
  <si>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</si>
  <si>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</si>
  <si>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</si>
  <si>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</si>
  <si>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</si>
  <si>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</si>
  <si>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</si>
  <si>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</si>
  <si>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</si>
  <si>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</si>
  <si>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</si>
  <si>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</si>
  <si>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</si>
  <si>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</si>
  <si>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</si>
  <si>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</si>
  <si>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</si>
  <si>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</si>
  <si>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</si>
  <si>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</si>
  <si>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</si>
  <si>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</si>
  <si>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</si>
  <si>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</si>
  <si>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</si>
  <si>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</si>
  <si>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</si>
  <si>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</si>
  <si>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</si>
  <si>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</si>
  <si>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</si>
  <si>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</si>
  <si>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</si>
  <si>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</si>
  <si>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</si>
  <si>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</si>
  <si>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</si>
  <si>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</si>
  <si>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</si>
  <si>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</si>
  <si>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</si>
  <si>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</si>
  <si>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</si>
  <si>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</si>
  <si>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</si>
  <si>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</si>
  <si>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</si>
  <si>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</si>
  <si>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</si>
  <si>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</si>
  <si>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</si>
  <si>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</si>
  <si>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</si>
  <si>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</si>
  <si>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</si>
  <si>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</si>
  <si>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</si>
  <si>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</si>
  <si>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</si>
  <si>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</si>
  <si>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</si>
  <si>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</si>
  <si>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</si>
  <si>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</si>
  <si>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</si>
  <si>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</si>
  <si>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</si>
  <si>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</si>
  <si>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</si>
  <si>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</si>
  <si>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</si>
  <si>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</si>
  <si>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</si>
  <si>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</si>
  <si>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</si>
  <si>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</si>
  <si>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</si>
  <si>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</si>
  <si>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</si>
  <si>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</si>
  <si>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</si>
  <si>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</si>
  <si>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</si>
  <si>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</si>
  <si>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</si>
  <si>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</si>
  <si>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</si>
  <si>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</si>
  <si>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</si>
  <si>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</si>
  <si>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</si>
  <si>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</si>
  <si>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</si>
  <si>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</si>
  <si>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</si>
  <si>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</si>
  <si>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</si>
  <si>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</si>
  <si>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</si>
  <si>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</si>
  <si>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</si>
  <si>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</si>
  <si>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</si>
  <si>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</si>
  <si>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</si>
  <si>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</si>
  <si>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</si>
  <si>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</si>
  <si>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</si>
  <si>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</si>
  <si>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</si>
  <si>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</si>
  <si>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</si>
  <si>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</si>
  <si>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</si>
  <si>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</si>
  <si>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</si>
  <si>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</si>
  <si>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</si>
  <si>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</si>
  <si>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</si>
  <si>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</si>
  <si>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</si>
  <si>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</si>
  <si>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</si>
  <si>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</si>
  <si>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</si>
  <si>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</si>
  <si>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</si>
  <si>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</si>
  <si>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</si>
  <si>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</si>
  <si>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</si>
  <si>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</si>
  <si>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</si>
  <si>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</si>
  <si>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</si>
  <si>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</si>
  <si>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</si>
  <si>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</si>
  <si>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</si>
  <si>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</si>
  <si>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</si>
  <si>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</si>
  <si>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</si>
  <si>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</si>
  <si>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</si>
  <si>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</si>
  <si>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</si>
  <si>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</si>
  <si>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</si>
  <si>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</si>
  <si>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</si>
  <si>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</si>
  <si>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</si>
  <si>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</si>
  <si>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</si>
  <si>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</si>
  <si>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</si>
  <si>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</si>
  <si>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</si>
  <si>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</si>
  <si>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</si>
  <si>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</si>
  <si>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</si>
  <si>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</si>
  <si>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</si>
  <si>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</si>
  <si>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</si>
  <si>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</si>
  <si>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</si>
  <si>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</si>
  <si>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</si>
  <si>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</si>
  <si>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</si>
  <si>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</si>
  <si>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</si>
  <si>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</si>
  <si>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</si>
  <si>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</si>
  <si>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</si>
  <si>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</si>
  <si>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</si>
  <si>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</si>
  <si>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</si>
  <si>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</si>
  <si>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</si>
  <si>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</si>
  <si>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</si>
  <si>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</si>
  <si>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</si>
  <si>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</si>
  <si>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</si>
  <si>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</si>
  <si>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</si>
  <si>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</si>
  <si>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</si>
  <si>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</si>
  <si>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</si>
  <si>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</si>
  <si>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</si>
  <si>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</si>
  <si>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</si>
  <si>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</si>
  <si>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</si>
  <si>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</si>
  <si>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</si>
  <si>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</si>
  <si>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</si>
  <si>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</si>
  <si>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</si>
  <si>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</si>
  <si>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</si>
  <si>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</si>
  <si>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</si>
  <si>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</si>
  <si>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</si>
  <si>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</si>
  <si>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</si>
  <si>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</si>
  <si>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</si>
  <si>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</si>
  <si>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</si>
  <si>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</si>
  <si>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</si>
  <si>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</si>
  <si>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</si>
  <si>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</si>
  <si>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</si>
  <si>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</si>
  <si>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</si>
  <si>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</si>
  <si>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</si>
  <si>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</si>
  <si>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</si>
  <si>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</si>
  <si>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</si>
  <si>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</si>
  <si>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</si>
  <si>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</si>
  <si>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</si>
  <si>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</si>
  <si>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</si>
  <si>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</si>
  <si>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</si>
  <si>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</si>
  <si>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</si>
  <si>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</si>
  <si>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</si>
  <si>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</si>
  <si>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</si>
  <si>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</si>
  <si>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</si>
  <si>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</si>
  <si>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</si>
  <si>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</si>
  <si>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</si>
  <si>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</si>
  <si>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</si>
  <si>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</si>
  <si>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</si>
  <si>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</si>
  <si>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</si>
  <si>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</si>
  <si>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</si>
  <si>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</si>
  <si>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</si>
  <si>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</si>
  <si>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</si>
  <si>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</si>
  <si>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</si>
  <si>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</si>
  <si>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</si>
  <si>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</si>
  <si>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</si>
  <si>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</si>
  <si>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</si>
  <si>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</si>
  <si>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</si>
  <si>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</si>
  <si>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</si>
  <si>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</si>
  <si>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</si>
  <si>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</si>
  <si>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</si>
  <si>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</si>
  <si>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</si>
  <si>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</si>
  <si>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</si>
  <si>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</si>
  <si>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</si>
  <si>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</si>
  <si>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</si>
  <si>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</si>
  <si>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</si>
  <si>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</si>
  <si>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</si>
  <si>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</si>
  <si>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</si>
  <si>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</si>
  <si>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</si>
  <si>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</si>
  <si>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</si>
  <si>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</si>
  <si>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</si>
  <si>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</si>
  <si>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</si>
  <si>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</si>
  <si>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</si>
  <si>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</si>
  <si>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</si>
  <si>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</si>
  <si>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</si>
  <si>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</si>
  <si>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</si>
  <si>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</si>
  <si>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</si>
  <si>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</si>
  <si>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</si>
  <si>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</si>
  <si>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</si>
  <si>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</si>
  <si>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</si>
  <si>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</si>
  <si>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</si>
  <si>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</si>
  <si>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</si>
  <si>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</si>
  <si>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</si>
  <si>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</si>
  <si>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</si>
  <si>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</si>
  <si>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</si>
  <si>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</si>
  <si>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</si>
  <si>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</si>
  <si>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</si>
  <si>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</si>
  <si>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</si>
  <si>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</si>
  <si>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</si>
  <si>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</si>
  <si>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</si>
  <si>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</si>
  <si>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</si>
  <si>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</si>
  <si>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</si>
  <si>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</si>
  <si>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</si>
  <si>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</si>
  <si>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</si>
  <si>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</si>
  <si>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</si>
  <si>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</si>
  <si>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</si>
  <si>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</si>
  <si>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</si>
  <si>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</si>
  <si>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</si>
  <si>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</si>
  <si>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</si>
  <si>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</si>
  <si>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</si>
  <si>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</si>
  <si>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</si>
  <si>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</si>
  <si>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</si>
  <si>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</si>
  <si>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</si>
  <si>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</si>
  <si>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</si>
  <si>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</si>
  <si>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</si>
  <si>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</si>
  <si>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</si>
  <si>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</si>
  <si>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</si>
  <si>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</si>
  <si>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</si>
  <si>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</si>
  <si>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</si>
  <si>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</si>
  <si>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</si>
  <si>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</si>
  <si>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</si>
  <si>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</si>
  <si>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</si>
  <si>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</si>
  <si>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</si>
  <si>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</si>
  <si>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</si>
  <si>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</si>
  <si>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</si>
  <si>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</si>
  <si>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</si>
  <si>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</si>
  <si>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</si>
  <si>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</si>
  <si>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</si>
  <si>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</si>
  <si>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</si>
  <si>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</si>
  <si>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</si>
  <si>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</si>
  <si>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</si>
  <si>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</si>
  <si>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</si>
  <si>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</si>
  <si>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</si>
  <si>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</si>
  <si>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</si>
  <si>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</si>
  <si>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</si>
  <si>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</si>
  <si>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</si>
  <si>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</si>
  <si>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</si>
  <si>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</si>
  <si>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</si>
  <si>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</si>
  <si>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</si>
  <si>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</si>
  <si>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</si>
  <si>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</si>
  <si>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</si>
  <si>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</si>
  <si>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</si>
  <si>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</si>
  <si>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</si>
  <si>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</si>
  <si>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</si>
  <si>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</si>
  <si>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</si>
  <si>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</si>
  <si>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</si>
  <si>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</si>
  <si>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</si>
  <si>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</si>
  <si>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</si>
  <si>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</si>
  <si>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</si>
  <si>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</si>
  <si>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</si>
  <si>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</si>
  <si>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</si>
  <si>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</si>
  <si>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</si>
  <si>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</si>
  <si>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</si>
  <si>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</si>
  <si>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</si>
  <si>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</si>
  <si>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</si>
  <si>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</si>
  <si>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</si>
  <si>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</si>
  <si>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</si>
  <si>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</si>
  <si>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</si>
  <si>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</si>
  <si>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</si>
  <si>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</si>
  <si>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</si>
  <si>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</si>
  <si>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</si>
  <si>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</si>
  <si>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</si>
  <si>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</si>
  <si>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</si>
  <si>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</si>
  <si>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</si>
  <si>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</si>
  <si>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</si>
  <si>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</si>
  <si>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</si>
  <si>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</si>
  <si>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</si>
  <si>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</si>
  <si>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</si>
  <si>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</si>
  <si>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</si>
  <si>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</si>
  <si>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</si>
  <si>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</si>
  <si>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</si>
  <si>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</si>
  <si>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</si>
  <si>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</si>
  <si>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</si>
  <si>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</si>
  <si>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</si>
  <si>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</si>
  <si>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</si>
  <si>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</si>
  <si>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</si>
  <si>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</si>
  <si>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</si>
  <si>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</si>
  <si>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</si>
  <si>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</si>
  <si>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</si>
  <si>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</si>
  <si>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</si>
  <si>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</si>
  <si>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</si>
  <si>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</si>
  <si>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</si>
  <si>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</si>
  <si>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</si>
  <si>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</si>
  <si>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</si>
  <si>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</si>
  <si>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</si>
  <si>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</si>
  <si>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</si>
  <si>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</si>
  <si>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</si>
  <si>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</si>
  <si>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</si>
  <si>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</si>
  <si>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</si>
  <si>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</si>
  <si>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</si>
  <si>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</si>
  <si>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</si>
  <si>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</si>
  <si>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</si>
  <si>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</si>
  <si>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</si>
  <si>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</si>
  <si>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</si>
  <si>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</si>
  <si>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</si>
  <si>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</si>
  <si>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</si>
  <si>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</si>
  <si>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</si>
  <si>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</si>
  <si>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</si>
  <si>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</si>
  <si>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</si>
  <si>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</si>
  <si>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</si>
  <si>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</si>
  <si>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</si>
  <si>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</si>
  <si>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</si>
  <si>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</si>
  <si>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</si>
  <si>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</si>
  <si>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</si>
  <si>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</si>
  <si>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</si>
  <si>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</si>
  <si>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</si>
  <si>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</si>
  <si>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</si>
  <si>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</si>
  <si>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</si>
  <si>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</si>
  <si>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</si>
  <si>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</si>
  <si>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</si>
  <si>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</si>
  <si>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</si>
  <si>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</si>
  <si>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</si>
  <si>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</si>
  <si>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</si>
  <si>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</si>
  <si>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</si>
  <si>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</si>
  <si>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</si>
  <si>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</si>
  <si>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</si>
  <si>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</si>
  <si>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</si>
  <si>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</si>
  <si>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</si>
  <si>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</si>
  <si>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</si>
  <si>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</si>
  <si>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</si>
  <si>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</si>
  <si>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</si>
  <si>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</si>
  <si>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</si>
  <si>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</si>
  <si>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</si>
  <si>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</si>
  <si>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</si>
  <si>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</si>
  <si>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</si>
  <si>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</si>
  <si>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</si>
  <si>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</si>
  <si>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</si>
  <si>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</si>
  <si>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</si>
  <si>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</si>
  <si>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</si>
  <si>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</si>
  <si>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</si>
  <si>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</si>
  <si>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</si>
  <si>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</si>
  <si>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</si>
  <si>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</si>
  <si>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</si>
  <si>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</si>
  <si>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</si>
  <si>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</si>
  <si>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</si>
  <si>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</si>
  <si>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</si>
  <si>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</si>
  <si>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</si>
  <si>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</si>
  <si>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</si>
  <si>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</si>
  <si>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</si>
  <si>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</si>
  <si>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</si>
  <si>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</si>
  <si>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</si>
  <si>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</si>
  <si>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</si>
  <si>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</si>
  <si>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</si>
  <si>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</si>
  <si>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</si>
  <si>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</si>
  <si>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</si>
  <si>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</si>
  <si>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</si>
  <si>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</si>
  <si>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</si>
  <si>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</si>
  <si>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</si>
  <si>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</si>
  <si>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</si>
  <si>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</si>
  <si>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</si>
  <si>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</si>
  <si>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</si>
  <si>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</si>
  <si>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</si>
  <si>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</si>
  <si>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</si>
  <si>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</si>
  <si>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</si>
  <si>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</si>
  <si>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</si>
  <si>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</si>
  <si>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</si>
  <si>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</si>
  <si>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</si>
  <si>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</si>
  <si>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</si>
  <si>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</si>
  <si>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</si>
  <si>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</si>
  <si>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</si>
  <si>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</si>
  <si>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</si>
  <si>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</si>
  <si>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</si>
  <si>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</si>
  <si>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</si>
  <si>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</si>
  <si>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</si>
  <si>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</si>
  <si>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</si>
  <si>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</si>
  <si>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</si>
  <si>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</si>
  <si>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</si>
  <si>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</si>
  <si>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</si>
  <si>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</si>
  <si>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</si>
  <si>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</si>
  <si>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</si>
  <si>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</si>
  <si>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</si>
  <si>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</si>
  <si>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</si>
  <si>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</si>
  <si>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</si>
  <si>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</si>
  <si>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</si>
  <si>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</si>
  <si>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</si>
  <si>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</si>
  <si>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</si>
  <si>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</si>
  <si>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</si>
  <si>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</si>
  <si>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</si>
  <si>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</si>
  <si>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</si>
  <si>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</si>
  <si>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</si>
  <si>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</si>
  <si>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</si>
  <si>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</si>
  <si>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</si>
  <si>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</si>
  <si>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</si>
  <si>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</si>
  <si>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</si>
  <si>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</si>
  <si>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</si>
  <si>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</si>
  <si>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</si>
  <si>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</si>
  <si>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</si>
  <si>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</si>
  <si>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</si>
  <si>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</si>
  <si>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</si>
  <si>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</si>
  <si>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</si>
  <si>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</si>
  <si>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</si>
  <si>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</si>
  <si>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</si>
  <si>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</si>
  <si>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</si>
  <si>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</si>
  <si>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</si>
  <si>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</si>
  <si>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</si>
  <si>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</si>
  <si>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</si>
  <si>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</si>
  <si>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</si>
  <si>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</si>
  <si>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</si>
  <si>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</si>
  <si>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</si>
  <si>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</si>
  <si>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</si>
  <si>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</si>
  <si>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</si>
  <si>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</si>
  <si>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</si>
  <si>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</si>
  <si>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</si>
  <si>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</si>
  <si>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</si>
  <si>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</si>
  <si>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</si>
  <si>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</si>
  <si>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</si>
  <si>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</si>
  <si>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</si>
  <si>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</si>
  <si>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</si>
  <si>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</si>
  <si>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</si>
  <si>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</si>
  <si>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</si>
  <si>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</si>
  <si>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</si>
  <si>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</si>
  <si>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</si>
  <si>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</si>
  <si>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</si>
  <si>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</si>
  <si>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</si>
  <si>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</si>
  <si>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</si>
  <si>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</si>
  <si>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</si>
  <si>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</si>
  <si>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</si>
  <si>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</si>
  <si>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</si>
  <si>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</si>
  <si>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</si>
  <si>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</si>
  <si>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</si>
  <si>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</si>
  <si>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</si>
  <si>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</si>
  <si>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</si>
  <si>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</si>
  <si>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</si>
  <si>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</si>
  <si>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</si>
  <si>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</si>
  <si>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</si>
  <si>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</si>
  <si>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</si>
  <si>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</si>
  <si>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</si>
  <si>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</si>
  <si>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</si>
  <si>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</si>
  <si>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</si>
  <si>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</si>
  <si>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</si>
  <si>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</si>
  <si>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</si>
  <si>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</si>
  <si>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</si>
  <si>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</si>
  <si>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</si>
  <si>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</si>
  <si>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</si>
  <si>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</si>
  <si>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</si>
  <si>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</si>
  <si>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</si>
  <si>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</si>
  <si>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</si>
  <si>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</si>
  <si>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</si>
  <si>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</si>
  <si>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</si>
  <si>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</si>
  <si>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</si>
  <si>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</si>
  <si>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</si>
  <si>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</si>
  <si>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</si>
  <si>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</si>
  <si>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</si>
  <si>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</si>
  <si>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</si>
  <si>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</si>
  <si>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</si>
  <si>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</si>
  <si>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</si>
  <si>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</si>
  <si>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</si>
  <si>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</si>
  <si>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</si>
  <si>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</si>
  <si>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</si>
  <si>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</si>
  <si>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</si>
  <si>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</si>
  <si>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</si>
  <si>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</si>
  <si>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</si>
  <si>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</si>
  <si>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</si>
  <si>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</si>
  <si>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</si>
  <si>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</si>
  <si>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</si>
  <si>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</si>
  <si>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</si>
  <si>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</si>
  <si>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</si>
  <si>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</si>
  <si>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</si>
  <si>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</si>
  <si>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</si>
  <si>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</si>
  <si>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</si>
  <si>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</si>
  <si>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</si>
  <si>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</si>
  <si>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</si>
  <si>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</si>
  <si>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</si>
  <si>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</si>
  <si>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</si>
  <si>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</si>
  <si>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</si>
  <si>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</si>
  <si>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</si>
  <si>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</si>
  <si>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</si>
  <si>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</si>
  <si>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</si>
  <si>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</si>
  <si>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</si>
  <si>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</si>
  <si>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</si>
  <si>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</si>
  <si>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</si>
  <si>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</si>
  <si>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</si>
  <si>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</si>
  <si>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</si>
  <si>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</si>
  <si>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</si>
  <si>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</si>
  <si>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</si>
  <si>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</si>
  <si>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</si>
  <si>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</si>
  <si>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</si>
  <si>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</si>
  <si>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</si>
  <si>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</si>
  <si>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</si>
  <si>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</si>
  <si>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</si>
  <si>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</si>
  <si>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</si>
  <si>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</si>
  <si>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</si>
  <si>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</si>
  <si>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</si>
  <si>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</si>
  <si>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</si>
  <si>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</si>
  <si>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</si>
  <si>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</si>
  <si>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</si>
  <si>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</si>
  <si>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</si>
  <si>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</si>
  <si>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</si>
  <si>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</si>
  <si>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</si>
  <si>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</si>
  <si>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</si>
  <si>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</si>
  <si>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</si>
  <si>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</si>
  <si>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</si>
  <si>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</si>
  <si>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</si>
  <si>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</si>
  <si>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</si>
  <si>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</si>
  <si>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</si>
  <si>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</si>
  <si>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</si>
  <si>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</si>
  <si>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</si>
  <si>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</si>
  <si>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</si>
  <si>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</si>
  <si>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</si>
  <si>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</si>
  <si>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</si>
  <si>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</si>
  <si>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</si>
  <si>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</si>
  <si>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</si>
  <si>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</si>
  <si>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</si>
  <si>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</si>
  <si>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</si>
  <si>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</si>
  <si>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</si>
  <si>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</si>
  <si>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</si>
  <si>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</si>
  <si>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</si>
  <si>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</si>
  <si>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</si>
  <si>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</si>
  <si>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</si>
  <si>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</si>
  <si>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</si>
  <si>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</si>
  <si>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</si>
  <si>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</si>
  <si>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</si>
  <si>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</si>
  <si>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</si>
  <si>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</si>
  <si>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</si>
  <si>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</si>
  <si>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</si>
  <si>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</si>
  <si>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</si>
  <si>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</si>
  <si>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</si>
  <si>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</si>
  <si>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</si>
  <si>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</si>
  <si>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</si>
  <si>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</si>
  <si>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</si>
  <si>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</si>
  <si>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</si>
  <si>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</si>
  <si>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</si>
  <si>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</si>
  <si>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</si>
  <si>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</si>
  <si>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</si>
  <si>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</si>
  <si>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</si>
  <si>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</si>
  <si>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</si>
  <si>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</si>
  <si>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</si>
  <si>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</si>
  <si>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</si>
  <si>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</si>
  <si>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</si>
  <si>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</si>
  <si>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</si>
  <si>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</si>
  <si>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</si>
  <si>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</si>
  <si>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</si>
  <si>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</si>
  <si>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</si>
  <si>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</si>
  <si>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</si>
  <si>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</si>
  <si>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</si>
  <si>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</si>
  <si>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</si>
  <si>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</si>
  <si>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</si>
  <si>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</si>
  <si>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</si>
  <si>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</si>
  <si>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</si>
  <si>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</si>
  <si>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</si>
  <si>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</si>
  <si>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</si>
  <si>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</si>
  <si>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</si>
  <si>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</si>
  <si>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</si>
  <si>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</si>
  <si>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</si>
  <si>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</si>
  <si>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</si>
  <si>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</si>
  <si>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</si>
  <si>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</si>
  <si>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</si>
  <si>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</si>
  <si>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</si>
  <si>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</si>
  <si>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</si>
  <si>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</si>
  <si>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</si>
  <si>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</si>
  <si>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</si>
  <si>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</si>
  <si>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</si>
  <si>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</si>
  <si>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</si>
  <si>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</si>
  <si>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</si>
  <si>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</si>
  <si>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</si>
  <si>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</si>
  <si>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</si>
  <si>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</si>
  <si>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</si>
  <si>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</si>
  <si>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</si>
  <si>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</si>
  <si>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</si>
  <si>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</si>
  <si>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</si>
  <si>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</si>
  <si>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</si>
  <si>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</si>
  <si>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</si>
  <si>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</si>
  <si>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</si>
  <si>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</si>
  <si>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</si>
  <si>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</si>
  <si>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</si>
  <si>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</si>
  <si>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</si>
  <si>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</si>
  <si>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</si>
  <si>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</si>
  <si>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</si>
  <si>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</si>
  <si>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</si>
  <si>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</si>
  <si>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</si>
  <si>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</si>
  <si>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</si>
  <si>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</si>
  <si>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</si>
  <si>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</si>
  <si>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</si>
  <si>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</si>
  <si>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</si>
  <si>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</si>
  <si>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</si>
  <si>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</si>
  <si>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</si>
  <si>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</si>
  <si>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</si>
  <si>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</si>
  <si>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</si>
  <si>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</si>
  <si>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</si>
  <si>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</si>
  <si>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</si>
  <si>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</si>
  <si>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</si>
  <si>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</si>
  <si>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</si>
  <si>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</si>
  <si>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</si>
  <si>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</si>
  <si>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</si>
  <si>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</si>
  <si>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</si>
  <si>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</si>
  <si>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</si>
  <si>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</si>
  <si>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</si>
  <si>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</si>
  <si>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</si>
  <si>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</si>
  <si>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</si>
  <si>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</si>
  <si>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</si>
  <si>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</si>
  <si>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</si>
  <si>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</si>
  <si>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</si>
  <si>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</si>
  <si>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</si>
  <si>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</si>
  <si>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</si>
  <si>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</si>
  <si>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</si>
  <si>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</si>
  <si>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</si>
  <si>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</si>
  <si>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</si>
  <si>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</si>
  <si>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</si>
  <si>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</si>
  <si>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</si>
  <si>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</si>
  <si>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</si>
  <si>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</si>
  <si>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</si>
  <si>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</si>
  <si>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</si>
  <si>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</si>
  <si>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</si>
  <si>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</si>
  <si>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</si>
  <si>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</si>
  <si>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</si>
  <si>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</si>
  <si>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</si>
  <si>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</si>
  <si>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</si>
  <si>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</si>
  <si>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</si>
  <si>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</si>
  <si>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</si>
  <si>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</si>
  <si>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</si>
  <si>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</si>
  <si>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</si>
  <si>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</si>
  <si>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</si>
  <si>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</si>
  <si>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</si>
  <si>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</si>
  <si>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</si>
  <si>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</si>
  <si>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</si>
  <si>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</si>
  <si>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</si>
  <si>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</si>
  <si>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</si>
  <si>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</si>
  <si>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</si>
  <si>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</si>
  <si>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</si>
  <si>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</si>
  <si>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</si>
  <si>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</si>
  <si>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</si>
  <si>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</si>
  <si>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</si>
  <si>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</si>
  <si>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</si>
  <si>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</si>
  <si>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</si>
  <si>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</si>
  <si>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</si>
  <si>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</si>
  <si>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</si>
  <si>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</si>
  <si>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</si>
  <si>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</si>
  <si>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</si>
  <si>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</si>
  <si>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</si>
  <si>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</si>
  <si>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</si>
  <si>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</si>
  <si>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</si>
  <si>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</si>
  <si>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</si>
  <si>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</si>
  <si>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</si>
  <si>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</si>
  <si>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</si>
  <si>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</si>
  <si>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</si>
  <si>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</si>
  <si>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</si>
  <si>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</si>
  <si>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</si>
  <si>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</si>
  <si>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</si>
  <si>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</si>
  <si>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</si>
  <si>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</si>
  <si>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</si>
  <si>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</si>
  <si>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</si>
  <si>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</si>
  <si>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</si>
  <si>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</si>
  <si>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</si>
  <si>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</si>
  <si>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</si>
  <si>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</si>
  <si>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</si>
  <si>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</si>
  <si>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</si>
  <si>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</si>
  <si>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</si>
  <si>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</si>
  <si>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</si>
  <si>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</si>
  <si>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</si>
  <si>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</si>
  <si>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</si>
  <si>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</si>
  <si>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</si>
  <si>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</si>
  <si>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</si>
  <si>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</si>
  <si>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</si>
  <si>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</si>
  <si>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</si>
  <si>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</si>
  <si>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</si>
  <si>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</si>
  <si>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</si>
  <si>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</si>
  <si>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</si>
  <si>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</si>
  <si>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</si>
  <si>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</si>
  <si>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</si>
  <si>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</si>
  <si>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</si>
  <si>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</si>
  <si>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</si>
  <si>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</si>
  <si>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</si>
  <si>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</si>
  <si>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</si>
  <si>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</si>
  <si>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</si>
  <si>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</si>
  <si>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</si>
  <si>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</si>
  <si>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</si>
  <si>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</si>
  <si>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</si>
  <si>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</si>
  <si>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</si>
  <si>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</si>
  <si>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</si>
  <si>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</si>
  <si>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</si>
  <si>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</si>
  <si>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</si>
  <si>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</si>
  <si>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</si>
  <si>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</si>
  <si>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</si>
  <si>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</si>
  <si>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</si>
  <si>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</si>
  <si>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</si>
  <si>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</si>
  <si>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</si>
  <si>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</si>
  <si>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</si>
  <si>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</si>
  <si>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</si>
  <si>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</si>
  <si>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</si>
  <si>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</si>
  <si>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</si>
  <si>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</si>
  <si>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</si>
  <si>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</si>
  <si>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</si>
  <si>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</si>
  <si>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</si>
  <si>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</si>
  <si>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</si>
  <si>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</si>
  <si>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</si>
  <si>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</si>
  <si>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</si>
  <si>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</si>
  <si>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</si>
  <si>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</si>
  <si>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</si>
  <si>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</si>
  <si>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</si>
  <si>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</si>
  <si>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</si>
  <si>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</si>
  <si>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</si>
  <si>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</si>
  <si>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</si>
  <si>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</si>
  <si>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</si>
  <si>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</si>
  <si>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</si>
  <si>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</si>
  <si>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</si>
  <si>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</si>
  <si>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</si>
  <si>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</si>
  <si>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</si>
  <si>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</si>
  <si>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</si>
  <si>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</si>
  <si>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</si>
  <si>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</si>
  <si>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</si>
  <si>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</si>
  <si>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</si>
  <si>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</si>
  <si>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</si>
  <si>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</si>
  <si>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</si>
  <si>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</si>
  <si>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</si>
  <si>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</si>
  <si>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</si>
  <si>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</si>
  <si>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</si>
  <si>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</si>
  <si>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</si>
  <si>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</si>
  <si>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</si>
  <si>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</si>
  <si>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</si>
  <si>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</si>
  <si>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</si>
  <si>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</si>
  <si>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</si>
  <si>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</si>
  <si>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</si>
  <si>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</si>
  <si>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</si>
  <si>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</si>
  <si>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</si>
  <si>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</si>
  <si>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</si>
  <si>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</si>
  <si>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</si>
  <si>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</si>
  <si>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</si>
  <si>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</si>
  <si>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</si>
  <si>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</si>
  <si>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</si>
  <si>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</si>
  <si>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</si>
  <si>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</si>
  <si>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</si>
  <si>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</si>
  <si>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</si>
  <si>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</si>
  <si>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</si>
  <si>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</si>
  <si>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</si>
  <si>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</si>
  <si>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</si>
  <si>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</si>
  <si>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</si>
  <si>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</si>
  <si>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</si>
  <si>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</si>
  <si>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</si>
  <si>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</si>
  <si>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</si>
  <si>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</si>
  <si>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</si>
  <si>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</si>
  <si>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</si>
  <si>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</si>
  <si>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</si>
  <si>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</si>
  <si>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</si>
  <si>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</si>
  <si>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</si>
  <si>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</si>
  <si>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</si>
  <si>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</si>
  <si>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</si>
  <si>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</si>
  <si>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</si>
  <si>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</si>
  <si>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</si>
  <si>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</si>
  <si>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</si>
  <si>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</si>
  <si>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</si>
  <si>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</si>
  <si>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</si>
  <si>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</si>
  <si>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</si>
  <si>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</si>
  <si>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</si>
  <si>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</si>
  <si>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</si>
  <si>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</si>
  <si>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</si>
  <si>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</si>
  <si>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</si>
  <si>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</si>
  <si>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</si>
  <si>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</si>
  <si>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</si>
  <si>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</si>
  <si>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</si>
  <si>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</si>
  <si>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</si>
  <si>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</si>
  <si>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</si>
  <si>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</si>
  <si>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</si>
  <si>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</si>
  <si>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</si>
  <si>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</si>
  <si>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</si>
  <si>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</si>
  <si>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</si>
  <si>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</si>
  <si>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</si>
  <si>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</si>
  <si>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</si>
  <si>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</si>
  <si>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</si>
  <si>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</si>
  <si>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</si>
  <si>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</si>
  <si>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</si>
  <si>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</si>
  <si>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</si>
  <si>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</si>
  <si>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</si>
  <si>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</si>
  <si>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</si>
  <si>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</si>
  <si>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</si>
  <si>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</si>
  <si>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</si>
  <si>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</si>
  <si>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</si>
  <si>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</si>
  <si>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</si>
  <si>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</si>
  <si>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</si>
  <si>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</si>
  <si>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</si>
  <si>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</si>
  <si>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</si>
  <si>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</si>
  <si>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</si>
  <si>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</si>
  <si>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</si>
  <si>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</si>
  <si>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</si>
  <si>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</si>
  <si>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</si>
  <si>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</si>
  <si>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</si>
  <si>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</si>
  <si>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</si>
  <si>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</si>
  <si>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</si>
  <si>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</si>
  <si>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</si>
  <si>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</si>
  <si>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</si>
  <si>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</si>
  <si>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</si>
  <si>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</si>
  <si>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</si>
  <si>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</si>
  <si>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</si>
  <si>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</si>
  <si>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</si>
  <si>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</si>
  <si>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</si>
  <si>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</si>
  <si>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</si>
  <si>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</si>
  <si>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</si>
  <si>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</si>
  <si>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</si>
  <si>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</si>
  <si>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</si>
  <si>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</si>
  <si>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</si>
  <si>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</si>
  <si>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</si>
  <si>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</si>
  <si>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</si>
  <si>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</si>
  <si>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</si>
  <si>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</si>
  <si>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</si>
  <si>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</si>
  <si>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</si>
  <si>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</si>
  <si>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</si>
  <si>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</si>
  <si>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</si>
  <si>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</si>
  <si>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</si>
  <si>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</si>
  <si>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</si>
  <si>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</si>
  <si>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</si>
  <si>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</si>
  <si>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</si>
  <si>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</si>
  <si>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</si>
  <si>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</si>
  <si>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</si>
  <si>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</si>
  <si>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</si>
  <si>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</si>
  <si>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</si>
  <si>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</si>
  <si>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</si>
  <si>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</si>
  <si>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</si>
  <si>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</si>
  <si>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</si>
  <si>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</si>
  <si>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</si>
  <si>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</si>
  <si>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</si>
  <si>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</si>
  <si>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</si>
  <si>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</si>
  <si>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</si>
  <si>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</si>
  <si>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</si>
  <si>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</si>
  <si>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</si>
  <si>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</si>
  <si>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</si>
  <si>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</si>
  <si>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</si>
  <si>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</si>
  <si>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</si>
  <si>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</si>
  <si>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</si>
  <si>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</si>
  <si>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</si>
  <si>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</si>
  <si>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</si>
  <si>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</si>
  <si>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</si>
  <si>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</si>
  <si>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</si>
  <si>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</si>
  <si>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</si>
  <si>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</si>
  <si>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</si>
  <si>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</si>
  <si>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</si>
  <si>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</si>
  <si>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</si>
  <si>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</si>
  <si>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</si>
  <si>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</si>
  <si>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</si>
  <si>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</si>
  <si>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</si>
  <si>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</si>
  <si>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</si>
  <si>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</si>
  <si>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</si>
  <si>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</si>
  <si>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</si>
  <si>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</si>
  <si>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</si>
  <si>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</si>
  <si>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</si>
  <si>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</si>
  <si>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</si>
  <si>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</si>
  <si>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</si>
  <si>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</si>
  <si>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</si>
  <si>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</si>
  <si>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</si>
  <si>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</si>
  <si>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</si>
  <si>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</si>
  <si>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</si>
  <si>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</si>
  <si>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</si>
  <si>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</si>
  <si>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</si>
  <si>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</si>
  <si>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</si>
  <si>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</si>
  <si>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</si>
  <si>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</si>
  <si>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</si>
  <si>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</si>
  <si>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</si>
  <si>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</si>
  <si>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</si>
  <si>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</si>
  <si>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</si>
  <si>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</si>
  <si>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</si>
  <si>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</si>
  <si>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</si>
  <si>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</si>
  <si>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</si>
  <si>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</si>
  <si>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</si>
  <si>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</si>
  <si>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</si>
  <si>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</si>
  <si>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</si>
  <si>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</si>
  <si>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</si>
  <si>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</si>
  <si>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</si>
  <si>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</si>
  <si>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</si>
  <si>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</si>
  <si>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</si>
  <si>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</si>
  <si>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</si>
  <si>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</si>
  <si>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</si>
  <si>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</si>
  <si>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</si>
  <si>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</si>
  <si>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</si>
  <si>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</si>
  <si>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</si>
  <si>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</si>
  <si>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</si>
  <si>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</si>
  <si>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</si>
  <si>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</si>
  <si>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</si>
  <si>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</si>
  <si>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</si>
  <si>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</si>
  <si>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</si>
  <si>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</si>
  <si>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</si>
  <si>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</si>
  <si>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</si>
  <si>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</si>
  <si>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</si>
  <si>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</si>
  <si>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</si>
  <si>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</si>
  <si>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</si>
  <si>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</si>
  <si>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</si>
  <si>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</si>
  <si>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</si>
  <si>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</si>
  <si>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</si>
  <si>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</si>
  <si>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</si>
  <si>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</si>
  <si>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</si>
  <si>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</si>
  <si>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</si>
  <si>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</si>
  <si>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</si>
  <si>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</si>
  <si>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</si>
  <si>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</si>
  <si>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</si>
  <si>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</si>
  <si>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</si>
  <si>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</si>
  <si>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</si>
  <si>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</si>
  <si>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</si>
  <si>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</si>
  <si>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</si>
  <si>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</si>
  <si>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</si>
  <si>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</si>
  <si>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</si>
  <si>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</si>
  <si>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</si>
  <si>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</si>
  <si>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</si>
  <si>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</si>
  <si>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</si>
  <si>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</si>
  <si>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</si>
  <si>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</si>
  <si>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</si>
  <si>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</si>
  <si>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</si>
  <si>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</si>
  <si>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</si>
  <si>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</si>
  <si>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</si>
  <si>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</si>
  <si>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</si>
  <si>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</si>
  <si>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</si>
  <si>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</si>
  <si>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</si>
  <si>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</si>
  <si>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</si>
  <si>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</si>
  <si>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</si>
  <si>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</si>
  <si>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</si>
  <si>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</si>
  <si>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</si>
  <si>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</si>
  <si>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</si>
  <si>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</si>
  <si>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</si>
  <si>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</si>
  <si>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</si>
  <si>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</si>
  <si>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</si>
  <si>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</si>
  <si>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</si>
  <si>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</si>
  <si>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</si>
  <si>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</si>
  <si>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</si>
  <si>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</si>
  <si>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</si>
  <si>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</si>
  <si>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</si>
  <si>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</si>
  <si>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</si>
  <si>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</si>
  <si>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</si>
  <si>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</si>
  <si>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</si>
  <si>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</si>
  <si>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</si>
  <si>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</si>
  <si>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</si>
  <si>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</si>
  <si>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</si>
  <si>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</si>
  <si>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</si>
  <si>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</si>
  <si>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</si>
  <si>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</si>
  <si>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</si>
  <si>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</si>
  <si>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</si>
  <si>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</si>
  <si>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</si>
  <si>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</si>
  <si>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</si>
  <si>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</si>
  <si>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</si>
  <si>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</si>
  <si>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</si>
  <si>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</si>
  <si>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</si>
  <si>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</si>
  <si>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</si>
  <si>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</si>
  <si>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</si>
  <si>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</si>
  <si>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</si>
  <si>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</si>
  <si>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</si>
  <si>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</si>
  <si>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</si>
  <si>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</si>
  <si>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</si>
  <si>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</si>
  <si>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</si>
  <si>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</si>
  <si>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</si>
  <si>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</si>
  <si>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</si>
  <si>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</si>
  <si>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</si>
  <si>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</si>
  <si>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</si>
  <si>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</si>
  <si>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</si>
  <si>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</si>
  <si>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</si>
  <si>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</si>
  <si>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</si>
  <si>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</si>
  <si>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</si>
  <si>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</si>
  <si>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</si>
  <si>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</si>
  <si>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</si>
  <si>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</si>
  <si>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</si>
  <si>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</si>
  <si>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</si>
  <si>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</si>
  <si>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</si>
  <si>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</si>
  <si>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</si>
  <si>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</si>
  <si>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</si>
  <si>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</si>
  <si>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</si>
  <si>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</si>
  <si>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</si>
  <si>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</si>
  <si>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</si>
  <si>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</si>
  <si>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</si>
  <si>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</si>
  <si>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</si>
  <si>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</si>
  <si>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</si>
  <si>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</si>
  <si>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</si>
  <si>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</si>
  <si>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</si>
  <si>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</si>
  <si>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</si>
  <si>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</si>
  <si>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</si>
  <si>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</si>
  <si>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</si>
  <si>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</si>
  <si>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</si>
  <si>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</si>
  <si>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</si>
  <si>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</si>
  <si>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</si>
  <si>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</si>
  <si>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</si>
  <si>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</si>
  <si>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</si>
  <si>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</si>
  <si>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</si>
  <si>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</si>
  <si>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</si>
  <si>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</si>
  <si>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</si>
  <si>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</si>
  <si>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</si>
  <si>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</si>
  <si>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</si>
  <si>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</si>
  <si>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</si>
  <si>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</si>
  <si>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</si>
  <si>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</si>
  <si>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</si>
  <si>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</si>
  <si>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</si>
  <si>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</si>
  <si>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</si>
  <si>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</si>
  <si>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</si>
  <si>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</si>
  <si>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</si>
  <si>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</si>
  <si>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</si>
  <si>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</si>
  <si>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</si>
  <si>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</si>
  <si>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</si>
  <si>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</si>
  <si>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</si>
  <si>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</si>
  <si>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</si>
  <si>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</si>
  <si>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</si>
  <si>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</si>
  <si>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</si>
  <si>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</si>
  <si>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</si>
  <si>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</si>
  <si>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</si>
  <si>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</si>
  <si>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</si>
  <si>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</si>
  <si>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</si>
  <si>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</si>
  <si>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</si>
  <si>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</si>
  <si>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</si>
  <si>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</si>
  <si>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</si>
  <si>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</si>
  <si>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</si>
  <si>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</si>
  <si>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</si>
  <si>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</si>
  <si>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</si>
  <si>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</si>
  <si>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</si>
  <si>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</si>
  <si>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</si>
  <si>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</si>
  <si>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</si>
  <si>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</si>
  <si>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</si>
  <si>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</si>
  <si>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</si>
  <si>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</si>
  <si>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</si>
  <si>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</si>
  <si>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</si>
  <si>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</si>
  <si>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</si>
  <si>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</si>
  <si>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</si>
  <si>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</si>
  <si>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</si>
  <si>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</si>
  <si>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</si>
  <si>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</si>
  <si>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</si>
  <si>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</si>
  <si>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</si>
  <si>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</si>
  <si>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</si>
  <si>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</si>
  <si>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</si>
  <si>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</si>
  <si>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</si>
  <si>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</si>
  <si>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</si>
  <si>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</si>
  <si>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</si>
  <si>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</si>
  <si>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</si>
  <si>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</si>
  <si>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</si>
  <si>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</si>
  <si>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</si>
  <si>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</si>
  <si>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</si>
  <si>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</si>
  <si>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</si>
  <si>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</si>
  <si>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</si>
  <si>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</si>
  <si>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</si>
  <si>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</si>
  <si>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</si>
  <si>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</si>
  <si>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</si>
  <si>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</si>
  <si>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</si>
  <si>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</si>
  <si>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</si>
  <si>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</si>
  <si>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</si>
  <si>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</si>
  <si>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</si>
  <si>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</si>
  <si>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</si>
  <si>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</si>
  <si>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</si>
  <si>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</si>
  <si>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</si>
  <si>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</si>
  <si>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</si>
  <si>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</si>
  <si>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</si>
  <si>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</si>
  <si>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</si>
  <si>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</si>
  <si>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</si>
  <si>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</si>
  <si>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</si>
  <si>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</si>
  <si>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</si>
  <si>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</si>
  <si>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</si>
  <si>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</si>
  <si>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</si>
  <si>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</si>
  <si>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</si>
  <si>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</si>
  <si>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</si>
  <si>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</si>
  <si>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</si>
  <si>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</si>
  <si>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</si>
  <si>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</si>
  <si>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</si>
  <si>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</si>
  <si>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</si>
  <si>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</si>
  <si>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</si>
  <si>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</si>
  <si>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</si>
  <si>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</si>
  <si>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</si>
  <si>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</si>
  <si>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</si>
  <si>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</si>
  <si>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</si>
  <si>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</si>
  <si>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</si>
  <si>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</si>
  <si>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</si>
  <si>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</si>
  <si>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</si>
  <si>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</si>
  <si>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</si>
  <si>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</si>
  <si>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</si>
  <si>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</si>
  <si>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</si>
  <si>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</si>
  <si>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</si>
  <si>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</si>
  <si>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</si>
  <si>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</si>
  <si>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</si>
  <si>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</si>
  <si>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</si>
  <si>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</si>
  <si>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</si>
  <si>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</si>
  <si>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</si>
  <si>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</si>
  <si>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</si>
  <si>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</si>
  <si>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</si>
  <si>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</si>
  <si>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</si>
  <si>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</si>
  <si>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</si>
  <si>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</si>
  <si>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</si>
  <si>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</si>
  <si>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</si>
  <si>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</si>
  <si>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</si>
  <si>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</si>
  <si>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</si>
  <si>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</si>
  <si>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</si>
  <si>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</si>
  <si>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</si>
  <si>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</si>
  <si>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</si>
  <si>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</si>
  <si>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</si>
  <si>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</si>
  <si>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</si>
  <si>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</si>
  <si>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</si>
  <si>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</si>
  <si>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</si>
  <si>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</si>
  <si>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</si>
  <si>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</si>
  <si>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</si>
  <si>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</si>
  <si>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</si>
  <si>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</si>
  <si>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</si>
  <si>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</si>
  <si>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</si>
  <si>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</si>
  <si>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</si>
  <si>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</si>
  <si>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</si>
  <si>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</si>
  <si>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</si>
  <si>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</si>
  <si>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</si>
  <si>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</si>
  <si>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</si>
  <si>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</si>
  <si>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</si>
  <si>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</si>
  <si>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</si>
  <si>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</si>
  <si>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</si>
  <si>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</si>
  <si>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</si>
  <si>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</si>
  <si>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</si>
  <si>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</si>
  <si>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</si>
  <si>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</si>
  <si>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</si>
  <si>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</si>
  <si>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</si>
  <si>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</si>
  <si>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</si>
  <si>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</si>
  <si>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</si>
  <si>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</si>
  <si>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</si>
  <si>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</si>
  <si>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</si>
  <si>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</si>
  <si>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</si>
  <si>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</si>
  <si>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</si>
  <si>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</si>
  <si>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</si>
  <si>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</si>
  <si>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</si>
  <si>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</si>
  <si>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</si>
  <si>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</si>
  <si>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</si>
  <si>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</si>
  <si>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</si>
  <si>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</si>
  <si>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</si>
  <si>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</si>
  <si>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</si>
  <si>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</si>
  <si>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</si>
  <si>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</si>
  <si>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</si>
  <si>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</si>
  <si>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</si>
  <si>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</si>
  <si>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</si>
  <si>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</si>
  <si>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</si>
  <si>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</si>
  <si>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</si>
  <si>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</si>
  <si>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</si>
  <si>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</si>
  <si>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</si>
  <si>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</si>
  <si>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</si>
  <si>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</si>
  <si>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</si>
  <si>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</si>
  <si>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</si>
  <si>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</si>
  <si>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</si>
  <si>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</si>
  <si>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</si>
  <si>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</si>
  <si>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</si>
  <si>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</si>
  <si>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</si>
  <si>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</si>
  <si>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</si>
  <si>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</si>
  <si>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</si>
  <si>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</si>
  <si>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</si>
  <si>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</si>
  <si>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</si>
  <si>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</si>
  <si>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</si>
  <si>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</si>
  <si>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</si>
  <si>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</si>
  <si>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</si>
  <si>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</si>
  <si>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</si>
  <si>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</si>
  <si>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</si>
  <si>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</si>
  <si>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</si>
  <si>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</si>
  <si>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</si>
  <si>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</si>
  <si>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</si>
  <si>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</si>
  <si>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</si>
  <si>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</si>
  <si>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</si>
  <si>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</si>
  <si>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</si>
  <si>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</si>
  <si>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</si>
  <si>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</si>
  <si>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</si>
  <si>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</si>
  <si>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</si>
  <si>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</si>
  <si>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</si>
  <si>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</si>
  <si>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</si>
  <si>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</si>
  <si>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</si>
  <si>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</si>
  <si>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</si>
  <si>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</si>
  <si>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</si>
  <si>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</si>
  <si>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</si>
  <si>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</si>
  <si>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</si>
  <si>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</si>
  <si>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</si>
  <si>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</si>
  <si>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</si>
  <si>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</si>
  <si>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</si>
  <si>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</si>
  <si>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</si>
  <si>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</si>
  <si>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</si>
  <si>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</si>
  <si>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</si>
  <si>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</si>
  <si>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</si>
  <si>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</si>
  <si>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</si>
  <si>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</si>
  <si>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</si>
  <si>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</si>
  <si>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</si>
  <si>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</si>
  <si>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</si>
  <si>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</si>
  <si>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</si>
  <si>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</si>
  <si>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</si>
  <si>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</si>
  <si>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</si>
  <si>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</si>
  <si>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</si>
  <si>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</si>
  <si>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</si>
  <si>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</si>
  <si>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</si>
  <si>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</si>
  <si>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</si>
  <si>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</si>
  <si>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</si>
  <si>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</si>
  <si>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</si>
  <si>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</si>
  <si>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</si>
  <si>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</si>
  <si>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</si>
  <si>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</si>
  <si>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</si>
  <si>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</si>
  <si>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</si>
  <si>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</si>
  <si>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</si>
  <si>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</si>
  <si>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</si>
  <si>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</si>
  <si>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</si>
  <si>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</si>
  <si>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</si>
  <si>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</si>
  <si>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</si>
  <si>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</si>
  <si>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</si>
  <si>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</si>
  <si>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</si>
  <si>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</si>
  <si>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</si>
  <si>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</si>
  <si>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</si>
  <si>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</si>
  <si>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</si>
  <si>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</si>
  <si>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</si>
  <si>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</si>
  <si>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</si>
  <si>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</si>
  <si>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</si>
  <si>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</si>
  <si>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</si>
  <si>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</si>
  <si>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</si>
  <si>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</si>
  <si>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</si>
  <si>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</si>
  <si>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</si>
  <si>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</si>
  <si>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</si>
  <si>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</si>
  <si>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</si>
  <si>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</si>
  <si>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</si>
  <si>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</si>
  <si>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</si>
  <si>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</si>
  <si>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</si>
  <si>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</si>
  <si>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</si>
  <si>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</si>
  <si>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</si>
  <si>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</si>
  <si>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</si>
  <si>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</si>
  <si>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</si>
  <si>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</si>
  <si>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</si>
  <si>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</si>
  <si>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</si>
  <si>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</si>
  <si>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</si>
  <si>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</si>
  <si>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</si>
  <si>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</si>
  <si>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</si>
  <si>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</si>
  <si>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</si>
  <si>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</si>
  <si>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</si>
  <si>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</si>
  <si>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</si>
  <si>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</si>
  <si>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</si>
  <si>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</si>
  <si>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</si>
  <si>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</si>
  <si>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</si>
  <si>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</si>
  <si>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</si>
  <si>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</si>
  <si>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</si>
  <si>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</si>
  <si>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</si>
  <si>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</si>
  <si>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</si>
  <si>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</si>
  <si>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</si>
  <si>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</si>
  <si>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</si>
  <si>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</si>
  <si>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</si>
  <si>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</si>
  <si>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</si>
  <si>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</si>
  <si>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</si>
  <si>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</si>
  <si>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</si>
  <si>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</si>
  <si>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</si>
  <si>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</si>
  <si>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</si>
  <si>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</si>
  <si>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</si>
  <si>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</si>
  <si>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</si>
  <si>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</si>
  <si>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</si>
  <si>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</si>
  <si>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</si>
  <si>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</si>
  <si>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</si>
  <si>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</si>
  <si>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</si>
  <si>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</si>
  <si>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</si>
  <si>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</si>
  <si>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</si>
  <si>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</si>
  <si>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</si>
  <si>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</si>
  <si>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</si>
  <si>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</si>
  <si>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</si>
  <si>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</si>
  <si>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</si>
  <si>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</si>
  <si>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</si>
  <si>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</si>
  <si>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</si>
  <si>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</si>
  <si>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</si>
  <si>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</si>
  <si>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</si>
  <si>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</si>
  <si>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</si>
  <si>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</si>
  <si>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</si>
  <si>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</si>
  <si>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</si>
  <si>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</si>
  <si>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</si>
  <si>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</si>
  <si>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</si>
  <si>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</si>
  <si>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</si>
  <si>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</si>
  <si>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</si>
  <si>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</si>
  <si>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</si>
  <si>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</si>
  <si>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</si>
  <si>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</si>
  <si>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</si>
  <si>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</si>
  <si>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</si>
  <si>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</si>
  <si>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</si>
  <si>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</si>
  <si>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</si>
  <si>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</si>
  <si>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</si>
  <si>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</si>
  <si>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</si>
  <si>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</si>
  <si>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</si>
  <si>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</si>
  <si>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</si>
  <si>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</si>
  <si>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</si>
  <si>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</si>
  <si>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</si>
  <si>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</si>
  <si>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</si>
  <si>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</si>
  <si>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</si>
  <si>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</si>
  <si>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</si>
  <si>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</si>
  <si>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</si>
  <si>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</si>
  <si>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</si>
  <si>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</si>
  <si>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</si>
  <si>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</si>
  <si>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</si>
  <si>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</si>
  <si>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</si>
  <si>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</si>
  <si>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</si>
  <si>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</si>
  <si>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</si>
  <si>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</si>
  <si>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</si>
  <si>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</si>
  <si>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</si>
  <si>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</si>
  <si>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</si>
  <si>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</si>
  <si>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</si>
  <si>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</si>
  <si>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</si>
  <si>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</si>
  <si>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</si>
  <si>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</si>
  <si>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</si>
  <si>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</si>
  <si>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</si>
  <si>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</si>
  <si>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</si>
  <si>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</si>
  <si>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</si>
  <si>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</si>
  <si>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</si>
  <si>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</si>
  <si>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</si>
  <si>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</si>
  <si>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</si>
  <si>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</si>
  <si>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</si>
  <si>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</si>
  <si>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</si>
  <si>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</si>
  <si>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</si>
  <si>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</si>
  <si>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</si>
  <si>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</si>
  <si>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</si>
  <si>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</si>
  <si>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</si>
  <si>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</si>
  <si>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</si>
  <si>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</si>
  <si>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</si>
  <si>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</si>
  <si>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</si>
  <si>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</si>
  <si>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</si>
  <si>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</si>
  <si>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</si>
  <si>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</si>
  <si>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</si>
  <si>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</si>
  <si>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</si>
  <si>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</si>
  <si>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</si>
  <si>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</si>
  <si>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</si>
  <si>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</si>
  <si>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</si>
  <si>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</si>
  <si>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</si>
  <si>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</si>
  <si>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</si>
  <si>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</si>
  <si>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</si>
  <si>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</si>
  <si>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</si>
  <si>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</si>
  <si>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</si>
  <si>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</si>
  <si>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</si>
  <si>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</si>
  <si>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</si>
  <si>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</si>
  <si>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</si>
  <si>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</si>
  <si>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</si>
  <si>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</si>
  <si>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</si>
  <si>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</si>
  <si>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</si>
  <si>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</si>
  <si>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</si>
  <si>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</si>
  <si>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</si>
  <si>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</si>
  <si>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</si>
  <si>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</si>
  <si>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</si>
  <si>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</si>
  <si>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</si>
  <si>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</si>
  <si>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</si>
  <si>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</si>
  <si>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</si>
  <si>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</si>
  <si>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</si>
  <si>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</si>
  <si>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</si>
  <si>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</si>
  <si>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</si>
  <si>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</si>
  <si>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</si>
  <si>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</si>
  <si>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</si>
  <si>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</si>
  <si>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</si>
  <si>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</si>
  <si>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</si>
  <si>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</si>
  <si>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</si>
  <si>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</si>
  <si>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</si>
  <si>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</si>
  <si>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</si>
  <si>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</si>
  <si>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</si>
  <si>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</si>
  <si>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</si>
  <si>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</si>
  <si>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</si>
  <si>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</si>
  <si>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</si>
  <si>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</si>
  <si>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</si>
  <si>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</si>
  <si>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</si>
  <si>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</si>
  <si>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</si>
  <si>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</si>
  <si>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</si>
  <si>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</si>
  <si>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</si>
  <si>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</si>
  <si>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</si>
  <si>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</si>
  <si>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</si>
  <si>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</si>
  <si>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</si>
  <si>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</si>
  <si>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</si>
  <si>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</si>
  <si>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</si>
  <si>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</si>
  <si>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</si>
  <si>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</si>
  <si>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</si>
  <si>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</si>
  <si>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</si>
  <si>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</si>
  <si>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</si>
  <si>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</si>
  <si>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</si>
  <si>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</si>
  <si>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</si>
  <si>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</si>
  <si>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</si>
  <si>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</si>
  <si>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</si>
  <si>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</si>
  <si>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</si>
  <si>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</si>
  <si>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</si>
  <si>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</si>
  <si>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</si>
  <si>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</si>
  <si>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</si>
  <si>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</si>
  <si>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</si>
  <si>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</si>
  <si>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</si>
  <si>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</si>
  <si>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</si>
  <si>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</si>
  <si>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</si>
  <si>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</si>
  <si>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</si>
  <si>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</si>
  <si>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</si>
  <si>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</si>
  <si>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</si>
  <si>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</si>
  <si>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</si>
  <si>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</si>
  <si>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</si>
  <si>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</si>
  <si>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</si>
  <si>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</si>
  <si>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</si>
  <si>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</si>
  <si>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</si>
  <si>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</si>
  <si>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</si>
  <si>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</si>
  <si>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</si>
  <si>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</si>
  <si>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</si>
  <si>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</si>
  <si>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</si>
  <si>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</si>
  <si>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</si>
  <si>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</si>
  <si>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</si>
  <si>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</si>
  <si>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</si>
  <si>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</si>
  <si>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</si>
  <si>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</si>
  <si>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</si>
  <si>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</si>
  <si>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</si>
  <si>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</si>
  <si>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</si>
  <si>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</si>
  <si>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</si>
  <si>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</si>
  <si>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</si>
  <si>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</si>
  <si>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</si>
  <si>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</si>
  <si>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</si>
  <si>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</si>
  <si>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</si>
  <si>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</si>
  <si>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</si>
  <si>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</si>
  <si>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</si>
  <si>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</si>
  <si>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</si>
  <si>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</si>
  <si>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</si>
  <si>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</si>
  <si>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</si>
  <si>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</si>
  <si>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</si>
  <si>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</si>
  <si>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</si>
  <si>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</si>
  <si>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</si>
  <si>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</si>
  <si>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</si>
  <si>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</si>
  <si>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</si>
  <si>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</si>
  <si>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</si>
  <si>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</si>
  <si>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</si>
  <si>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</si>
  <si>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</si>
  <si>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</si>
  <si>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</si>
  <si>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</si>
  <si>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</si>
  <si>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</si>
  <si>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</si>
  <si>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</si>
  <si>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</si>
  <si>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</si>
  <si>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</si>
  <si>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</si>
  <si>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</si>
  <si>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</si>
  <si>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</si>
  <si>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</si>
  <si>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</si>
  <si>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</si>
  <si>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</si>
  <si>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</si>
  <si>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</si>
  <si>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</si>
  <si>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</si>
  <si>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</si>
  <si>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</si>
  <si>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</si>
  <si>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</si>
  <si>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</si>
  <si>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</si>
  <si>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</si>
  <si>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</si>
  <si>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</si>
  <si>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</si>
  <si>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</si>
  <si>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</si>
  <si>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</si>
  <si>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</si>
  <si>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</si>
  <si>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</si>
  <si>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</si>
  <si>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</si>
  <si>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</si>
  <si>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</si>
  <si>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</si>
  <si>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</si>
  <si>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</si>
  <si>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</si>
  <si>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</si>
  <si>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</si>
  <si>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</si>
  <si>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</si>
  <si>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</si>
  <si>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</si>
  <si>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</si>
  <si>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</si>
  <si>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</si>
  <si>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</si>
  <si>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</si>
  <si>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</si>
  <si>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</si>
  <si>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</si>
  <si>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</si>
  <si>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</si>
  <si>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</si>
  <si>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</si>
  <si>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</si>
  <si>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</si>
  <si>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</si>
  <si>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</si>
  <si>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</si>
  <si>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</si>
  <si>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</si>
  <si>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</si>
  <si>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</si>
  <si>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</si>
  <si>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</si>
  <si>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</si>
  <si>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</si>
  <si>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</si>
  <si>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</si>
  <si>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</si>
  <si>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</si>
  <si>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</si>
  <si>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</si>
  <si>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</si>
  <si>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</si>
  <si>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</si>
  <si>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</si>
  <si>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</si>
  <si>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</si>
  <si>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</si>
  <si>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</si>
  <si>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</si>
  <si>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</si>
  <si>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</si>
  <si>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</si>
  <si>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</si>
  <si>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</si>
  <si>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</si>
  <si>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</si>
  <si>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</si>
  <si>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</si>
  <si>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</si>
  <si>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</si>
  <si>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</si>
  <si>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</si>
  <si>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</si>
  <si>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</si>
  <si>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</si>
  <si>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</si>
  <si>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</si>
  <si>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</si>
  <si>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</si>
  <si>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</si>
  <si>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</si>
  <si>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</si>
  <si>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</si>
  <si>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</si>
  <si>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</si>
  <si>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</si>
  <si>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</si>
  <si>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</si>
  <si>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</si>
  <si>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</si>
  <si>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</si>
  <si>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</si>
  <si>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</si>
  <si>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</si>
  <si>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</si>
  <si>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</si>
  <si>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</si>
  <si>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</si>
  <si>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</si>
  <si>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</si>
  <si>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</si>
  <si>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</si>
  <si>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</si>
  <si>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</si>
  <si>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</si>
  <si>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</si>
  <si>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</si>
  <si>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</si>
  <si>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</si>
  <si>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</si>
  <si>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</si>
  <si>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</si>
  <si>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</si>
  <si>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</si>
  <si>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</si>
  <si>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</si>
  <si>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</si>
  <si>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</si>
  <si>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</si>
  <si>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</si>
  <si>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</si>
  <si>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</si>
  <si>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</si>
  <si>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</si>
  <si>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</si>
  <si>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</si>
  <si>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</si>
  <si>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</si>
  <si>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</si>
  <si>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</si>
  <si>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</si>
  <si>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</si>
  <si>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</si>
  <si>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</si>
  <si>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</si>
  <si>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</si>
  <si>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</si>
  <si>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</si>
  <si>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</si>
  <si>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</si>
  <si>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</si>
  <si>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</si>
  <si>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</si>
  <si>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</si>
  <si>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</si>
  <si>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</si>
  <si>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</si>
  <si>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</si>
  <si>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</si>
  <si>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</si>
  <si>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</si>
  <si>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</si>
  <si>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</si>
  <si>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</si>
  <si>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</si>
  <si>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</si>
  <si>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</si>
  <si>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</si>
  <si>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</si>
  <si>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</si>
  <si>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</si>
  <si>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</si>
  <si>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</si>
  <si>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</si>
  <si>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</si>
  <si>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</si>
  <si>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</si>
  <si>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</si>
  <si>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</si>
  <si>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</si>
  <si>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</si>
  <si>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</si>
  <si>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</si>
  <si>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</si>
  <si>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</si>
  <si>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</si>
  <si>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</si>
  <si>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</si>
  <si>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</si>
  <si>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</si>
  <si>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</si>
  <si>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</si>
  <si>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</si>
  <si>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</si>
  <si>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</si>
  <si>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</si>
  <si>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</si>
  <si>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</si>
  <si>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</si>
  <si>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</si>
  <si>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</si>
  <si>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</si>
  <si>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</si>
  <si>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</si>
  <si>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</si>
  <si>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</si>
  <si>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</si>
  <si>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</si>
  <si>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</si>
  <si>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</si>
  <si>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</si>
  <si>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</si>
  <si>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</si>
  <si>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</si>
  <si>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</si>
  <si>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</si>
  <si>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</si>
  <si>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</si>
  <si>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</si>
  <si>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</si>
  <si>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</si>
  <si>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</si>
  <si>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</si>
  <si>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</si>
  <si>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</si>
  <si>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</si>
  <si>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</si>
  <si>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</si>
  <si>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</si>
  <si>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</si>
  <si>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</si>
  <si>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</si>
  <si>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</si>
  <si>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</si>
  <si>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</si>
  <si>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</si>
  <si>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</si>
  <si>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</si>
  <si>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</si>
  <si>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</si>
  <si>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</si>
  <si>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</si>
  <si>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</si>
  <si>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</si>
  <si>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</si>
  <si>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</si>
  <si>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</si>
  <si>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</si>
  <si>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</si>
  <si>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</si>
  <si>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</si>
  <si>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</si>
  <si>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</si>
  <si>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</si>
  <si>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</si>
  <si>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</si>
  <si>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</si>
  <si>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</si>
  <si>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</si>
  <si>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</si>
  <si>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</si>
  <si>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</si>
  <si>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</si>
  <si>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</si>
  <si>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</si>
  <si>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</si>
  <si>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</si>
  <si>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</si>
  <si>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</si>
  <si>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</si>
  <si>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</si>
  <si>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</si>
  <si>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</si>
  <si>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</si>
  <si>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</si>
  <si>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</si>
  <si>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</si>
  <si>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</si>
  <si>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</si>
  <si>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</si>
  <si>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</si>
  <si>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</si>
  <si>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</si>
  <si>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</si>
  <si>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</si>
  <si>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</si>
  <si>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</si>
  <si>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</si>
  <si>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</si>
  <si>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</si>
  <si>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</si>
  <si>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</si>
  <si>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</si>
  <si>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</si>
  <si>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</si>
  <si>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</si>
  <si>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</si>
  <si>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</si>
  <si>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</si>
  <si>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</si>
  <si>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</si>
  <si>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</si>
  <si>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</si>
  <si>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</si>
  <si>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</si>
  <si>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</si>
  <si>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</si>
  <si>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</si>
  <si>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</si>
  <si>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</si>
  <si>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</si>
  <si>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</si>
  <si>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</si>
  <si>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</si>
  <si>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</si>
  <si>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</si>
  <si>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</si>
  <si>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</si>
  <si>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</si>
  <si>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</si>
  <si>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</si>
  <si>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</si>
  <si>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</si>
  <si>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</si>
  <si>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</si>
  <si>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</si>
  <si>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</si>
  <si>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</si>
  <si>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</si>
  <si>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</si>
  <si>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</si>
  <si>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</si>
  <si>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</si>
  <si>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</si>
  <si>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</si>
  <si>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</si>
  <si>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</si>
  <si>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</si>
  <si>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</si>
  <si>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</si>
  <si>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</si>
  <si>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</si>
  <si>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</si>
  <si>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</si>
  <si>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</si>
  <si>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</si>
  <si>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</si>
  <si>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</si>
  <si>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</si>
  <si>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</si>
  <si>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</si>
  <si>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</si>
  <si>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</si>
  <si>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</si>
  <si>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</si>
  <si>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</si>
  <si>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</si>
  <si>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</si>
  <si>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</si>
  <si>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</si>
  <si>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</si>
  <si>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</si>
  <si>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</si>
  <si>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</si>
  <si>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</si>
  <si>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</si>
  <si>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</si>
  <si>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</si>
  <si>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</si>
  <si>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</si>
  <si>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</si>
  <si>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</si>
  <si>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</si>
  <si>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</si>
  <si>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</si>
  <si>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</si>
  <si>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</si>
  <si>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</si>
  <si>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</si>
  <si>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</si>
  <si>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</si>
  <si>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</si>
  <si>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</si>
  <si>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</si>
  <si>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</si>
  <si>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</si>
  <si>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</si>
  <si>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</si>
  <si>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</si>
  <si>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</si>
  <si>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</si>
  <si>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</si>
  <si>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</si>
  <si>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</si>
  <si>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</si>
  <si>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</si>
  <si>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</si>
  <si>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</si>
  <si>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</si>
  <si>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</si>
  <si>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</si>
  <si>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</si>
  <si>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</si>
  <si>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</si>
  <si>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</si>
  <si>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</si>
  <si>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</si>
  <si>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</si>
  <si>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</si>
  <si>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</si>
  <si>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</si>
  <si>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</si>
  <si>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</si>
  <si>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</si>
  <si>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</si>
  <si>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</si>
  <si>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</si>
  <si>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</si>
  <si>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</si>
  <si>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</si>
  <si>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</si>
  <si>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</si>
  <si>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</si>
  <si>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</si>
  <si>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</si>
  <si>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</si>
  <si>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</si>
  <si>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</si>
  <si>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</si>
  <si>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</si>
  <si>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</si>
  <si>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</si>
  <si>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</si>
  <si>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</si>
  <si>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</si>
  <si>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</si>
  <si>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</si>
  <si>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</si>
  <si>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</si>
  <si>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</si>
  <si>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</si>
  <si>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</si>
  <si>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</si>
  <si>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</si>
  <si>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</si>
  <si>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</si>
  <si>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</si>
  <si>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</si>
  <si>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</si>
  <si>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</si>
  <si>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</si>
  <si>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</si>
  <si>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</si>
  <si>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</si>
  <si>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</si>
  <si>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</si>
  <si>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</si>
  <si>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</si>
  <si>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</si>
  <si>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</si>
  <si>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</si>
  <si>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</si>
  <si>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</si>
  <si>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</si>
  <si>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</si>
  <si>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</si>
  <si>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</si>
  <si>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</si>
  <si>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</si>
  <si>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</si>
  <si>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</si>
  <si>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</si>
  <si>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</si>
  <si>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</si>
  <si>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</si>
  <si>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</si>
  <si>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</si>
  <si>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</si>
  <si>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</si>
  <si>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</si>
  <si>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</si>
  <si>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</si>
  <si>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</si>
  <si>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</si>
  <si>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</si>
  <si>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</si>
  <si>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</si>
  <si>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</si>
  <si>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</si>
  <si>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</si>
  <si>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</si>
  <si>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</si>
  <si>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</si>
  <si>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</si>
  <si>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</si>
  <si>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</si>
  <si>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</si>
  <si>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</si>
  <si>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</si>
  <si>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</si>
  <si>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</si>
  <si>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</si>
  <si>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</si>
  <si>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</si>
  <si>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</si>
  <si>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</si>
  <si>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</si>
  <si>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</si>
  <si>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</si>
  <si>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</si>
  <si>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</si>
  <si>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</si>
  <si>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</si>
  <si>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</si>
  <si>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</si>
  <si>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</si>
  <si>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</si>
  <si>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</si>
  <si>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</si>
  <si>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</si>
  <si>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</si>
  <si>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</si>
  <si>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</si>
  <si>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</si>
  <si>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</si>
  <si>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</si>
  <si>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</si>
  <si>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</si>
  <si>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</si>
  <si>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</si>
  <si>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</si>
  <si>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</si>
  <si>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</si>
  <si>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</si>
  <si>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</si>
  <si>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</si>
  <si>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</si>
  <si>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</si>
  <si>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</si>
  <si>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</si>
  <si>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</si>
  <si>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</si>
  <si>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</si>
  <si>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</si>
  <si>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</si>
  <si>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</si>
  <si>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</si>
  <si>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</si>
  <si>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</si>
  <si>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</si>
  <si>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</si>
  <si>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</si>
  <si>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</si>
  <si>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</si>
  <si>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</si>
  <si>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</si>
  <si>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</si>
  <si>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</si>
  <si>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</si>
  <si>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</si>
  <si>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</si>
  <si>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</si>
  <si>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</si>
  <si>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</si>
  <si>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</si>
  <si>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</si>
  <si>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</si>
  <si>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</si>
  <si>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</si>
  <si>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</si>
  <si>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</si>
  <si>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</si>
  <si>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</si>
  <si>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</si>
  <si>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</si>
  <si>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</si>
  <si>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</si>
  <si>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</si>
  <si>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</si>
  <si>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</si>
  <si>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</si>
  <si>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</si>
  <si>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</si>
  <si>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</si>
  <si>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</si>
  <si>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</si>
  <si>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</si>
  <si>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</si>
  <si>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</si>
  <si>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</si>
  <si>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</si>
  <si>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</si>
  <si>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</si>
  <si>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</si>
  <si>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</si>
  <si>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</si>
  <si>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</si>
  <si>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</si>
  <si>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</si>
  <si>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</si>
  <si>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</si>
  <si>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</si>
  <si>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</si>
  <si>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</si>
  <si>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</si>
  <si>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</si>
  <si>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</si>
  <si>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</si>
  <si>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</si>
  <si>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</si>
  <si>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</si>
  <si>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</si>
  <si>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</si>
  <si>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</si>
  <si>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</si>
  <si>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</si>
  <si>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</si>
  <si>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</si>
  <si>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</si>
  <si>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</si>
  <si>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</si>
  <si>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</si>
  <si>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</si>
  <si>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</si>
  <si>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</si>
  <si>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</si>
  <si>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</si>
  <si>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</si>
  <si>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</si>
  <si>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</si>
  <si>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</si>
  <si>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</si>
  <si>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</si>
  <si>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</si>
  <si>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</si>
  <si>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</si>
  <si>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</si>
  <si>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</si>
  <si>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</si>
  <si>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</si>
  <si>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</si>
  <si>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</si>
  <si>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</si>
  <si>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</si>
  <si>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</si>
  <si>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</si>
  <si>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</si>
  <si>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</si>
  <si>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</si>
  <si>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</si>
  <si>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</si>
  <si>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</si>
  <si>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</si>
  <si>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</si>
  <si>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</si>
  <si>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</si>
  <si>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</si>
  <si>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</si>
  <si>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</si>
  <si>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</si>
  <si>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</si>
  <si>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</si>
  <si>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</si>
  <si>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</si>
  <si>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</si>
  <si>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</si>
  <si>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</si>
  <si>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</si>
  <si>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</si>
  <si>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</si>
  <si>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</si>
  <si>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</si>
  <si>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</si>
  <si>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</si>
  <si>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</si>
  <si>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</si>
  <si>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</si>
  <si>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</si>
  <si>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</si>
  <si>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</si>
  <si>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</si>
  <si>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</si>
  <si>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</si>
  <si>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</si>
  <si>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</si>
  <si>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</si>
  <si>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</si>
  <si>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</si>
  <si>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</si>
  <si>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</si>
  <si>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</si>
  <si>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</si>
  <si>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</si>
  <si>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</si>
  <si>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</si>
  <si>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</si>
  <si>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</si>
  <si>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</si>
  <si>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</si>
  <si>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</si>
  <si>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</si>
  <si>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</si>
  <si>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</si>
  <si>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</si>
  <si>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</si>
  <si>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</si>
  <si>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</si>
  <si>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</si>
  <si>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</si>
  <si>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</si>
  <si>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</si>
  <si>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</si>
  <si>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</si>
  <si>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</si>
  <si>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</si>
  <si>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</si>
  <si>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</si>
  <si>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</si>
  <si>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</si>
  <si>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</si>
  <si>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</si>
  <si>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</si>
  <si>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</si>
  <si>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</si>
  <si>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</si>
  <si>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</si>
  <si>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</si>
  <si>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</si>
  <si>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</si>
  <si>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</si>
  <si>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</si>
  <si>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</si>
  <si>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</si>
  <si>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</si>
  <si>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</si>
  <si>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</si>
  <si>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</si>
  <si>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</si>
  <si>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</si>
  <si>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</si>
  <si>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</si>
  <si>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</si>
  <si>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</si>
  <si>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</si>
  <si>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</si>
  <si>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</si>
  <si>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</si>
  <si>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</si>
  <si>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</si>
  <si>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</si>
  <si>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</si>
  <si>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</si>
  <si>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</si>
  <si>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</si>
  <si>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</si>
  <si>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</si>
  <si>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</si>
  <si>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</si>
  <si>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</si>
  <si>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</si>
  <si>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</si>
  <si>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</si>
  <si>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</si>
  <si>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</si>
  <si>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</si>
  <si>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</si>
  <si>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</si>
  <si>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</si>
  <si>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</si>
  <si>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</si>
  <si>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</si>
  <si>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</si>
  <si>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</si>
  <si>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</si>
  <si>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</si>
  <si>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</si>
  <si>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</si>
  <si>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</si>
  <si>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</si>
  <si>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</si>
  <si>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</si>
  <si>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</si>
  <si>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</si>
  <si>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</si>
  <si>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</si>
  <si>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</si>
  <si>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</si>
  <si>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</si>
  <si>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</si>
  <si>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</si>
  <si>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</si>
  <si>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</si>
  <si>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</si>
  <si>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</si>
  <si>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</si>
  <si>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</si>
  <si>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</si>
  <si>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</si>
  <si>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</si>
  <si>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</si>
  <si>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</si>
  <si>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</si>
  <si>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</si>
  <si>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</si>
  <si>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</si>
  <si>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</si>
  <si>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</si>
  <si>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</si>
  <si>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</si>
  <si>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</si>
  <si>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</si>
  <si>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</si>
  <si>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</si>
  <si>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</si>
  <si>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</si>
  <si>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</si>
  <si>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</si>
  <si>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</si>
  <si>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</si>
  <si>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</si>
  <si>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</si>
  <si>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</si>
  <si>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</si>
  <si>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</si>
  <si>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</si>
  <si>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</si>
  <si>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</si>
  <si>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</si>
  <si>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</si>
  <si>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</si>
  <si>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</si>
  <si>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</si>
  <si>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</si>
  <si>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</si>
  <si>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</si>
  <si>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</si>
  <si>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</si>
  <si>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</si>
  <si>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</si>
  <si>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</si>
  <si>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</si>
  <si>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</si>
  <si>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</si>
  <si>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</si>
  <si>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</si>
  <si>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</si>
  <si>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</si>
  <si>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</si>
  <si>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</si>
  <si>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</si>
  <si>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</si>
  <si>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</si>
  <si>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</si>
  <si>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</si>
  <si>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</si>
  <si>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</si>
  <si>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</si>
  <si>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</si>
  <si>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</si>
  <si>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</si>
  <si>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</si>
  <si>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</si>
  <si>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</si>
  <si>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</si>
  <si>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</si>
  <si>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</si>
  <si>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</si>
  <si>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</si>
  <si>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</si>
  <si>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</si>
  <si>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</si>
  <si>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</si>
  <si>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</si>
  <si>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</si>
  <si>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</si>
  <si>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</si>
  <si>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</si>
  <si>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</si>
  <si>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</si>
  <si>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</si>
  <si>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</si>
  <si>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</si>
  <si>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</si>
  <si>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</si>
  <si>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</si>
  <si>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</si>
  <si>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</si>
  <si>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</si>
  <si>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</si>
  <si>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</si>
  <si>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</si>
  <si>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</si>
  <si>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</si>
  <si>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</si>
  <si>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</si>
  <si>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</si>
  <si>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</si>
  <si>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</si>
  <si>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</si>
  <si>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</si>
  <si>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</si>
  <si>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</si>
  <si>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</si>
  <si>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</si>
  <si>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</si>
  <si>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</si>
  <si>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</si>
  <si>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</si>
  <si>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</si>
  <si>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</si>
  <si>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</si>
  <si>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</si>
  <si>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</si>
  <si>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</si>
  <si>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</si>
  <si>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</si>
  <si>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</si>
  <si>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</si>
  <si>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</si>
  <si>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</si>
  <si>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шт.</t>
  </si>
  <si>
    <t>ПРОМО GS февраль, шт.</t>
  </si>
  <si>
    <t>ПРОМО GS март, шт.</t>
  </si>
  <si>
    <t>ПРОМО GS апрель, шт.</t>
  </si>
  <si>
    <t>ПРОМО GS май, шт.</t>
  </si>
  <si>
    <t>ПРОМО GS июнь, шт.</t>
  </si>
  <si>
    <t>ПРОМО GS июль, шт.</t>
  </si>
  <si>
    <t>ПРОМО GS август, шт.</t>
  </si>
  <si>
    <t>ПРОМО GS октябрь, шт.</t>
  </si>
  <si>
    <t>ПРОМО GS ноябрь, шт.</t>
  </si>
  <si>
    <t>ПРОМО GS декабрь, шт.</t>
  </si>
  <si>
    <t>ПРОМО NS за год, руб.</t>
  </si>
  <si>
    <t>ПРОМО NS январь, шт.</t>
  </si>
  <si>
    <t>ПРОМО NS февраль, шт.</t>
  </si>
  <si>
    <t>ПРОМО NS март, шт.</t>
  </si>
  <si>
    <t>ПРОМО NS апрель, шт.</t>
  </si>
  <si>
    <t>ПРОМО NS май, шт.</t>
  </si>
  <si>
    <t>ПРОМО NS июнь, шт.</t>
  </si>
  <si>
    <t>ПРОМО NS июль, шт.</t>
  </si>
  <si>
    <t>ПРОМО NS август, шт.</t>
  </si>
  <si>
    <t>ПРОМО NS октябрь, шт.</t>
  </si>
  <si>
    <t>ПРОМО NS ноябрь, шт.</t>
  </si>
  <si>
    <t>ПРОМО NS декабрь, шт.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</si>
  <si>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</si>
  <si>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</si>
  <si>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</si>
  <si>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</si>
  <si>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</si>
  <si>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</si>
  <si>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</si>
  <si>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</si>
  <si>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</si>
  <si>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</si>
  <si>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</si>
  <si>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</si>
  <si>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</si>
  <si>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</si>
  <si>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</si>
  <si>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</si>
  <si>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</si>
  <si>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</si>
  <si>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</si>
  <si>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</si>
  <si>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</si>
  <si>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</si>
  <si>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</si>
  <si>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</si>
  <si>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</si>
  <si>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</si>
  <si>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</si>
  <si>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</si>
  <si>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</si>
  <si>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</si>
  <si>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</si>
  <si>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</si>
  <si>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</si>
  <si>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</si>
  <si>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</si>
  <si>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</si>
  <si>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</si>
  <si>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</si>
  <si>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</si>
  <si>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</si>
  <si>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</si>
  <si>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</si>
  <si>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</si>
  <si>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</si>
  <si>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</si>
  <si>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</si>
  <si>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</si>
  <si>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</si>
  <si>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</si>
  <si>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</si>
  <si>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</si>
  <si>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</si>
  <si>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</si>
  <si>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</si>
  <si>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</si>
  <si>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</si>
  <si>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</si>
  <si>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</si>
  <si>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</si>
  <si>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</si>
  <si>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</si>
  <si>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</si>
  <si>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</si>
  <si>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</si>
  <si>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</si>
  <si>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</si>
  <si>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</si>
  <si>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</si>
  <si>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</si>
  <si>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</si>
  <si>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</si>
  <si>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</si>
  <si>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</si>
  <si>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</si>
  <si>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</si>
  <si>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</si>
  <si>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</si>
  <si>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</si>
  <si>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</si>
  <si>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</si>
  <si>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</si>
  <si>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</si>
  <si>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</si>
  <si>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</si>
  <si>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</si>
  <si>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</si>
  <si>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</si>
  <si>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</si>
  <si>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</si>
  <si>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</si>
  <si>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</si>
  <si>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</si>
  <si>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</si>
  <si>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</si>
  <si>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</si>
  <si>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</si>
  <si>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</si>
  <si>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</si>
  <si>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</si>
  <si>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</si>
  <si>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</si>
  <si>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</si>
  <si>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</si>
  <si>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</si>
  <si>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</si>
  <si>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</si>
  <si>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</si>
  <si>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</si>
  <si>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</si>
  <si>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</si>
  <si>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</si>
  <si>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</si>
  <si>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</si>
  <si>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</si>
  <si>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</si>
  <si>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</si>
  <si>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</si>
  <si>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</si>
  <si>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</si>
  <si>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</si>
  <si>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</si>
  <si>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</si>
  <si>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</si>
  <si>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</si>
  <si>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</si>
  <si>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</si>
  <si>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</si>
  <si>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</si>
  <si>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</si>
  <si>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</si>
  <si>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</si>
  <si>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</si>
  <si>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</si>
  <si>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</si>
  <si>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</si>
  <si>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</si>
  <si>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</si>
  <si>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</si>
  <si>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</si>
  <si>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</si>
  <si>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</si>
  <si>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</si>
  <si>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</si>
  <si>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</si>
  <si>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</si>
  <si>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</si>
  <si>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</si>
  <si>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</si>
  <si>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</si>
  <si>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</si>
  <si>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</si>
  <si>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</si>
  <si>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</si>
  <si>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</si>
  <si>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</si>
  <si>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</si>
  <si>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</si>
  <si>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</si>
  <si>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</si>
  <si>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</si>
  <si>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</si>
  <si>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</si>
  <si>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</si>
  <si>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</si>
  <si>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</si>
  <si>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</si>
  <si>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</si>
  <si>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</si>
  <si>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</si>
  <si>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</si>
  <si>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</si>
  <si>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</si>
  <si>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</si>
  <si>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</si>
  <si>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</si>
  <si>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</si>
  <si>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GS сентябрь, шт.</t>
  </si>
  <si>
    <t>ПРОМО NS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</si>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</sst>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10" fontId="4" fillId="9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9" fillId="0" borderId="0" xfId="5" applyNumberFormat="1" applyFont="1" applyAlignment="1">
      <alignment horizontal="center" vertical="top"/>
    </xf>
    <xf numFmtId="43" fontId="19" fillId="0" borderId="0" xfId="5" applyFont="1" applyAlignment="1">
      <alignment horizontal="center" vertical="top"/>
    </xf>
    <xf numFmtId="166" fontId="19" fillId="0" borderId="15" xfId="5" applyNumberFormat="1" applyFont="1" applyBorder="1" applyAlignment="1">
      <alignment horizontal="center" vertical="top"/>
    </xf>
    <xf numFmtId="166" fontId="19" fillId="0" borderId="16" xfId="5" applyNumberFormat="1" applyFont="1" applyBorder="1" applyAlignment="1">
      <alignment horizontal="center" vertical="top"/>
    </xf>
    <xf numFmtId="166" fontId="19" fillId="0" borderId="17" xfId="5" applyNumberFormat="1" applyFont="1" applyBorder="1" applyAlignment="1">
      <alignment horizontal="center" vertical="top"/>
    </xf>
    <xf numFmtId="166" fontId="19" fillId="0" borderId="0" xfId="5" applyNumberFormat="1" applyFont="1" applyBorder="1" applyAlignment="1">
      <alignment horizontal="center" vertical="top"/>
    </xf>
    <xf numFmtId="166" fontId="19" fillId="0" borderId="18" xfId="5" applyNumberFormat="1" applyFont="1" applyBorder="1" applyAlignment="1">
      <alignment horizontal="center" vertical="top"/>
    </xf>
    <xf numFmtId="166" fontId="20" fillId="0" borderId="19" xfId="5" applyNumberFormat="1" applyFont="1" applyBorder="1" applyAlignment="1">
      <alignment horizontal="center" vertical="top"/>
    </xf>
    <xf numFmtId="166" fontId="19" fillId="0" borderId="0" xfId="5" applyNumberFormat="1" applyFont="1" applyBorder="1" applyAlignment="1">
      <alignment horizontal="left" vertical="top"/>
    </xf>
    <xf numFmtId="166" fontId="19" fillId="0" borderId="18" xfId="5" applyNumberFormat="1" applyFont="1" applyBorder="1" applyAlignment="1">
      <alignment horizontal="left" vertical="top"/>
    </xf>
    <xf numFmtId="166" fontId="19" fillId="0" borderId="19" xfId="5" applyNumberFormat="1" applyFont="1" applyBorder="1" applyAlignment="1">
      <alignment horizontal="center" vertical="top"/>
    </xf>
    <xf numFmtId="166" fontId="19" fillId="0" borderId="0" xfId="5" applyNumberFormat="1" applyFont="1" applyAlignment="1">
      <alignment horizontal="center" vertical="top" wrapText="1"/>
    </xf>
    <xf numFmtId="167" fontId="24" fillId="10" borderId="0" xfId="5" applyNumberFormat="1" applyFont="1" applyFill="1" applyAlignment="1">
      <alignment horizontal="center" vertical="top"/>
    </xf>
    <xf numFmtId="166" fontId="19" fillId="0" borderId="0" xfId="5" applyNumberFormat="1" applyFont="1" applyBorder="1" applyAlignment="1">
      <alignment vertical="top"/>
    </xf>
    <xf numFmtId="166" fontId="27" fillId="11" borderId="0" xfId="5" applyNumberFormat="1" applyFont="1" applyFill="1" applyBorder="1" applyAlignment="1">
      <alignment horizontal="left" vertical="top"/>
    </xf>
    <xf numFmtId="166" fontId="27" fillId="11" borderId="18" xfId="5" applyNumberFormat="1" applyFont="1" applyFill="1" applyBorder="1" applyAlignment="1">
      <alignment horizontal="left" vertical="top"/>
    </xf>
    <xf numFmtId="166" fontId="26" fillId="12" borderId="19" xfId="5" applyNumberFormat="1" applyFont="1" applyFill="1" applyBorder="1" applyAlignment="1">
      <alignment horizontal="left" vertical="top"/>
    </xf>
    <xf numFmtId="166" fontId="27" fillId="12" borderId="0" xfId="5" applyNumberFormat="1" applyFont="1" applyFill="1" applyBorder="1" applyAlignment="1">
      <alignment horizontal="left" vertical="top"/>
    </xf>
    <xf numFmtId="0" fontId="29" fillId="16" borderId="0" xfId="5" applyNumberFormat="1" applyFont="1" applyFill="1" applyBorder="1" applyAlignment="1">
      <alignment horizontal="center" vertical="center" wrapText="1"/>
    </xf>
    <xf numFmtId="0" fontId="29" fillId="16" borderId="19" xfId="5" applyNumberFormat="1" applyFont="1" applyFill="1" applyBorder="1" applyAlignment="1">
      <alignment horizontal="center" vertical="center" wrapText="1"/>
    </xf>
    <xf numFmtId="0" fontId="29" fillId="16" borderId="18" xfId="5" applyNumberFormat="1" applyFont="1" applyFill="1" applyBorder="1" applyAlignment="1">
      <alignment horizontal="center" vertical="center" wrapText="1"/>
    </xf>
    <xf numFmtId="0" fontId="29" fillId="17" borderId="0" xfId="5" applyNumberFormat="1" applyFont="1" applyFill="1" applyBorder="1" applyAlignment="1">
      <alignment horizontal="center" vertical="center" wrapText="1"/>
    </xf>
    <xf numFmtId="0" fontId="29" fillId="15" borderId="19" xfId="5" applyNumberFormat="1" applyFont="1" applyFill="1" applyBorder="1" applyAlignment="1">
      <alignment horizontal="center" vertical="center" wrapText="1"/>
    </xf>
    <xf numFmtId="0" fontId="29" fillId="15" borderId="0" xfId="5" applyNumberFormat="1" applyFont="1" applyFill="1" applyBorder="1" applyAlignment="1">
      <alignment horizontal="center" vertical="center" wrapText="1"/>
    </xf>
    <xf numFmtId="0" fontId="29" fillId="17" borderId="18" xfId="5" applyNumberFormat="1" applyFont="1" applyFill="1" applyBorder="1" applyAlignment="1">
      <alignment horizontal="center" vertical="center" wrapText="1"/>
    </xf>
    <xf numFmtId="0" fontId="29" fillId="4" borderId="0" xfId="5" applyNumberFormat="1" applyFont="1" applyFill="1" applyBorder="1" applyAlignment="1">
      <alignment horizontal="center" vertical="center" wrapText="1"/>
    </xf>
    <xf numFmtId="0" fontId="29" fillId="18" borderId="0" xfId="5" applyNumberFormat="1" applyFont="1" applyFill="1" applyBorder="1" applyAlignment="1">
      <alignment horizontal="center" vertical="center" wrapText="1"/>
    </xf>
    <xf numFmtId="0" fontId="29" fillId="17" borderId="19" xfId="5" applyNumberFormat="1" applyFont="1" applyFill="1" applyBorder="1" applyAlignment="1">
      <alignment horizontal="center" vertical="center" wrapText="1"/>
    </xf>
    <xf numFmtId="0" fontId="29" fillId="15" borderId="18" xfId="5" applyNumberFormat="1" applyFont="1" applyFill="1" applyBorder="1" applyAlignment="1">
      <alignment horizontal="center" vertical="center" wrapText="1"/>
    </xf>
    <xf numFmtId="166" fontId="26" fillId="0" borderId="0" xfId="5" applyNumberFormat="1" applyFont="1" applyBorder="1" applyAlignment="1">
      <alignment vertical="top"/>
    </xf>
    <xf numFmtId="166" fontId="26" fillId="0" borderId="0" xfId="5" applyNumberFormat="1" applyFont="1" applyBorder="1" applyAlignment="1">
      <alignment horizontal="center" vertical="top"/>
    </xf>
    <xf numFmtId="166" fontId="26" fillId="0" borderId="0" xfId="5" applyNumberFormat="1" applyFont="1" applyBorder="1" applyAlignment="1">
      <alignment horizontal="left" vertical="top"/>
    </xf>
    <xf numFmtId="166" fontId="26" fillId="0" borderId="19" xfId="5" applyNumberFormat="1" applyFont="1" applyBorder="1" applyAlignment="1">
      <alignment vertical="top"/>
    </xf>
    <xf numFmtId="166" fontId="26" fillId="0" borderId="18" xfId="5" applyNumberFormat="1" applyFont="1" applyBorder="1" applyAlignment="1">
      <alignment vertical="top"/>
    </xf>
    <xf numFmtId="166" fontId="26" fillId="0" borderId="18" xfId="5" applyNumberFormat="1" applyFont="1" applyBorder="1" applyAlignment="1">
      <alignment horizontal="center" vertical="top"/>
    </xf>
    <xf numFmtId="166" fontId="26" fillId="0" borderId="1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18" xfId="5" applyNumberFormat="1" applyFont="1" applyBorder="1" applyAlignment="1">
      <alignment horizontal="center" vertical="top"/>
    </xf>
    <xf numFmtId="166" fontId="7" fillId="0" borderId="1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19" xfId="5" applyFont="1" applyBorder="1" applyAlignment="1">
      <alignment horizontal="left" vertical="top"/>
    </xf>
    <xf numFmtId="166" fontId="26" fillId="0" borderId="19" xfId="5" applyNumberFormat="1" applyFont="1" applyBorder="1" applyAlignment="1">
      <alignment horizontal="left" vertical="top"/>
    </xf>
    <xf numFmtId="166" fontId="26" fillId="0" borderId="1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8" borderId="19" xfId="5" applyNumberFormat="1" applyFont="1" applyFill="1" applyBorder="1" applyAlignment="1">
      <alignment horizontal="center" vertical="top"/>
    </xf>
    <xf numFmtId="166" fontId="10" fillId="8" borderId="0" xfId="5" applyNumberFormat="1" applyFont="1" applyFill="1" applyBorder="1" applyAlignment="1">
      <alignment horizontal="center" vertical="top"/>
    </xf>
    <xf numFmtId="166" fontId="10" fillId="0" borderId="1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18" xfId="5" applyNumberFormat="1" applyFont="1" applyBorder="1" applyAlignment="1">
      <alignment horizontal="center" vertical="top"/>
    </xf>
    <xf numFmtId="43" fontId="7" fillId="0" borderId="18" xfId="5" applyFont="1" applyBorder="1" applyAlignment="1">
      <alignment horizontal="left" vertical="top"/>
    </xf>
    <xf numFmtId="166" fontId="7" fillId="0" borderId="19" xfId="5" applyNumberFormat="1" applyFont="1" applyBorder="1" applyAlignment="1">
      <alignment horizontal="left" vertical="top"/>
    </xf>
    <xf numFmtId="166" fontId="7" fillId="0" borderId="1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6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6" fillId="11" borderId="19" xfId="5" applyNumberFormat="1" applyFont="1" applyFill="1" applyBorder="1" applyAlignment="1">
      <alignment horizontal="left" vertical="top" wrapText="1"/>
    </xf>
    <xf numFmtId="0" fontId="10" fillId="0" borderId="19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" fillId="0" borderId="2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9" fillId="0" borderId="0" xfId="2" applyFont="1" applyAlignment="1">
      <alignment vertical="top"/>
    </xf>
    <xf numFmtId="0" fontId="19" fillId="0" borderId="0" xfId="2" applyFont="1" applyAlignment="1">
      <alignment horizontal="center" vertical="top"/>
    </xf>
    <xf numFmtId="0" fontId="19" fillId="0" borderId="0" xfId="2" applyFont="1" applyAlignment="1">
      <alignment horizontal="left" vertical="top"/>
    </xf>
    <xf numFmtId="9" fontId="19" fillId="0" borderId="0" xfId="6" applyFont="1" applyBorder="1" applyAlignment="1">
      <alignment horizontal="center" vertical="top"/>
    </xf>
    <xf numFmtId="9" fontId="19" fillId="0" borderId="18" xfId="6" applyFont="1" applyBorder="1" applyAlignment="1">
      <alignment horizontal="center" vertical="top"/>
    </xf>
    <xf numFmtId="0" fontId="19" fillId="0" borderId="19" xfId="2" applyFont="1" applyBorder="1" applyAlignment="1">
      <alignment horizontal="left" vertical="top"/>
    </xf>
    <xf numFmtId="0" fontId="19" fillId="0" borderId="18" xfId="2" applyFont="1" applyBorder="1" applyAlignment="1">
      <alignment horizontal="left" vertical="top"/>
    </xf>
    <xf numFmtId="0" fontId="19" fillId="0" borderId="16" xfId="2" applyFont="1" applyBorder="1" applyAlignment="1">
      <alignment horizontal="left" vertical="top"/>
    </xf>
    <xf numFmtId="0" fontId="19" fillId="0" borderId="17" xfId="2" applyFont="1" applyBorder="1" applyAlignment="1">
      <alignment horizontal="left" vertical="top"/>
    </xf>
    <xf numFmtId="0" fontId="19" fillId="0" borderId="15" xfId="2" applyFont="1" applyBorder="1" applyAlignment="1">
      <alignment horizontal="left" vertical="top"/>
    </xf>
    <xf numFmtId="0" fontId="19" fillId="0" borderId="15" xfId="2" applyFont="1" applyBorder="1" applyAlignment="1">
      <alignment vertical="top"/>
    </xf>
    <xf numFmtId="0" fontId="19" fillId="0" borderId="16" xfId="2" applyFont="1" applyBorder="1" applyAlignment="1">
      <alignment vertical="top"/>
    </xf>
    <xf numFmtId="0" fontId="19" fillId="0" borderId="17" xfId="2" applyFont="1" applyBorder="1" applyAlignment="1">
      <alignment vertical="top"/>
    </xf>
    <xf numFmtId="0" fontId="19" fillId="0" borderId="19" xfId="2" applyFont="1" applyBorder="1" applyAlignment="1">
      <alignment vertical="top"/>
    </xf>
    <xf numFmtId="0" fontId="19" fillId="0" borderId="18" xfId="2" applyFont="1" applyBorder="1" applyAlignment="1">
      <alignment vertical="top"/>
    </xf>
    <xf numFmtId="0" fontId="21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3" fillId="0" borderId="0" xfId="2" applyFont="1" applyAlignment="1">
      <alignment vertical="top"/>
    </xf>
    <xf numFmtId="0" fontId="25" fillId="0" borderId="0" xfId="2" applyFont="1" applyAlignment="1">
      <alignment vertical="top"/>
    </xf>
    <xf numFmtId="0" fontId="27" fillId="11" borderId="19" xfId="2" applyFont="1" applyFill="1" applyBorder="1" applyAlignment="1">
      <alignment horizontal="left" vertical="top"/>
    </xf>
    <xf numFmtId="0" fontId="27" fillId="11" borderId="0" xfId="2" applyFont="1" applyFill="1" applyAlignment="1">
      <alignment horizontal="left" vertical="top"/>
    </xf>
    <xf numFmtId="0" fontId="27" fillId="11" borderId="18" xfId="2" applyFont="1" applyFill="1" applyBorder="1" applyAlignment="1">
      <alignment horizontal="left" vertical="top"/>
    </xf>
    <xf numFmtId="0" fontId="27" fillId="12" borderId="0" xfId="2" applyFont="1" applyFill="1" applyAlignment="1">
      <alignment horizontal="left" vertical="top"/>
    </xf>
    <xf numFmtId="0" fontId="27" fillId="12" borderId="18" xfId="2" applyFont="1" applyFill="1" applyBorder="1" applyAlignment="1">
      <alignment horizontal="left" vertical="top"/>
    </xf>
    <xf numFmtId="0" fontId="27" fillId="12" borderId="19" xfId="2" applyFont="1" applyFill="1" applyBorder="1" applyAlignment="1">
      <alignment horizontal="left" vertical="top"/>
    </xf>
    <xf numFmtId="0" fontId="19" fillId="13" borderId="0" xfId="2" applyFont="1" applyFill="1" applyAlignment="1">
      <alignment horizontal="left" vertical="top"/>
    </xf>
    <xf numFmtId="0" fontId="19" fillId="13" borderId="18" xfId="2" applyFont="1" applyFill="1" applyBorder="1" applyAlignment="1">
      <alignment horizontal="left" vertical="top"/>
    </xf>
    <xf numFmtId="0" fontId="27" fillId="13" borderId="19" xfId="2" applyFont="1" applyFill="1" applyBorder="1" applyAlignment="1">
      <alignment horizontal="left" vertical="top"/>
    </xf>
    <xf numFmtId="0" fontId="27" fillId="13" borderId="0" xfId="2" applyFont="1" applyFill="1" applyAlignment="1">
      <alignment horizontal="left" vertical="top"/>
    </xf>
    <xf numFmtId="0" fontId="27" fillId="13" borderId="18" xfId="2" applyFont="1" applyFill="1" applyBorder="1" applyAlignment="1">
      <alignment horizontal="left" vertical="top"/>
    </xf>
    <xf numFmtId="0" fontId="28" fillId="14" borderId="0" xfId="2" applyFont="1" applyFill="1" applyAlignment="1">
      <alignment horizontal="left" vertical="top"/>
    </xf>
    <xf numFmtId="0" fontId="28" fillId="14" borderId="18" xfId="2" applyFont="1" applyFill="1" applyBorder="1" applyAlignment="1">
      <alignment horizontal="left" vertical="top"/>
    </xf>
    <xf numFmtId="0" fontId="19" fillId="14" borderId="0" xfId="2" applyFont="1" applyFill="1" applyAlignment="1">
      <alignment horizontal="left" vertical="top"/>
    </xf>
    <xf numFmtId="0" fontId="19" fillId="14" borderId="18" xfId="2" applyFont="1" applyFill="1" applyBorder="1" applyAlignment="1">
      <alignment horizontal="left" vertical="top"/>
    </xf>
    <xf numFmtId="0" fontId="27" fillId="14" borderId="0" xfId="2" applyFont="1" applyFill="1" applyAlignment="1">
      <alignment horizontal="left" vertical="top"/>
    </xf>
    <xf numFmtId="0" fontId="27" fillId="14" borderId="19" xfId="2" applyFont="1" applyFill="1" applyBorder="1" applyAlignment="1">
      <alignment horizontal="left" vertical="top"/>
    </xf>
    <xf numFmtId="0" fontId="27" fillId="14" borderId="18" xfId="2" applyFont="1" applyFill="1" applyBorder="1" applyAlignment="1">
      <alignment horizontal="left" vertical="top"/>
    </xf>
    <xf numFmtId="0" fontId="29" fillId="0" borderId="0" xfId="2" applyFont="1" applyAlignment="1">
      <alignment horizontal="center" vertical="center" wrapText="1"/>
    </xf>
    <xf numFmtId="0" fontId="9" fillId="15" borderId="0" xfId="2" applyFont="1" applyFill="1" applyAlignment="1">
      <alignment horizontal="left" vertical="center" wrapText="1"/>
    </xf>
    <xf numFmtId="0" fontId="29" fillId="0" borderId="0" xfId="2" applyFont="1" applyAlignment="1">
      <alignment horizontal="left" vertical="center" wrapText="1"/>
    </xf>
    <xf numFmtId="0" fontId="29" fillId="17" borderId="18" xfId="2" applyFont="1" applyFill="1" applyBorder="1" applyAlignment="1">
      <alignment horizontal="center" vertical="center" wrapText="1"/>
    </xf>
    <xf numFmtId="0" fontId="29" fillId="17" borderId="0" xfId="2" applyFont="1" applyFill="1" applyAlignment="1">
      <alignment horizontal="center" vertical="center" wrapText="1"/>
    </xf>
    <xf numFmtId="0" fontId="29" fillId="17" borderId="0" xfId="6" applyNumberFormat="1" applyFont="1" applyFill="1" applyBorder="1" applyAlignment="1">
      <alignment horizontal="center" vertical="center" wrapText="1"/>
    </xf>
    <xf numFmtId="0" fontId="29" fillId="17" borderId="18" xfId="6" applyNumberFormat="1" applyFont="1" applyFill="1" applyBorder="1" applyAlignment="1">
      <alignment horizontal="center" vertical="center" wrapText="1"/>
    </xf>
    <xf numFmtId="0" fontId="29" fillId="17" borderId="19" xfId="2" applyFont="1" applyFill="1" applyBorder="1" applyAlignment="1">
      <alignment horizontal="center" vertical="center" wrapText="1"/>
    </xf>
    <xf numFmtId="168" fontId="26" fillId="0" borderId="1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9" fillId="0" borderId="0" xfId="2" applyNumberFormat="1" applyFont="1" applyAlignment="1">
      <alignment horizontal="center" vertical="top"/>
    </xf>
    <xf numFmtId="9" fontId="7" fillId="0" borderId="1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1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18" xfId="2" applyFont="1" applyBorder="1" applyAlignment="1">
      <alignment horizontal="left" vertical="top"/>
    </xf>
    <xf numFmtId="166" fontId="7" fillId="0" borderId="1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1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9" fillId="0" borderId="0" xfId="6" applyFont="1" applyBorder="1" applyAlignment="1">
      <alignment vertical="top"/>
    </xf>
    <xf numFmtId="9" fontId="19" fillId="0" borderId="18" xfId="6" applyFont="1" applyBorder="1" applyAlignment="1">
      <alignment vertical="top"/>
    </xf>
    <xf numFmtId="0" fontId="19" fillId="0" borderId="0" xfId="2" applyFont="1" applyAlignment="1">
      <alignment horizontal="center" vertical="center"/>
    </xf>
    <xf numFmtId="1" fontId="19" fillId="0" borderId="0" xfId="2" applyNumberFormat="1" applyFont="1" applyAlignment="1">
      <alignment vertical="top"/>
    </xf>
    <xf numFmtId="0" fontId="10" fillId="0" borderId="1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19" xfId="6" applyNumberFormat="1" applyFont="1" applyFill="1" applyBorder="1" applyAlignment="1">
      <alignment horizontal="center" vertical="center" wrapText="1"/>
    </xf>
    <xf numFmtId="0" fontId="28" fillId="13" borderId="19" xfId="2" applyFont="1" applyFill="1" applyBorder="1" applyAlignment="1">
      <alignment horizontal="left" vertical="top" wrapText="1"/>
    </xf>
    <xf numFmtId="0" fontId="28" fillId="14" borderId="19" xfId="2" applyFont="1" applyFill="1" applyBorder="1" applyAlignment="1">
      <alignment horizontal="left" vertical="top" wrapText="1"/>
    </xf>
    <xf numFmtId="0" fontId="15" fillId="0" borderId="20" xfId="4" applyFill="1" applyBorder="1" applyAlignment="1">
      <alignment horizontal="center" vertical="center" wrapText="1"/>
    </xf>
    <xf numFmtId="0" fontId="1" fillId="0" borderId="2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19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8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969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rdena\Marketing\Market%20research\assessment\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878">
      <pivotArea field="4" type="button" dataOnly="0" labelOnly="1" outline="0" axis="axisRow" fieldPosition="0"/>
    </format>
    <format dxfId="877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876">
      <pivotArea field="4" type="button" dataOnly="0" labelOnly="1" outline="0" axis="axisRow" fieldPosition="0"/>
    </format>
    <format dxfId="87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874">
      <pivotArea field="4" type="button" dataOnly="0" labelOnly="1" outline="0" axis="axisRow" fieldPosition="0"/>
    </format>
    <format dxfId="87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955" dataDxfId="954">
  <autoFilter ref="A2:AY1862" xr:uid="{6B7FED29-D1EF-44AD-8CEA-6B36EA57CFDF}"/>
  <tableColumns count="51">
    <tableColumn id="20" xr3:uid="{F0834113-79EB-4DC4-BB50-96E4D3BC9E62}" name="№" dataDxfId="953"/>
    <tableColumn id="1" xr3:uid="{44335108-828B-4B3A-895B-7E65E05994E7}" name="Категория для прайс-листа дилеров" dataDxfId="952"/>
    <tableColumn id="51" xr3:uid="{B6F4BDB1-0B40-402E-8F7C-9BED5A1F482A}" name="Суперкатегория" dataDxfId="951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950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949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948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947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946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945"/>
    <tableColumn id="50" xr3:uid="{AC4F29A4-006B-4674-A4BB-4326DB08BE6F}" name="Generic Name (long)" dataDxfId="944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943"/>
    <tableColumn id="10" xr3:uid="{00000000-0010-0000-0300-00000A000000}" name="PNS" dataDxfId="942"/>
    <tableColumn id="11" xr3:uid="{00000000-0010-0000-0300-00000B000000}" name="Артикул" dataDxfId="941"/>
    <tableColumn id="12" xr3:uid="{00000000-0010-0000-0300-00000C000000}" name="Артикул предшественника (если есть)" dataDxfId="940"/>
    <tableColumn id="13" xr3:uid="{00000000-0010-0000-0300-00000D000000}" name="Название артикула (ENG)" dataDxfId="939"/>
    <tableColumn id="14" xr3:uid="{00000000-0010-0000-0300-00000E000000}" name="Название артикула (RUS)" dataDxfId="938"/>
    <tableColumn id="15" xr3:uid="{00000000-0010-0000-0300-00000F000000}" name="Используемый календарь" dataDxfId="937"/>
    <tableColumn id="21" xr3:uid="{22E1A367-1EE8-43BC-814E-457CB0799CE2}" name="to be sold in" dataDxfId="936"/>
    <tableColumn id="22" xr3:uid="{96D0E354-E4F0-4C0D-A215-B5053EDC93D3}" name="Sales Start Date" dataDxfId="935"/>
    <tableColumn id="23" xr3:uid="{8E8FA46F-C4EA-4B11-9002-6C2FB1732F50}" name="Preliminary Elimination Date" dataDxfId="934"/>
    <tableColumn id="24" xr3:uid="{1CD4DFA3-524A-4B3F-B75B-153436EC8505}" name="Elimination Date" dataDxfId="933"/>
    <tableColumn id="25" xr3:uid="{9E91402A-0829-46E3-BCAD-2B3FBD67E8B4}" name="GTIN-13/EAN" dataDxfId="932"/>
    <tableColumn id="26" xr3:uid="{6D670FEE-0EE3-4984-AE03-EE53C5B4F796}" name="Current Producing Factory Entity Reference" dataDxfId="931"/>
    <tableColumn id="27" xr3:uid="{5EE7ABD6-FDA4-4488-802E-A3E44391980C}" name="Country of Origin" dataDxfId="930"/>
    <tableColumn id="28" xr3:uid="{9B515A88-1ED3-4508-B5E0-8006888F9EC2}" name="Unit of measure" dataDxfId="929"/>
    <tableColumn id="29" xr3:uid="{87BE889F-2ABE-4DA6-8E30-3420049514D6}" name="Quantity in Master pack" dataDxfId="928"/>
    <tableColumn id="30" xr3:uid="{47EEE49F-81B7-4FCC-B374-69DEC03ECE66}" name="Article gross weight, preliminary" dataDxfId="927"/>
    <tableColumn id="31" xr3:uid="{EFEF2C58-568B-4F24-9FA2-6034A66D278C}" name="Article gross weight" dataDxfId="926"/>
    <tableColumn id="32" xr3:uid="{D9BFC098-81CC-44FD-9FDE-FE6F58BB8BD6}" name="Article net weight, preliminary" dataDxfId="925"/>
    <tableColumn id="33" xr3:uid="{C47E9D47-775F-4F97-AD61-45CFFC8D6D30}" name="Article net weight" dataDxfId="924"/>
    <tableColumn id="34" xr3:uid="{8FDF5358-549B-4DBC-B8D0-CFC371276F4D}" name="Packaging length" dataDxfId="923"/>
    <tableColumn id="35" xr3:uid="{6E69E3B5-4350-4ABB-89BF-8A6BD2DC4947}" name="Packaging width" dataDxfId="922"/>
    <tableColumn id="36" xr3:uid="{96879B4C-6D27-4389-8B5A-11E1CBC022EA}" name="Packaging height" dataDxfId="921"/>
    <tableColumn id="37" xr3:uid="{170F61C0-2069-494A-A33C-F39311F5A9C7}" name="Packaging volume" dataDxfId="920"/>
    <tableColumn id="38" xr3:uid="{5E3DED34-6BEE-4E8A-AFB4-2CACE6CD1835}" name="Product size length" dataDxfId="919"/>
    <tableColumn id="39" xr3:uid="{FF80A301-50E2-4D81-BB7D-1EE251460E5A}" name="Product size height" dataDxfId="918"/>
    <tableColumn id="40" xr3:uid="{37BA004B-7442-4871-93EF-B13A77E1A917}" name="Product size width" dataDxfId="917"/>
    <tableColumn id="41" xr3:uid="{9C4077D9-3E18-4C57-A4FE-24EC817418FB}" name="Units Per Pallet" dataDxfId="916"/>
    <tableColumn id="16" xr3:uid="{00000000-0010-0000-0300-000010000000}" name="Актуальный статус" dataDxfId="915"/>
    <tableColumn id="17" xr3:uid="{00000000-0010-0000-0300-000011000000}" name="Эксклюзив клиента или канала продажи" dataDxfId="914"/>
    <tableColumn id="18" xr3:uid="{00000000-0010-0000-0300-000012000000}" name="Локальный сертификат" dataDxfId="913"/>
    <tableColumn id="43" xr3:uid="{F395E6EB-A30D-4A38-AB3A-7536C9D93B73}" name="IRP, Eur" dataDxfId="912"/>
    <tableColumn id="42" xr3:uid="{05ED5D32-E5CB-4A2F-932D-7E4E79D8C3DB}" name="РРЦ текущий" dataDxfId="911"/>
    <tableColumn id="19" xr3:uid="{942DBC0D-E4D1-4CAE-964C-D4023A4F222C}" name="DIY текущий" dataDxfId="910"/>
    <tableColumn id="44" xr3:uid="{B34018FA-361B-4D7A-BB24-F38CB52B40FF}" name="Процент повышения РРЦ" dataDxfId="909"/>
    <tableColumn id="45" xr3:uid="{74423DE5-1814-4A91-B002-871E2E69DACF}" name="РРЦ расчетная, руб." dataDxfId="908"/>
    <tableColumn id="46" xr3:uid="{254B632A-097C-44FA-9C17-E9B47A344E90}" name="РРЦ финальная, руб." dataDxfId="907"/>
    <tableColumn id="49" xr3:uid="{9DFD32D8-20F7-44F2-9EFD-A1D48FECC173}" name="РРЦ, евро" dataDxfId="906">
      <calculatedColumnFormula>ROUND(Товары[[#This Row],[РРЦ финальная, руб.]]/$AU$1,2)</calculatedColumnFormula>
    </tableColumn>
    <tableColumn id="47" xr3:uid="{274477BF-6DA6-42C0-8813-165D8A99D45E}" name="Индекс IRP" dataDxfId="905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904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90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902" dataDxfId="901">
  <autoFilter ref="A1:H440" xr:uid="{00000000-0009-0000-0100-00000D000000}"/>
  <tableColumns count="8">
    <tableColumn id="8" xr3:uid="{E2D1A163-1F1A-4C5F-BF19-12C204A54D1C}" name="№" dataDxfId="900"/>
    <tableColumn id="1" xr3:uid="{00000000-0010-0000-0A00-000001000000}" name="GardenaChannel" dataDxfId="899"/>
    <tableColumn id="2" xr3:uid="{00000000-0010-0000-0A00-000002000000}" name="Customer" dataDxfId="898"/>
    <tableColumn id="3" xr3:uid="{00000000-0010-0000-0A00-000003000000}" name="Channel type" dataDxfId="897"/>
    <tableColumn id="4" xr3:uid="{00000000-0010-0000-0A00-000004000000}" name="Customer status" dataDxfId="896"/>
    <tableColumn id="5" xr3:uid="{00000000-0010-0000-0A00-000005000000}" name="Sales manager" dataDxfId="895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894"/>
    <tableColumn id="7" xr3:uid="{00000000-0010-0000-0A00-000007000000}" name="CustomerBudget" dataDxfId="8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892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888" headerRowBorderDxfId="887" tableBorderDxfId="886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885"/>
    <tableColumn id="2" xr3:uid="{00000000-0010-0000-0600-000002000000}" name="IRP, Eur" dataDxfId="884"/>
    <tableColumn id="7" xr3:uid="{11D04D17-838D-4CC8-AC1C-1913385B662D}" name="RRP, Eur" dataDxfId="883"/>
    <tableColumn id="8" xr3:uid="{46EF54C3-C337-4CB8-BC99-D103FB9E5B21}" name="IRP index" dataDxfId="882"/>
    <tableColumn id="3" xr3:uid="{00000000-0010-0000-0600-000003000000}" name="РРЦ, руб. с НДС" dataDxfId="881"/>
    <tableColumn id="4" xr3:uid="{00000000-0010-0000-0600-000004000000}" name="DIY price list, руб. без НДС" dataDxfId="880"/>
    <tableColumn id="5" xr3:uid="{00000000-0010-0000-0600-000005000000}" name="Дата принятия" dataDxfId="8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872">
  <autoFilter ref="A1:K4" xr:uid="{00000000-0009-0000-0100-00000F000000}"/>
  <tableColumns count="11">
    <tableColumn id="11" xr3:uid="{F724774D-6E5F-421B-8A8A-7AD1541FFA21}" name="№" dataDxfId="871"/>
    <tableColumn id="1" xr3:uid="{00000000-0010-0000-0C00-000001000000}" name="Channel type" dataDxfId="870"/>
    <tableColumn id="2" xr3:uid="{00000000-0010-0000-0C00-000002000000}" name="Customer status" dataDxfId="869"/>
    <tableColumn id="3" xr3:uid="{00000000-0010-0000-0C00-000003000000}" name="Период" dataDxfId="868"/>
    <tableColumn id="4" xr3:uid="{00000000-0010-0000-0C00-000004000000}" name="Оборудование для полива" dataDxfId="867"/>
    <tableColumn id="5" xr3:uid="{00000000-0010-0000-0C00-000005000000}" name="Электрика (Готовая продукция)" dataDxfId="866"/>
    <tableColumn id="6" xr3:uid="{00000000-0010-0000-0C00-000006000000}" name="Газонокосилки-роботы" dataDxfId="865"/>
    <tableColumn id="7" xr3:uid="{00000000-0010-0000-0C00-000007000000}" name="Насосное оборудование" dataDxfId="864"/>
    <tableColumn id="8" xr3:uid="{00000000-0010-0000-0C00-000008000000}" name="Ручные и режущие инструменты" dataDxfId="863"/>
    <tableColumn id="9" xr3:uid="{00000000-0010-0000-0C00-000009000000}" name="Зимние инструменты ClassicLine" dataDxfId="862"/>
    <tableColumn id="10" xr3:uid="{00000000-0010-0000-0C00-00000A000000}" name="Максимальный годовой бонус" dataDxfId="8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860"/>
    <tableColumn id="2" xr3:uid="{00000000-0010-0000-0700-000002000000}" name="SubGroup" dataDxfId="859"/>
    <tableColumn id="3" xr3:uid="{00000000-0010-0000-0700-000003000000}" name="Процент от РРЦ, без НДС" dataDxfId="858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857">
  <tableColumns count="122">
    <tableColumn id="1" xr3:uid="{00000000-0010-0000-0D00-000001000000}" name="№" dataDxfId="856"/>
    <tableColumn id="122" xr3:uid="{156887A3-65E5-416F-AD69-59CE1C8980E7}" name="Артикул" dataDxfId="855"/>
    <tableColumn id="2" xr3:uid="{00000000-0010-0000-0D00-000002000000}" name="Channel type" dataDxfId="854"/>
    <tableColumn id="3" xr3:uid="{00000000-0010-0000-0D00-000003000000}" name="Customer status" dataDxfId="853"/>
    <tableColumn id="4" xr3:uid="{00000000-0010-0000-0D00-000004000000}" name="Дата прогноза" dataDxfId="852"/>
    <tableColumn id="5" xr3:uid="{00000000-0010-0000-0D00-000005000000}" name="Данные справочника товаров"/>
    <tableColumn id="6" xr3:uid="{00000000-0010-0000-0D00-000006000000}" name="STK 2.5, руб." dataDxfId="851"/>
    <tableColumn id="7" xr3:uid="{00000000-0010-0000-0D00-000007000000}" name="IRP, Eur" dataDxfId="850"/>
    <tableColumn id="8" xr3:uid="{00000000-0010-0000-0D00-000008000000}" name="РРЦ, руб.с НДС" dataDxfId="849"/>
    <tableColumn id="9" xr3:uid="{00000000-0010-0000-0D00-000009000000}" name="Индекс IRP" dataDxfId="848"/>
    <tableColumn id="10" xr3:uid="{00000000-0010-0000-0D00-00000A000000}" name="DIY price list, руб. без НДС" dataDxfId="847"/>
    <tableColumn id="11" xr3:uid="{00000000-0010-0000-0D00-00000B000000}" name="2 net цена, руб." dataDxfId="846"/>
    <tableColumn id="12" xr3:uid="{00000000-0010-0000-0D00-00000C000000}" name="3 net цена, руб." dataDxfId="845"/>
    <tableColumn id="13" xr3:uid="{00000000-0010-0000-0D00-00000D000000}" name="Transfer цена, руб." dataDxfId="844"/>
    <tableColumn id="14" xr3:uid="{00000000-0010-0000-0D00-00000E000000}" name="Price-list январь" dataDxfId="843"/>
    <tableColumn id="15" xr3:uid="{00000000-0010-0000-0D00-00000F000000}" name="Price-list февраль" dataDxfId="842"/>
    <tableColumn id="16" xr3:uid="{00000000-0010-0000-0D00-000010000000}" name="Price-list март" dataDxfId="841"/>
    <tableColumn id="17" xr3:uid="{00000000-0010-0000-0D00-000011000000}" name="Price-list апрель" dataDxfId="840"/>
    <tableColumn id="18" xr3:uid="{00000000-0010-0000-0D00-000012000000}" name="Price-list май" dataDxfId="839"/>
    <tableColumn id="19" xr3:uid="{00000000-0010-0000-0D00-000013000000}" name="Price-list июнь" dataDxfId="838"/>
    <tableColumn id="20" xr3:uid="{00000000-0010-0000-0D00-000014000000}" name="Price-list июль" dataDxfId="837"/>
    <tableColumn id="21" xr3:uid="{00000000-0010-0000-0D00-000015000000}" name="Price-list август" dataDxfId="836"/>
    <tableColumn id="22" xr3:uid="{00000000-0010-0000-0D00-000016000000}" name="Price-list сентябрь" dataDxfId="835"/>
    <tableColumn id="23" xr3:uid="{00000000-0010-0000-0D00-000017000000}" name="Price-list октябрь" dataDxfId="834"/>
    <tableColumn id="24" xr3:uid="{00000000-0010-0000-0D00-000018000000}" name="Price-list ноябрь" dataDxfId="833"/>
    <tableColumn id="25" xr3:uid="{00000000-0010-0000-0D00-000019000000}" name="Price-list декабрь" dataDxfId="832"/>
    <tableColumn id="26" xr3:uid="{00000000-0010-0000-0D00-00001A000000}" name="Объем продаж январь" dataDxfId="831"/>
    <tableColumn id="27" xr3:uid="{00000000-0010-0000-0D00-00001B000000}" name="Объем продаж февраль" dataDxfId="830"/>
    <tableColumn id="28" xr3:uid="{00000000-0010-0000-0D00-00001C000000}" name="Объем продаж март" dataDxfId="829"/>
    <tableColumn id="29" xr3:uid="{00000000-0010-0000-0D00-00001D000000}" name="Объем продаж апрель" dataDxfId="828"/>
    <tableColumn id="30" xr3:uid="{00000000-0010-0000-0D00-00001E000000}" name="Объем продаж май" dataDxfId="827"/>
    <tableColumn id="31" xr3:uid="{00000000-0010-0000-0D00-00001F000000}" name="Объем продаж июнь" dataDxfId="826"/>
    <tableColumn id="32" xr3:uid="{00000000-0010-0000-0D00-000020000000}" name="Объем продаж июль" dataDxfId="825"/>
    <tableColumn id="33" xr3:uid="{00000000-0010-0000-0D00-000021000000}" name="Объем продаж август" dataDxfId="824"/>
    <tableColumn id="34" xr3:uid="{00000000-0010-0000-0D00-000022000000}" name="Объем продаж сентябрь" dataDxfId="823"/>
    <tableColumn id="35" xr3:uid="{00000000-0010-0000-0D00-000023000000}" name="Объем продаж октябрь" dataDxfId="822"/>
    <tableColumn id="36" xr3:uid="{00000000-0010-0000-0D00-000024000000}" name="Объем продаж ноябрь" dataDxfId="821"/>
    <tableColumn id="37" xr3:uid="{00000000-0010-0000-0D00-000025000000}" name="Объем продаж декабрь" dataDxfId="820"/>
    <tableColumn id="38" xr3:uid="{00000000-0010-0000-0D00-000026000000}" name="GS январь" dataDxfId="819"/>
    <tableColumn id="39" xr3:uid="{00000000-0010-0000-0D00-000027000000}" name="GS февраль" dataDxfId="818"/>
    <tableColumn id="40" xr3:uid="{00000000-0010-0000-0D00-000028000000}" name="GS март" dataDxfId="817"/>
    <tableColumn id="41" xr3:uid="{00000000-0010-0000-0D00-000029000000}" name="GS апрель" dataDxfId="816"/>
    <tableColumn id="42" xr3:uid="{00000000-0010-0000-0D00-00002A000000}" name="GS май" dataDxfId="815"/>
    <tableColumn id="43" xr3:uid="{00000000-0010-0000-0D00-00002B000000}" name="GS июнь" dataDxfId="814"/>
    <tableColumn id="44" xr3:uid="{00000000-0010-0000-0D00-00002C000000}" name="GS июль" dataDxfId="813"/>
    <tableColumn id="45" xr3:uid="{00000000-0010-0000-0D00-00002D000000}" name="GS август" dataDxfId="812"/>
    <tableColumn id="46" xr3:uid="{00000000-0010-0000-0D00-00002E000000}" name="GS сентябрь" dataDxfId="811"/>
    <tableColumn id="47" xr3:uid="{00000000-0010-0000-0D00-00002F000000}" name="GS октябрь" dataDxfId="810"/>
    <tableColumn id="48" xr3:uid="{00000000-0010-0000-0D00-000030000000}" name="GS ноябрь" dataDxfId="809"/>
    <tableColumn id="49" xr3:uid="{00000000-0010-0000-0D00-000031000000}" name="GS декабрь" dataDxfId="808"/>
    <tableColumn id="50" xr3:uid="{00000000-0010-0000-0D00-000032000000}" name="NS Январь" dataDxfId="807"/>
    <tableColumn id="51" xr3:uid="{00000000-0010-0000-0D00-000033000000}" name="NS февраль" dataDxfId="806"/>
    <tableColumn id="52" xr3:uid="{00000000-0010-0000-0D00-000034000000}" name="NS март" dataDxfId="805"/>
    <tableColumn id="53" xr3:uid="{00000000-0010-0000-0D00-000035000000}" name="NS апрель" dataDxfId="804"/>
    <tableColumn id="54" xr3:uid="{00000000-0010-0000-0D00-000036000000}" name="NS май" dataDxfId="803"/>
    <tableColumn id="55" xr3:uid="{00000000-0010-0000-0D00-000037000000}" name="NS июнь" dataDxfId="802"/>
    <tableColumn id="56" xr3:uid="{00000000-0010-0000-0D00-000038000000}" name="NS июль" dataDxfId="801"/>
    <tableColumn id="57" xr3:uid="{00000000-0010-0000-0D00-000039000000}" name="NS август" dataDxfId="800"/>
    <tableColumn id="58" xr3:uid="{00000000-0010-0000-0D00-00003A000000}" name="NS сентябрь" dataDxfId="799"/>
    <tableColumn id="59" xr3:uid="{00000000-0010-0000-0D00-00003B000000}" name="NS октябрь" dataDxfId="798"/>
    <tableColumn id="60" xr3:uid="{00000000-0010-0000-0D00-00003C000000}" name="NS ноябрь" dataDxfId="797"/>
    <tableColumn id="61" xr3:uid="{00000000-0010-0000-0D00-00003D000000}" name="NS декабрь" dataDxfId="796"/>
    <tableColumn id="62" xr3:uid="{00000000-0010-0000-0D00-00003E000000}" name="Promo Price-list январь" dataDxfId="795"/>
    <tableColumn id="63" xr3:uid="{00000000-0010-0000-0D00-00003F000000}" name="Promo Price-list февраль" dataDxfId="794"/>
    <tableColumn id="64" xr3:uid="{00000000-0010-0000-0D00-000040000000}" name="Promo Price-list март" dataDxfId="793"/>
    <tableColumn id="65" xr3:uid="{00000000-0010-0000-0D00-000041000000}" name="Promo Price-list апрель" dataDxfId="792"/>
    <tableColumn id="66" xr3:uid="{00000000-0010-0000-0D00-000042000000}" name="Promo Price-list май" dataDxfId="791"/>
    <tableColumn id="67" xr3:uid="{00000000-0010-0000-0D00-000043000000}" name="Promo Price-list июнь" dataDxfId="790"/>
    <tableColumn id="68" xr3:uid="{00000000-0010-0000-0D00-000044000000}" name="Promo Price-list июль" dataDxfId="789"/>
    <tableColumn id="69" xr3:uid="{00000000-0010-0000-0D00-000045000000}" name="Promo Price-list август" dataDxfId="788"/>
    <tableColumn id="70" xr3:uid="{00000000-0010-0000-0D00-000046000000}" name="Promo Price-list сентябрь" dataDxfId="787"/>
    <tableColumn id="71" xr3:uid="{00000000-0010-0000-0D00-000047000000}" name="Promo Price-list октябрь" dataDxfId="786"/>
    <tableColumn id="72" xr3:uid="{00000000-0010-0000-0D00-000048000000}" name="Promo Price-list ноябрь" dataDxfId="785"/>
    <tableColumn id="73" xr3:uid="{00000000-0010-0000-0D00-000049000000}" name="Promo Price-list декабрь" dataDxfId="784"/>
    <tableColumn id="74" xr3:uid="{00000000-0010-0000-0D00-00004A000000}" name="Promo Объем продаж январь" dataDxfId="783"/>
    <tableColumn id="75" xr3:uid="{00000000-0010-0000-0D00-00004B000000}" name="Promo Объем продаж февраль" dataDxfId="782"/>
    <tableColumn id="76" xr3:uid="{00000000-0010-0000-0D00-00004C000000}" name="Promo Объем продаж март" dataDxfId="781"/>
    <tableColumn id="77" xr3:uid="{00000000-0010-0000-0D00-00004D000000}" name="Promo Объем продаж апрель" dataDxfId="780"/>
    <tableColumn id="78" xr3:uid="{00000000-0010-0000-0D00-00004E000000}" name="Promo Объем май" dataDxfId="779"/>
    <tableColumn id="79" xr3:uid="{00000000-0010-0000-0D00-00004F000000}" name="Promo Объем продаж июнь" dataDxfId="778"/>
    <tableColumn id="80" xr3:uid="{00000000-0010-0000-0D00-000050000000}" name="Promo Объем продаж июль" dataDxfId="777"/>
    <tableColumn id="81" xr3:uid="{00000000-0010-0000-0D00-000051000000}" name="Promo Объем продаж август" dataDxfId="776"/>
    <tableColumn id="82" xr3:uid="{00000000-0010-0000-0D00-000052000000}" name="Promo Объем продаж сентябрь" dataDxfId="775"/>
    <tableColumn id="83" xr3:uid="{00000000-0010-0000-0D00-000053000000}" name="Promo Объем продаж октябрь" dataDxfId="774"/>
    <tableColumn id="84" xr3:uid="{00000000-0010-0000-0D00-000054000000}" name="Promo Объем продаж ноябрь" dataDxfId="773"/>
    <tableColumn id="85" xr3:uid="{00000000-0010-0000-0D00-000055000000}" name="Promo Объем продаж декабрь" dataDxfId="772"/>
    <tableColumn id="86" xr3:uid="{00000000-0010-0000-0D00-000056000000}" name="Promo GS январь" dataDxfId="771"/>
    <tableColumn id="87" xr3:uid="{00000000-0010-0000-0D00-000057000000}" name="Promo GS февраль" dataDxfId="770"/>
    <tableColumn id="88" xr3:uid="{00000000-0010-0000-0D00-000058000000}" name="Promo GS март" dataDxfId="769"/>
    <tableColumn id="89" xr3:uid="{00000000-0010-0000-0D00-000059000000}" name="Promo GS апрель" dataDxfId="768"/>
    <tableColumn id="90" xr3:uid="{00000000-0010-0000-0D00-00005A000000}" name="Promo GS май" dataDxfId="767"/>
    <tableColumn id="91" xr3:uid="{00000000-0010-0000-0D00-00005B000000}" name="Promo GS июнь" dataDxfId="766"/>
    <tableColumn id="92" xr3:uid="{00000000-0010-0000-0D00-00005C000000}" name="Promo GS июль" dataDxfId="765"/>
    <tableColumn id="93" xr3:uid="{00000000-0010-0000-0D00-00005D000000}" name="Promo GS август" dataDxfId="764"/>
    <tableColumn id="94" xr3:uid="{00000000-0010-0000-0D00-00005E000000}" name="Promo GS сентябрь" dataDxfId="763"/>
    <tableColumn id="95" xr3:uid="{00000000-0010-0000-0D00-00005F000000}" name="Promo GS октябрь" dataDxfId="762"/>
    <tableColumn id="96" xr3:uid="{00000000-0010-0000-0D00-000060000000}" name="Promo GS ноябрь" dataDxfId="761"/>
    <tableColumn id="97" xr3:uid="{00000000-0010-0000-0D00-000061000000}" name="Promo GS декабрь" dataDxfId="760"/>
    <tableColumn id="98" xr3:uid="{00000000-0010-0000-0D00-000062000000}" name="Promo NS январь" dataDxfId="759"/>
    <tableColumn id="99" xr3:uid="{00000000-0010-0000-0D00-000063000000}" name="Promo NS февраль" dataDxfId="758"/>
    <tableColumn id="100" xr3:uid="{00000000-0010-0000-0D00-000064000000}" name="Promo NS март" dataDxfId="757"/>
    <tableColumn id="101" xr3:uid="{00000000-0010-0000-0D00-000065000000}" name="Promo NS апрель" dataDxfId="756"/>
    <tableColumn id="102" xr3:uid="{00000000-0010-0000-0D00-000066000000}" name="Promo NS май" dataDxfId="755"/>
    <tableColumn id="103" xr3:uid="{00000000-0010-0000-0D00-000067000000}" name="Promo NS июнь" dataDxfId="754"/>
    <tableColumn id="104" xr3:uid="{00000000-0010-0000-0D00-000068000000}" name="Promo NS июль" dataDxfId="753"/>
    <tableColumn id="105" xr3:uid="{00000000-0010-0000-0D00-000069000000}" name="Promo NS август" dataDxfId="752"/>
    <tableColumn id="106" xr3:uid="{00000000-0010-0000-0D00-00006A000000}" name="Promo NS сентябрь" dataDxfId="751"/>
    <tableColumn id="107" xr3:uid="{00000000-0010-0000-0D00-00006B000000}" name="Promo NS октябрь" dataDxfId="750"/>
    <tableColumn id="108" xr3:uid="{00000000-0010-0000-0D00-00006C000000}" name="Promo NS ноябрь" dataDxfId="749"/>
    <tableColumn id="109" xr3:uid="{00000000-0010-0000-0D00-00006D000000}" name="Promo NS декабрь" dataDxfId="748"/>
    <tableColumn id="110" xr3:uid="{00000000-0010-0000-0D00-00006E000000}" name="GP Value январь" dataDxfId="747"/>
    <tableColumn id="111" xr3:uid="{00000000-0010-0000-0D00-00006F000000}" name="GP Value февраль" dataDxfId="746"/>
    <tableColumn id="112" xr3:uid="{00000000-0010-0000-0D00-000070000000}" name="GP Value март" dataDxfId="745"/>
    <tableColumn id="113" xr3:uid="{00000000-0010-0000-0D00-000071000000}" name="GP Value апрель" dataDxfId="744"/>
    <tableColumn id="114" xr3:uid="{00000000-0010-0000-0D00-000072000000}" name="GP Value май" dataDxfId="743"/>
    <tableColumn id="115" xr3:uid="{00000000-0010-0000-0D00-000073000000}" name="GP Value июнь" dataDxfId="742"/>
    <tableColumn id="116" xr3:uid="{00000000-0010-0000-0D00-000074000000}" name="GP Value июль" dataDxfId="741"/>
    <tableColumn id="117" xr3:uid="{00000000-0010-0000-0D00-000075000000}" name="GP Value август" dataDxfId="740"/>
    <tableColumn id="118" xr3:uid="{00000000-0010-0000-0D00-000076000000}" name="GP Value сентябрь" dataDxfId="739"/>
    <tableColumn id="119" xr3:uid="{00000000-0010-0000-0D00-000077000000}" name="GP Value октябрь" dataDxfId="738"/>
    <tableColumn id="120" xr3:uid="{00000000-0010-0000-0D00-000078000000}" name="GP Value ноябрь" dataDxfId="737"/>
    <tableColumn id="121" xr3:uid="{00000000-0010-0000-0D00-000079000000}" name="GP Value декабрь" dataDxfId="7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735" dataDxfId="734" headerRowCellStyle="Обычный 2" dataCellStyle="Обычный 2">
  <autoFilter ref="A13:V14" xr:uid="{ADF718DD-67AC-4401-B168-AFEE638B048C}"/>
  <tableColumns count="22">
    <tableColumn id="22" xr3:uid="{361E8588-935C-493B-A7CF-935B5D4480B5}" name="Id" dataDxfId="733" dataCellStyle="Обычный 2"/>
    <tableColumn id="1" xr3:uid="{AC1F4D41-C0A8-443D-9E3C-D9C4FF50F830}" name="КАТЕГОРИЯ" dataDxfId="732" dataCellStyle="Обычный 2"/>
    <tableColumn id="2" xr3:uid="{20B689EB-7652-4723-BFAB-8C7C64C8FD7A}" name="Фото продукта" dataDxfId="731" dataCellStyle="Обычный 2"/>
    <tableColumn id="3" xr3:uid="{8821E9F1-B085-4717-B559-CDD126769DA7}" name="Продукт группа - название" dataDxfId="730" dataCellStyle="Обычный 2"/>
    <tableColumn id="4" xr3:uid="{A99D0144-C997-463C-9A1D-9B08CF9140E1}" name="Артикул GARDENA" dataDxfId="729" dataCellStyle="Обычный 2"/>
    <tableColumn id="5" xr3:uid="{ED79FFB3-1BA8-4E97-9A5F-C09EAECD5CB1}" name="Артикул предшествующего продукта (если есть)" dataDxfId="728" dataCellStyle="Обычный 2"/>
    <tableColumn id="6" xr3:uid="{71EF79FE-B1E9-4844-9BB4-A63692EDA3AE}" name="Название" dataDxfId="727" dataCellStyle="Обычный 2"/>
    <tableColumn id="7" xr3:uid="{5A0F710D-9900-48D2-A5A0-EE9A1926CA9F}" name="Описание" dataDxfId="726" dataCellStyle="Обычный 2"/>
    <tableColumn id="8" xr3:uid="{0709C17B-24E7-4283-B7CD-103780E925FD}" name="РРЦ 2020, руб. с НДС" dataDxfId="725" dataCellStyle="Обычный 2"/>
    <tableColumn id="9" xr3:uid="{7346265F-E87E-4F08-A3D6-0027CF43A157}" name="EAN штуки" dataDxfId="724" dataCellStyle="Обычный 2"/>
    <tableColumn id="10" xr3:uid="{2C8CCB7E-EDD1-482F-A1E4-EC04C692D1EA}" name="страна производства" dataDxfId="723" dataCellStyle="Обычный 2"/>
    <tableColumn id="11" xr3:uid="{6995D219-9DF9-4115-8CDC-849E890401E6}" name="единица измерения" dataDxfId="722" dataCellStyle="Обычный 2"/>
    <tableColumn id="12" xr3:uid="{1A1113D4-0FC3-4FC9-8993-94D48C5B7E0B}" name="кол-во в мастер-паке" dataDxfId="721" dataCellStyle="Финансовый 2"/>
    <tableColumn id="13" xr3:uid="{085F48D9-0BB4-48CA-BB0A-E910E6B6C9E8}" name="Вес гросс штуки, финальный" dataDxfId="720" dataCellStyle="Обычный 2"/>
    <tableColumn id="14" xr3:uid="{2834A4E1-0E95-43BB-97C8-392563130CF3}" name="Вес нетто штуки, финальный" dataDxfId="719" dataCellStyle="Обычный 2"/>
    <tableColumn id="15" xr3:uid="{5BEC7C38-B443-4DCB-BE49-1848A79C42F9}" name="Длина упаковки" dataDxfId="718" dataCellStyle="Обычный 2"/>
    <tableColumn id="16" xr3:uid="{7C9AB8E1-B1C6-47E3-9BE8-5A1D1C646B25}" name="Ширина упаковки" dataDxfId="717" dataCellStyle="Обычный 2"/>
    <tableColumn id="17" xr3:uid="{10918133-09A5-4117-B3B1-E785EFE65B4A}" name="Высота упаковки" dataDxfId="716" dataCellStyle="Обычный 2"/>
    <tableColumn id="18" xr3:uid="{DE26A25B-99E8-4A9D-8AFE-A2E1D13A4931}" name="Объем упаковки" dataDxfId="715" dataCellStyle="Обычный 2"/>
    <tableColumn id="19" xr3:uid="{9AF542A1-08A7-49E6-9900-1EB99D7350D1}" name="Кол-во штук на паллете" dataDxfId="714" dataCellStyle="Финансовый 2"/>
    <tableColumn id="20" xr3:uid="{9B215DDF-BCA2-477C-8AFA-BC848C8FF031}" name="Сертификация" dataDxfId="713" dataCellStyle="Обычный 2"/>
    <tableColumn id="21" xr3:uid="{76E684EA-EAE5-44EF-8156-B78DA5E17975}" name="Гарантия" dataDxfId="712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711" dataDxfId="710" tableBorderDxfId="709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708" dataCellStyle="Обычный 2"/>
    <tableColumn id="2" xr3:uid="{E871FA77-6959-4F2C-A5BB-B7AFE73B11E8}" name="Суперкатегория" dataDxfId="707" dataCellStyle="Обычный 2"/>
    <tableColumn id="3" xr3:uid="{88AFFDE7-343B-4571-A1C7-B330CE5A71F4}" name="SuperCategory" dataDxfId="706" dataCellStyle="Обычный 2"/>
    <tableColumn id="4" xr3:uid="{D38CA77A-CDDB-48A7-97FF-82D5500119E4}" name="Product group" dataDxfId="705" dataCellStyle="Обычный 2"/>
    <tableColumn id="5" xr3:uid="{568359BF-9E0A-47C0-B9EA-4AEC23012AF0}" name="Product group name" dataDxfId="704" dataCellStyle="Обычный 2"/>
    <tableColumn id="6" xr3:uid="{C0BC9191-CEEF-430A-91A6-A7763B51D9A3}" name="Subgroup" dataDxfId="703" dataCellStyle="Обычный 2"/>
    <tableColumn id="7" xr3:uid="{8F48D50A-0D01-4CA5-9DD2-3AD67CE18E9F}" name="Generic Name (long)" dataDxfId="702" dataCellStyle="Обычный 2"/>
    <tableColumn id="8" xr3:uid="{AB5D54E6-CFD8-48CA-9AA2-F5034163EC38}" name="PNS" dataDxfId="701" dataCellStyle="Обычный 2"/>
    <tableColumn id="9" xr3:uid="{AE46BCD4-E6D5-436C-9B22-EF37CC4FF170}" name="Article" dataDxfId="700" dataCellStyle="Обычный 2"/>
    <tableColumn id="10" xr3:uid="{88BCB263-A457-4133-9409-6A2D08C5FAAB}" name="Predessor - Local ID Gardena" dataDxfId="699" dataCellStyle="Обычный 2"/>
    <tableColumn id="11" xr3:uid="{0363A4CF-103B-474E-82F7-C676C7989F33}" name="Description RUS" dataDxfId="698" dataCellStyle="Обычный 2"/>
    <tableColumn id="12" xr3:uid="{15AD9631-E35D-4130-94EA-B581EC932603}" name="Sales Start Date" dataDxfId="697" dataCellStyle="Обычный 2"/>
    <tableColumn id="13" xr3:uid="{E52A847A-2607-4597-96C7-23601E4BA16B}" name="Preliminary Elimination Date" dataDxfId="696" dataCellStyle="Обычный 2"/>
    <tableColumn id="14" xr3:uid="{45AA3BFE-8FAA-404D-9B9D-190828C8EACF}" name="Elimination Date" dataDxfId="695" dataCellStyle="Обычный 2"/>
    <tableColumn id="15" xr3:uid="{D85FA2C8-D938-446C-AD2E-8B4B5C62652A}" name="status" dataDxfId="694" dataCellStyle="Обычный 2"/>
    <tableColumn id="16" xr3:uid="{D0DB48AC-A4E1-41C6-B9A0-626C249358FA}" name="assortment 2019" dataDxfId="693" dataCellStyle="Обычный 2"/>
    <tableColumn id="17" xr3:uid="{566B6A07-9763-433A-B977-B94ADF628E80}" name="assortment 2020" dataDxfId="692" dataCellStyle="Обычный 2"/>
    <tableColumn id="18" xr3:uid="{389B12EE-9B1B-4148-9764-59B58D72C6B3}" name="assortment 2021" dataDxfId="691" dataCellStyle="Обычный 2"/>
    <tableColumn id="19" xr3:uid="{CA187CD6-93B5-48F0-B662-D9C357E96495}" name="STK 2.5 2020, RUB" dataDxfId="690" dataCellStyle="Финансовый 3"/>
    <tableColumn id="20" xr3:uid="{4221AC4C-FD81-490E-AC01-14C288F11B74}" name="STK 2.5 2021, RUB" dataDxfId="689" dataCellStyle="Финансовый 3"/>
    <tableColumn id="21" xr3:uid="{CBD1718E-FC22-46B6-95F3-5F84738C6FD6}" name="РРЦ 2020, руб. с НДС" dataDxfId="688" dataCellStyle="Финансовый 3"/>
    <tableColumn id="22" xr3:uid="{8DA06664-D342-4E19-BD22-7881D459DE52}" name="РРЦ 2021, руб. с НДС" dataDxfId="687" dataCellStyle="Финансовый 3"/>
    <tableColumn id="23" xr3:uid="{C6EFB679-72C7-4320-9EA7-A353C361D07B}" name="∆, %" dataDxfId="686" dataCellStyle="Процентный 2">
      <calculatedColumnFormula>IFERROR((V9/U9-1),0)</calculatedColumnFormula>
    </tableColumn>
    <tableColumn id="24" xr3:uid="{9E241B2E-DC73-4F55-AE89-A8AE63D57867}" name="DIY цена 2020, руб. с НДС" dataDxfId="685" dataCellStyle="Финансовый 3"/>
    <tableColumn id="25" xr3:uid="{F08C3918-B1CC-4175-A2B6-5EC7135FEF19}" name="DIY цена 2021, руб. с НДС" dataDxfId="684" dataCellStyle="Финансовый 3"/>
    <tableColumn id="26" xr3:uid="{F40B4A20-EF65-4720-848F-63779E465611}" name="∆, %2" dataDxfId="683" dataCellStyle="Финансовый 3"/>
    <tableColumn id="27" xr3:uid="{88E1EB4B-F7E6-4EE8-BB25-7E91943C1FF7}" name="скидка от РРЦ" dataDxfId="682" dataCellStyle="Процентный 2"/>
    <tableColumn id="28" xr3:uid="{6D84FE9E-9418-40F8-A10F-5D2C4EE45163}" name="Скидка от РРЦ 2020, %" dataDxfId="681" dataCellStyle="Процентный 2">
      <calculatedColumnFormula>IFERROR(1-AD9/(U9/1.2),0)</calculatedColumnFormula>
    </tableColumn>
    <tableColumn id="29" xr3:uid="{A77197FC-A2AA-49BC-96FD-56E213ECBA25}" name="Скидка от РРЦ 2021, %" dataDxfId="680" dataCellStyle="Процентный 2">
      <calculatedColumnFormula>AB9</calculatedColumnFormula>
    </tableColumn>
    <tableColumn id="30" xr3:uid="{8410CC8A-F76B-432B-AF21-7E7AF9EA6448}" name="Price list цена 2020, руб." dataDxfId="679" dataCellStyle="Финансовый 3"/>
    <tableColumn id="31" xr3:uid="{834A8CE6-BE0C-4D96-95D3-34DF596D2F37}" name="Price list цена 2021, руб." dataDxfId="678" dataCellStyle="Финансовый 3"/>
    <tableColumn id="32" xr3:uid="{03E46D67-9DCD-42B0-A17B-7FC2C7EB74E1}" name="∆, %3" dataDxfId="677" dataCellStyle="Процентный 2">
      <calculatedColumnFormula>IFERROR((AE9/AD9-1),0)</calculatedColumnFormula>
    </tableColumn>
    <tableColumn id="33" xr3:uid="{2486C5E7-AA1C-41AC-8D8C-E06981ED8E03}" name="Макс.бонус 2020, %" dataDxfId="676" dataCellStyle="Процентный 2"/>
    <tableColumn id="34" xr3:uid="{46D99E0B-5607-4A3F-AB1F-5EFB3846927A}" name="Макс. бонус 2021, %" dataDxfId="675" dataCellStyle="Процентный 2"/>
    <tableColumn id="35" xr3:uid="{5CABBCC0-4C64-4DDE-B91F-CCEEDF25F535}" name="∆, %4" dataDxfId="674" dataCellStyle="Процентный 2">
      <calculatedColumnFormula>IFERROR((AH9/AG9-1),0)</calculatedColumnFormula>
    </tableColumn>
    <tableColumn id="36" xr3:uid="{9C606B82-E068-462B-96A1-30B6C6EE991B}" name="3net цена 2020, руб." dataDxfId="673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672" dataCellStyle="Финансовый 3">
      <calculatedColumnFormula>IFERROR((AE9*(1-AH9)),0)</calculatedColumnFormula>
    </tableColumn>
    <tableColumn id="38" xr3:uid="{C821C64E-5EBC-4600-A769-693380C9C1A3}" name="∆, %5" dataDxfId="671" dataCellStyle="Процентный 2">
      <calculatedColumnFormula>IFERROR((AK9/AJ9-1),0)</calculatedColumnFormula>
    </tableColumn>
    <tableColumn id="39" xr3:uid="{82DF00F5-3B15-497C-960C-59CEAECB8EB1}" name="ИТОГО Прогноз за год, шт. " dataDxfId="670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669" dataCellStyle="Финансовый 3"/>
    <tableColumn id="41" xr3:uid="{0961414C-6D6E-4484-BCD1-7C9F044F10A8}" name="ИТОГО Прогноз февраль, шт." dataDxfId="668" dataCellStyle="Финансовый 3"/>
    <tableColumn id="42" xr3:uid="{563788B0-7E86-4D62-B10C-DFC806D21B45}" name="ИТОГО Прогноз март, шт." dataDxfId="667" dataCellStyle="Финансовый 3"/>
    <tableColumn id="43" xr3:uid="{B5D013B6-F6B7-483A-9FF5-D2EA1CE5D415}" name="ИТОГО Прогноз апрель, шт." dataDxfId="666" dataCellStyle="Финансовый 3"/>
    <tableColumn id="44" xr3:uid="{4545D8F4-134C-4012-A7F2-029CE466E298}" name="ИТОГО Прогноз май, шт." dataDxfId="665" dataCellStyle="Финансовый 3"/>
    <tableColumn id="45" xr3:uid="{984B2AAA-1C2F-440F-9000-833071099121}" name="ИТОГО Прогноз июнь, шт." dataDxfId="664" dataCellStyle="Финансовый 3"/>
    <tableColumn id="46" xr3:uid="{621B08A3-2B72-4A14-889C-DE913D2319FF}" name="ИТОГО Прогноз июль, шт." dataDxfId="663" dataCellStyle="Финансовый 3"/>
    <tableColumn id="47" xr3:uid="{871F8CE1-8624-4E3F-A37C-50C397BD5176}" name="ИТОГО Прогноз август, шт." dataDxfId="662" dataCellStyle="Финансовый 3"/>
    <tableColumn id="48" xr3:uid="{F8B60F0B-9E75-4DBB-A055-AF2908FDD5C8}" name="ИТОГО Прогноз сентябрь, шт." dataDxfId="661" dataCellStyle="Финансовый 3"/>
    <tableColumn id="49" xr3:uid="{E263D11A-E504-48BD-AF0C-8C1C0D08E545}" name="ИТОГО Прогноз октябрь, шт." dataDxfId="660" dataCellStyle="Финансовый 3"/>
    <tableColumn id="50" xr3:uid="{2BB00CD3-DC9B-4254-86C2-838A35CF6049}" name="ИТОГО Прогноз ноябрь, шт." dataDxfId="659" dataCellStyle="Финансовый 3"/>
    <tableColumn id="51" xr3:uid="{52129DC7-19F4-44EE-B4D6-8530EBE23554}" name="ИТОГО Прогноз декабрь, шт." dataDxfId="658" dataCellStyle="Финансовый 3"/>
    <tableColumn id="52" xr3:uid="{C5A29397-CB14-4376-BC30-1304542252DB}" name="ИТОГО GS за год, руб." dataDxfId="657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656" dataCellStyle="Финансовый 3">
      <calculatedColumnFormula>AN9*$AD9</calculatedColumnFormula>
    </tableColumn>
    <tableColumn id="54" xr3:uid="{AF121929-CB84-49C0-85CD-85D187943E90}" name="ИТОГО GS февраль, шт." dataDxfId="655" dataCellStyle="Финансовый 3">
      <calculatedColumnFormula>AO9*$AD9</calculatedColumnFormula>
    </tableColumn>
    <tableColumn id="55" xr3:uid="{F2E46DB9-BB69-4C28-8675-48D4F2B04E4E}" name="ИТОГО GS март, шт." dataDxfId="654" dataCellStyle="Финансовый 3">
      <calculatedColumnFormula>AP9*$AD9</calculatedColumnFormula>
    </tableColumn>
    <tableColumn id="56" xr3:uid="{BA660C6F-D8AC-4327-AC1B-4CFA5DEE91DB}" name="ИТОГО GS апрель, шт." dataDxfId="653" dataCellStyle="Финансовый 3">
      <calculatedColumnFormula>AQ9*$AD9</calculatedColumnFormula>
    </tableColumn>
    <tableColumn id="57" xr3:uid="{8D2FA566-0445-4953-979C-740595C08C54}" name="ИТОГО GS май, шт." dataDxfId="652" dataCellStyle="Финансовый 3">
      <calculatedColumnFormula>AR9*$AD9</calculatedColumnFormula>
    </tableColumn>
    <tableColumn id="58" xr3:uid="{8A8F0B25-28D6-42BF-94DF-A4F0EF2331FA}" name="ИТОГО GS июнь, шт." dataDxfId="651" dataCellStyle="Финансовый 3">
      <calculatedColumnFormula>AS9*$AD9</calculatedColumnFormula>
    </tableColumn>
    <tableColumn id="59" xr3:uid="{7AB64B0F-A6CB-4E52-A5B8-66FF60C4286F}" name="ИТОГО GS июль, шт." dataDxfId="650" dataCellStyle="Финансовый 3">
      <calculatedColumnFormula>AT9*$AD9</calculatedColumnFormula>
    </tableColumn>
    <tableColumn id="60" xr3:uid="{6D69229C-0AB1-4B4A-9AC8-29E5F98B26D7}" name="ИТОГО GS август, шт." dataDxfId="649" dataCellStyle="Финансовый 3">
      <calculatedColumnFormula>AU9*$AD9</calculatedColumnFormula>
    </tableColumn>
    <tableColumn id="61" xr3:uid="{8255F6CF-11E7-431D-8DCC-6ED8B2BC6586}" name="ИТОГО GS сентябрь, шт." dataDxfId="648" dataCellStyle="Финансовый 3">
      <calculatedColumnFormula>AV9*$AD9</calculatedColumnFormula>
    </tableColumn>
    <tableColumn id="62" xr3:uid="{266943FA-E2A5-49F6-8869-78FA47ACEE34}" name="ИТОГО GS октябрь, шт." dataDxfId="647" dataCellStyle="Финансовый 3">
      <calculatedColumnFormula>AW9*$AD9</calculatedColumnFormula>
    </tableColumn>
    <tableColumn id="63" xr3:uid="{9D249956-7D62-4FA5-BC4A-C2803EF0E5CA}" name="ИТОГО GS ноябрь, шт." dataDxfId="646" dataCellStyle="Финансовый 3">
      <calculatedColumnFormula>AX9*$AD9</calculatedColumnFormula>
    </tableColumn>
    <tableColumn id="64" xr3:uid="{E5F62EEC-DB51-4C20-932C-2016B2115774}" name="ИТОГО GS декабрь, шт." dataDxfId="645" dataCellStyle="Финансовый 3">
      <calculatedColumnFormula>AY9*$AD9</calculatedColumnFormula>
    </tableColumn>
    <tableColumn id="65" xr3:uid="{4482B5D8-6B81-4ECD-91D7-A4AB52962068}" name="ИТОГО NS за год, руб." dataDxfId="644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643" dataCellStyle="Финансовый 3">
      <calculatedColumnFormula>AN9*$AJ9</calculatedColumnFormula>
    </tableColumn>
    <tableColumn id="67" xr3:uid="{93156D18-3837-4E70-869A-9C1FFE8B186B}" name="ИТОГО NS февраль, шт." dataDxfId="642" dataCellStyle="Финансовый 3">
      <calculatedColumnFormula>AO9*$AJ9</calculatedColumnFormula>
    </tableColumn>
    <tableColumn id="68" xr3:uid="{4782E053-5F0A-4485-AB98-378163EDAA5D}" name="ИТОГО NS март, шт." dataDxfId="641" dataCellStyle="Финансовый 3">
      <calculatedColumnFormula>AP9*$AJ9</calculatedColumnFormula>
    </tableColumn>
    <tableColumn id="69" xr3:uid="{CAA3689F-5FB7-430E-B20B-75FF63F293EC}" name="ИТОГО NS апрель, шт." dataDxfId="640" dataCellStyle="Финансовый 3">
      <calculatedColumnFormula>AQ9*$AJ9</calculatedColumnFormula>
    </tableColumn>
    <tableColumn id="70" xr3:uid="{EC928E38-4B84-4C6C-B219-A3302E8203BB}" name="ИТОГО NS май, шт." dataDxfId="639" dataCellStyle="Финансовый 3">
      <calculatedColumnFormula>AR9*$AJ9</calculatedColumnFormula>
    </tableColumn>
    <tableColumn id="71" xr3:uid="{465AE7FE-142C-4D57-992D-D3F1C3C06CB5}" name="ИТОГО NS июнь, шт." dataDxfId="638" dataCellStyle="Финансовый 3">
      <calculatedColumnFormula>AS9*$AJ9</calculatedColumnFormula>
    </tableColumn>
    <tableColumn id="72" xr3:uid="{EA15F89A-B351-4F77-A461-2E682FD479A1}" name="ИТОГО NS июль, шт." dataDxfId="637" dataCellStyle="Обычный 2">
      <calculatedColumnFormula>AT9*$AJ9</calculatedColumnFormula>
    </tableColumn>
    <tableColumn id="73" xr3:uid="{DFCC2E9D-5401-4840-ADA6-7EA2F96632A8}" name="ИТОГО NS август, шт." dataDxfId="636" dataCellStyle="Обычный 2">
      <calculatedColumnFormula>AU9*$AJ9</calculatedColumnFormula>
    </tableColumn>
    <tableColumn id="74" xr3:uid="{0C93BE6C-143A-452F-A9BC-5C39020F04B1}" name="ИТОГО NS сентябрь, шт." dataDxfId="635" dataCellStyle="Обычный 2">
      <calculatedColumnFormula>AV9*$AJ9</calculatedColumnFormula>
    </tableColumn>
    <tableColumn id="75" xr3:uid="{EFCCDCF8-72E0-4405-BD60-02E881C9C543}" name="ИТОГО NS октябрь, шт." dataDxfId="634" dataCellStyle="Обычный 2">
      <calculatedColumnFormula>AW9*$AJ9</calculatedColumnFormula>
    </tableColumn>
    <tableColumn id="76" xr3:uid="{123942FB-C425-4F54-84D5-5F42AD3872D3}" name="ИТОГО NS ноябрь, шт." dataDxfId="633" dataCellStyle="Обычный 2">
      <calculatedColumnFormula>AX9*$AJ9</calculatedColumnFormula>
    </tableColumn>
    <tableColumn id="77" xr3:uid="{14956171-D754-4B9C-BC65-E7D8B9EDC0CD}" name="ИТОГО NS декабрь, шт." dataDxfId="632" dataCellStyle="Обычный 2">
      <calculatedColumnFormula>AY9*$AJ9</calculatedColumnFormula>
    </tableColumn>
    <tableColumn id="78" xr3:uid="{3671A7EE-EABB-4E07-BF9E-FBA729CB01F1}" name="ИТОГО LC за год, руб." dataDxfId="631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630" dataCellStyle="Финансовый 3">
      <calculatedColumnFormula>IFERROR((AN9*$S9),0)</calculatedColumnFormula>
    </tableColumn>
    <tableColumn id="80" xr3:uid="{B8E7AB6B-CB84-4164-9F84-F03C0EE39FAF}" name="ИТОГО LC февраль, руб." dataDxfId="629" dataCellStyle="Финансовый 3">
      <calculatedColumnFormula>IFERROR((AO9*$S9),0)</calculatedColumnFormula>
    </tableColumn>
    <tableColumn id="81" xr3:uid="{4B87DB09-7272-45CC-8AEB-B18698C951C1}" name="ИТОГО LC март, руб." dataDxfId="628" dataCellStyle="Финансовый 3">
      <calculatedColumnFormula>IFERROR((AP9*$S9),0)</calculatedColumnFormula>
    </tableColumn>
    <tableColumn id="82" xr3:uid="{80B8708A-4DCA-4375-BE85-38A954B081F8}" name="ИТОГО LC апрель, руб." dataDxfId="627" dataCellStyle="Финансовый 3">
      <calculatedColumnFormula>IFERROR((AQ9*$S9),0)</calculatedColumnFormula>
    </tableColumn>
    <tableColumn id="83" xr3:uid="{BFAC8F49-B70A-470F-9368-1AFF34E1269D}" name="ИТОГО LC май, руб." dataDxfId="626" dataCellStyle="Финансовый 3">
      <calculatedColumnFormula>IFERROR((AR9*$S9),0)</calculatedColumnFormula>
    </tableColumn>
    <tableColumn id="84" xr3:uid="{7AC4ADE8-4EDD-43EE-8600-20D5FCA79588}" name="ИТОГО LC июнь, руб." dataDxfId="625" dataCellStyle="Финансовый 3">
      <calculatedColumnFormula>IFERROR((AS9*$S9),0)</calculatedColumnFormula>
    </tableColumn>
    <tableColumn id="85" xr3:uid="{DEBA72CC-3701-49FE-B1CA-3A795BCAFE08}" name="ИТОГО LC июль, руб." dataDxfId="624" dataCellStyle="Финансовый 3">
      <calculatedColumnFormula>IFERROR((AT9*$S9),0)</calculatedColumnFormula>
    </tableColumn>
    <tableColumn id="86" xr3:uid="{34DFCB61-D363-4AB0-A5DB-CD4B25182230}" name="ИТОГО LC август, руб." dataDxfId="623" dataCellStyle="Финансовый 3">
      <calculatedColumnFormula>IFERROR((AU9*$S9),0)</calculatedColumnFormula>
    </tableColumn>
    <tableColumn id="87" xr3:uid="{7DF939E8-0C74-43CC-96FB-6EB28836AA6E}" name="ИТОГО LC сентябрь, руб." dataDxfId="622" dataCellStyle="Финансовый 3">
      <calculatedColumnFormula>IFERROR((AV9*$S9),0)</calculatedColumnFormula>
    </tableColumn>
    <tableColumn id="88" xr3:uid="{4F958BB0-06C2-4967-AEA3-9160120C1043}" name="ИТОГО LC октябрь, руб." dataDxfId="621" dataCellStyle="Финансовый 3">
      <calculatedColumnFormula>IFERROR((AW9*$S9),0)</calculatedColumnFormula>
    </tableColumn>
    <tableColumn id="89" xr3:uid="{915484D6-7DF7-41A6-970E-53F8A32DCD02}" name="ИТОГО LC ноябрь, руб." dataDxfId="620" dataCellStyle="Финансовый 3">
      <calculatedColumnFormula>IFERROR((AX9*$S9),0)</calculatedColumnFormula>
    </tableColumn>
    <tableColumn id="90" xr3:uid="{385AFDA2-CCA2-4AD4-A9CF-35A3B93BA7F7}" name="ИТОГО LC декабрь, руб." dataDxfId="619" dataCellStyle="Финансовый 3">
      <calculatedColumnFormula>IFERROR((AY9*$S9),0)</calculatedColumnFormula>
    </tableColumn>
    <tableColumn id="91" xr3:uid="{C1B96A73-6F5A-4439-BEEB-95BEDA1F494C}" name="ИТОГО GP value за год, руб." dataDxfId="618" dataCellStyle="Финансовый 3">
      <calculatedColumnFormula>SUM(ПланированиеНГ[[#This Row],[ИТОГО GP value январь, руб.]:[ИТОГО GP value декабрь, руб.]])</calculatedColumnFormula>
    </tableColumn>
    <tableColumn id="92" xr3:uid="{47377387-CD58-4E0C-B1B4-C6FD15883044}" name="ИТОГО GP value январь, руб." dataDxfId="617" dataCellStyle="Финансовый 3">
      <calculatedColumnFormula>IFERROR((DA9*BN9),0)</calculatedColumnFormula>
    </tableColumn>
    <tableColumn id="93" xr3:uid="{2E60ED11-2D9E-4299-9C26-38C8E7C357B5}" name="ИТОГО GP value февраль, руб." dataDxfId="616" dataCellStyle="Финансовый 3">
      <calculatedColumnFormula>IFERROR((DB9*BO9),0)</calculatedColumnFormula>
    </tableColumn>
    <tableColumn id="94" xr3:uid="{687C4606-F416-4C5D-B3D1-23D1F2F24FE2}" name="ИТОГО GP value март, руб." dataDxfId="615" dataCellStyle="Финансовый 3">
      <calculatedColumnFormula>IFERROR((DC9*BP9),0)</calculatedColumnFormula>
    </tableColumn>
    <tableColumn id="95" xr3:uid="{F225E80E-9385-457E-9FC6-EFE17D183C09}" name="ИТОГО GP value апрель, руб." dataDxfId="614" dataCellStyle="Финансовый 3">
      <calculatedColumnFormula>IFERROR((DD9*BQ9),0)</calculatedColumnFormula>
    </tableColumn>
    <tableColumn id="96" xr3:uid="{887F32D4-BF18-48C3-A803-D18BA1C53880}" name="ИТОГО GP value май, руб." dataDxfId="613" dataCellStyle="Финансовый 3">
      <calculatedColumnFormula>IFERROR((DE9*BR9),0)</calculatedColumnFormula>
    </tableColumn>
    <tableColumn id="97" xr3:uid="{C5174060-19A2-4CC9-A7C2-DEA1F106570A}" name="ИТОГО GP value июнь, руб." dataDxfId="612" dataCellStyle="Финансовый 3">
      <calculatedColumnFormula>IFERROR((DF9*BS9),0)</calculatedColumnFormula>
    </tableColumn>
    <tableColumn id="98" xr3:uid="{A74DFB4B-A05B-4146-A525-BEC1178A0124}" name="ИТОГО GP value июль, руб." dataDxfId="611" dataCellStyle="Финансовый 3">
      <calculatedColumnFormula>IFERROR((DG9*BT9),0)</calculatedColumnFormula>
    </tableColumn>
    <tableColumn id="99" xr3:uid="{5CD852A8-89D3-455F-A6EC-6FFCB4E8F2FA}" name="ИТОГО GP value август, руб." dataDxfId="610" dataCellStyle="Финансовый 3">
      <calculatedColumnFormula>IFERROR((DH9*BU9),0)</calculatedColumnFormula>
    </tableColumn>
    <tableColumn id="100" xr3:uid="{5271AF20-602D-4BF6-BA4A-0568EE7AF4C8}" name="ИТОГО GP value сентябрь, руб." dataDxfId="609" dataCellStyle="Финансовый 3">
      <calculatedColumnFormula>IFERROR((DI9*BV9),0)</calculatedColumnFormula>
    </tableColumn>
    <tableColumn id="101" xr3:uid="{FC8E79AA-4ED9-4E0A-AC54-CB49F9A56339}" name="ИТОГО GP value октябрь, руб." dataDxfId="608" dataCellStyle="Финансовый 3">
      <calculatedColumnFormula>IFERROR((DJ9*BW9),0)</calculatedColumnFormula>
    </tableColumn>
    <tableColumn id="102" xr3:uid="{3FE1BB2D-98D5-4FC2-99A8-C4586DFD5BAD}" name="ИТОГО GP value ноябрь, руб." dataDxfId="607" dataCellStyle="Финансовый 3">
      <calculatedColumnFormula>IFERROR((DK9*BX9),0)</calculatedColumnFormula>
    </tableColumn>
    <tableColumn id="103" xr3:uid="{767F6637-87BB-4237-A41F-BDD0EA3D7E2E}" name="ИТОГО GP value декабрь, руб." dataDxfId="606" dataCellStyle="Финансовый 3">
      <calculatedColumnFormula>IFERROR((DL9*BY9),0)</calculatedColumnFormula>
    </tableColumn>
    <tableColumn id="104" xr3:uid="{9F5B8003-BB0C-49D7-AA81-321DC0A6F10A}" name="ИТОГО GP % за год" dataDxfId="605" dataCellStyle="Обычный 2">
      <calculatedColumnFormula>IFERROR((1-BZ9/BM9),0)</calculatedColumnFormula>
    </tableColumn>
    <tableColumn id="105" xr3:uid="{2CA73043-EAAD-4500-B48E-AC171437E954}" name="ИТОГО GP % январь" dataDxfId="604" dataCellStyle="Обычный 2">
      <calculatedColumnFormula>IFERROR((1-CA9/BN9),0)</calculatedColumnFormula>
    </tableColumn>
    <tableColumn id="106" xr3:uid="{5D73934E-A4A6-41E7-8040-56023F2E2237}" name="ИТОГО GP % февраль" dataDxfId="603" dataCellStyle="Обычный 2">
      <calculatedColumnFormula>IFERROR((1-CB9/BO9),0)</calculatedColumnFormula>
    </tableColumn>
    <tableColumn id="107" xr3:uid="{D2252DD0-AA1B-41F8-A98D-5C520E8457FA}" name="ИТОГО GP % март" dataDxfId="602" dataCellStyle="Обычный 2">
      <calculatedColumnFormula>IFERROR((1-CC9/BP9),0)</calculatedColumnFormula>
    </tableColumn>
    <tableColumn id="108" xr3:uid="{4897CEF1-42EF-4D1A-9A85-3CF82502124C}" name="ИТОГО GP % апрель" dataDxfId="601" dataCellStyle="Обычный 2">
      <calculatedColumnFormula>IFERROR((1-CD9/BQ9),0)</calculatedColumnFormula>
    </tableColumn>
    <tableColumn id="109" xr3:uid="{6D7B73F0-8EE9-4EE5-8451-B121FEFC857D}" name="ИТОГО GP % май" dataDxfId="600" dataCellStyle="Обычный 2">
      <calculatedColumnFormula>IFERROR((1-CE9/BR9),0)</calculatedColumnFormula>
    </tableColumn>
    <tableColumn id="110" xr3:uid="{1DD93D4A-44FE-4504-9694-67A5FA017C13}" name="ИТОГО GP % июнь" dataDxfId="599" dataCellStyle="Обычный 2">
      <calculatedColumnFormula>IFERROR((1-CF9/BS9),0)</calculatedColumnFormula>
    </tableColumn>
    <tableColumn id="111" xr3:uid="{E40AF939-F365-42FA-8CBF-5B1A53837131}" name="ИТОГО GP % июль" dataDxfId="598" dataCellStyle="Обычный 2">
      <calculatedColumnFormula>IFERROR((1-CG9/BT9),0)</calculatedColumnFormula>
    </tableColumn>
    <tableColumn id="112" xr3:uid="{E0F618DA-61DA-4031-97D0-94B00AE973FB}" name="ИТОГО GP % август" dataDxfId="597" dataCellStyle="Обычный 2">
      <calculatedColumnFormula>IFERROR((1-CH9/BU9),0)</calculatedColumnFormula>
    </tableColumn>
    <tableColumn id="113" xr3:uid="{B8945F72-F4B5-4705-ABE7-4AE1023BB686}" name="ИТОГО GP % сентябрь" dataDxfId="596" dataCellStyle="Обычный 2">
      <calculatedColumnFormula>IFERROR((1-CI9/BV9),0)</calculatedColumnFormula>
    </tableColumn>
    <tableColumn id="114" xr3:uid="{98081423-CE4B-49CA-BBE2-8F86E06D9F5E}" name="ИТОГО GP % октябрь" dataDxfId="595" dataCellStyle="Обычный 2">
      <calculatedColumnFormula>IFERROR((1-CJ9/BW9),0)</calculatedColumnFormula>
    </tableColumn>
    <tableColumn id="115" xr3:uid="{7C21CA0D-F49C-4644-B42A-5C863FBE4D61}" name="ИТОГО GP % ноябрь" dataDxfId="594" dataCellStyle="Обычный 2">
      <calculatedColumnFormula>IFERROR((1-CK9/BX9),0)</calculatedColumnFormula>
    </tableColumn>
    <tableColumn id="116" xr3:uid="{E577AA0D-9F57-4DB4-B6D5-04147E0949AD}" name="ИТОГО GP % декабрь" dataDxfId="593" dataCellStyle="Обычный 2">
      <calculatedColumnFormula>IFERROR((1-CL9/BY9),0)</calculatedColumnFormula>
    </tableColumn>
    <tableColumn id="117" xr3:uid="{01821E38-D47A-4F91-BBBE-46BF87BE0BE4}" name="ИТОГО 2 net цена за год" dataDxfId="592" dataCellStyle="Финансовый 3">
      <calculatedColumnFormula>IFERROR((AZ9/AM9),0)</calculatedColumnFormula>
    </tableColumn>
    <tableColumn id="118" xr3:uid="{97F2EB3B-F245-4AE9-81E7-00844877885A}" name="ИТОГО 2 net цена январь" dataDxfId="591" dataCellStyle="Финансовый 3">
      <calculatedColumnFormula>IFERROR((BA9/AN9),0)</calculatedColumnFormula>
    </tableColumn>
    <tableColumn id="119" xr3:uid="{16AD32C3-D9F6-471F-A532-804527D1BAEF}" name="ИТОГО 2 net цена февраль" dataDxfId="590" dataCellStyle="Финансовый 3">
      <calculatedColumnFormula>IFERROR((BB9/AO9),0)</calculatedColumnFormula>
    </tableColumn>
    <tableColumn id="120" xr3:uid="{B5D21A3D-2228-4F5F-9A18-8F3CF774C670}" name="ИТОГО 2 net цена март" dataDxfId="589" dataCellStyle="Финансовый 3">
      <calculatedColumnFormula>IFERROR((BC9/AP9),0)</calculatedColumnFormula>
    </tableColumn>
    <tableColumn id="121" xr3:uid="{97D09A72-4B8F-4C7F-808B-5895016E7988}" name="ИТОГО 2 net цена апрель" dataDxfId="588" dataCellStyle="Финансовый 3">
      <calculatedColumnFormula>IFERROR((BD9/AQ9),0)</calculatedColumnFormula>
    </tableColumn>
    <tableColumn id="122" xr3:uid="{05E14E20-BF83-4DAF-9699-348BD90A708F}" name="ИТОГО 2 net цена май" dataDxfId="587" dataCellStyle="Финансовый 3">
      <calculatedColumnFormula>IFERROR((BE9/AR9),0)</calculatedColumnFormula>
    </tableColumn>
    <tableColumn id="123" xr3:uid="{73C82FA1-1019-40CD-87F9-1299C1FA6742}" name="ИТОГО 2 net цена июнь" dataDxfId="586" dataCellStyle="Финансовый 3">
      <calculatedColumnFormula>IFERROR((BF9/AS9),0)</calculatedColumnFormula>
    </tableColumn>
    <tableColumn id="124" xr3:uid="{6747033E-DDB3-480E-90C1-B405A3F30259}" name="ИТОГО 2 net цена июль" dataDxfId="585" dataCellStyle="Финансовый 3">
      <calculatedColumnFormula>IFERROR((BG9/AT9),0)</calculatedColumnFormula>
    </tableColumn>
    <tableColumn id="125" xr3:uid="{45A0ADE7-545F-43C9-B4E7-AF167195808C}" name="ИТОГО 2 net цена август" dataDxfId="584" dataCellStyle="Финансовый 3">
      <calculatedColumnFormula>IFERROR((BH9/AU9),0)</calculatedColumnFormula>
    </tableColumn>
    <tableColumn id="126" xr3:uid="{C1D434C5-C498-4103-A0A4-519B8FEEDE70}" name="ИТОГО 2 net цена сентябрь" dataDxfId="583" dataCellStyle="Финансовый 3">
      <calculatedColumnFormula>IFERROR((BI9/AV9),0)</calculatedColumnFormula>
    </tableColumn>
    <tableColumn id="127" xr3:uid="{A76F7B1B-C7A7-4DA5-9DD4-CB7309B45683}" name="ИТОГО 2 net цена октябрь" dataDxfId="582" dataCellStyle="Финансовый 3">
      <calculatedColumnFormula>IFERROR((BJ9/AW9),0)</calculatedColumnFormula>
    </tableColumn>
    <tableColumn id="128" xr3:uid="{F9A1BE91-A5A5-4DE4-9334-6C08EF25C595}" name="ИТОГО 2 net цена ноябрь" dataDxfId="581" dataCellStyle="Финансовый 3">
      <calculatedColumnFormula>IFERROR((BK9/AX9),0)</calculatedColumnFormula>
    </tableColumn>
    <tableColumn id="129" xr3:uid="{E66DEBDD-44A2-445B-9575-0C982B86E64A}" name="ИТОГО 2 net цена декабрь" dataDxfId="580" dataCellStyle="Финансовый 3">
      <calculatedColumnFormula>IFERROR((BL9/AY9),0)</calculatedColumnFormula>
    </tableColumn>
    <tableColumn id="130" xr3:uid="{5F5379FE-5F5E-4410-95B6-ABBFD3E34C16}" name="ИТОГО 3 net цена за год" dataDxfId="579" dataCellStyle="Финансовый 3">
      <calculatedColumnFormula>IFERROR((AZ9/AM9),0)</calculatedColumnFormula>
    </tableColumn>
    <tableColumn id="131" xr3:uid="{058F83F1-6D2E-4BDF-9D9F-C51245A95F96}" name="ИТОГО 3 net цена январь" dataDxfId="578" dataCellStyle="Финансовый 3">
      <calculatedColumnFormula>IFERROR((BA9/AN9),0)</calculatedColumnFormula>
    </tableColumn>
    <tableColumn id="132" xr3:uid="{12E284A2-D453-428C-A80A-12A69668DFA4}" name="ИТОГО 3 net цена февраль" dataDxfId="577" dataCellStyle="Финансовый 3">
      <calculatedColumnFormula>IFERROR((BB9/AO9),0)</calculatedColumnFormula>
    </tableColumn>
    <tableColumn id="133" xr3:uid="{21455460-3C99-4D48-B6A9-AF213F42AB13}" name="ИТОГО 3 net цена март" dataDxfId="576" dataCellStyle="Финансовый 3">
      <calculatedColumnFormula>IFERROR((BC9/AP9),0)</calculatedColumnFormula>
    </tableColumn>
    <tableColumn id="134" xr3:uid="{FA08DBB4-D4A7-4B89-BF02-E95541CA7CDD}" name="ИТОГО 3 net цена апрель" dataDxfId="575" dataCellStyle="Финансовый 3">
      <calculatedColumnFormula>IFERROR((BD9/AQ9),0)</calculatedColumnFormula>
    </tableColumn>
    <tableColumn id="135" xr3:uid="{A9A6AC3D-8D35-4CA9-854B-17D5805FEF1A}" name="ИТОГО 3 net цена май" dataDxfId="574" dataCellStyle="Финансовый 3">
      <calculatedColumnFormula>IFERROR((BE9/AR9),0)</calculatedColumnFormula>
    </tableColumn>
    <tableColumn id="136" xr3:uid="{6DBDEE2F-59D1-4A99-AF84-53A1C638A8A8}" name="ИТОГО 3 net цена июнь" dataDxfId="573" dataCellStyle="Финансовый 3">
      <calculatedColumnFormula>IFERROR((BF9/AS9),0)</calculatedColumnFormula>
    </tableColumn>
    <tableColumn id="137" xr3:uid="{2D038D4E-7B2F-4304-8502-7B2BB34082C1}" name="ИТОГО 3 net цена июль" dataDxfId="572" dataCellStyle="Финансовый 3">
      <calculatedColumnFormula>IFERROR((BG9/AT9),0)</calculatedColumnFormula>
    </tableColumn>
    <tableColumn id="138" xr3:uid="{31795DFF-738C-478D-9D78-FB1BEA860F58}" name="ИТОГО 3 net цена август" dataDxfId="571" dataCellStyle="Финансовый 3">
      <calculatedColumnFormula>IFERROR((BH9/AU9),0)</calculatedColumnFormula>
    </tableColumn>
    <tableColumn id="139" xr3:uid="{29B07B91-1DE8-488E-B9E1-2D8BBEE40CFF}" name="ИТОГО 3 net цена сентябрь" dataDxfId="570" dataCellStyle="Финансовый 3">
      <calculatedColumnFormula>IFERROR((BI9/AV9),0)</calculatedColumnFormula>
    </tableColumn>
    <tableColumn id="140" xr3:uid="{9DA1F529-DA74-4E23-8390-8C7D9171A571}" name="ИТОГО 3 net цена октябрь" dataDxfId="569" dataCellStyle="Финансовый 3">
      <calculatedColumnFormula>IFERROR((BJ9/AW9),0)</calculatedColumnFormula>
    </tableColumn>
    <tableColumn id="141" xr3:uid="{2FFC2C95-380F-49F5-BE4E-F74D7D0C83A1}" name="ИТОГО 3 net цена ноябрь" dataDxfId="568" dataCellStyle="Финансовый 3">
      <calculatedColumnFormula>IFERROR((BK9/AX9),0)</calculatedColumnFormula>
    </tableColumn>
    <tableColumn id="142" xr3:uid="{97DDD90A-974E-49E7-B42B-564F1AECCAB1}" name="ИТОГО 3 net цена декабрь" dataDxfId="567" dataCellStyle="Финансовый 3">
      <calculatedColumnFormula>IFERROR((BL9/AY9),0)</calculatedColumnFormula>
    </tableColumn>
    <tableColumn id="143" xr3:uid="{EAABF5C8-52CE-47F4-8DDF-AAD69D55015D}" name="ИТОГО Прогноз за год, шт." dataDxfId="566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565" dataCellStyle="Финансовый 3">
      <calculatedColumnFormula>IN9+MQ9</calculatedColumnFormula>
    </tableColumn>
    <tableColumn id="145" xr3:uid="{802B7E2C-CD97-4DA9-BB68-6F41B4824366}" name="ИТОГО Прогноз февраль, шт.2" dataDxfId="564" dataCellStyle="Финансовый 3">
      <calculatedColumnFormula>IO9+MR9</calculatedColumnFormula>
    </tableColumn>
    <tableColumn id="146" xr3:uid="{1CB16EC1-4826-4FDF-9C86-BA744765F8AD}" name="ИТОГО Прогноз март, шт.2" dataDxfId="563" dataCellStyle="Финансовый 3">
      <calculatedColumnFormula>IP9+MS9</calculatedColumnFormula>
    </tableColumn>
    <tableColumn id="147" xr3:uid="{7539FACD-E898-4D2D-82E4-AC6840AB826D}" name="ИТОГО Прогноз апрель, шт.2" dataDxfId="562" dataCellStyle="Финансовый 3">
      <calculatedColumnFormula>IQ9+MT9</calculatedColumnFormula>
    </tableColumn>
    <tableColumn id="148" xr3:uid="{2C7997F7-CC37-4351-929D-D925476BB214}" name="ИТОГО Прогноз май, шт.2" dataDxfId="561" dataCellStyle="Финансовый 3">
      <calculatedColumnFormula>IR9+MU9</calculatedColumnFormula>
    </tableColumn>
    <tableColumn id="149" xr3:uid="{78691FED-7D6C-4EF1-97A6-E15D717BC466}" name="ИТОГО Прогноз июнь, шт.2" dataDxfId="560" dataCellStyle="Финансовый 3">
      <calculatedColumnFormula>IS9+MV9</calculatedColumnFormula>
    </tableColumn>
    <tableColumn id="150" xr3:uid="{9DDCD0D9-5422-4A0D-A2C7-67559592F32E}" name="ИТОГО Прогноз июль, шт.2" dataDxfId="559" dataCellStyle="Финансовый 3">
      <calculatedColumnFormula>IT9+MW9</calculatedColumnFormula>
    </tableColumn>
    <tableColumn id="151" xr3:uid="{52AA3B45-BEDC-40C8-B99A-F1D5F375EF91}" name="ИТОГО Прогноз август, шт.2" dataDxfId="558" dataCellStyle="Финансовый 3">
      <calculatedColumnFormula>IU9+MX9</calculatedColumnFormula>
    </tableColumn>
    <tableColumn id="152" xr3:uid="{CED54303-2EB7-4231-8C6A-322C70208DF2}" name="ИТОГО Прогноз сентябрь, шт.2" dataDxfId="557" dataCellStyle="Финансовый 3">
      <calculatedColumnFormula>IV9+MY9</calculatedColumnFormula>
    </tableColumn>
    <tableColumn id="153" xr3:uid="{09A3C4B9-F44F-4DC0-9B77-CDE6D46655D5}" name="ИТОГО Прогноз октябрь, шт.2" dataDxfId="556" dataCellStyle="Финансовый 3">
      <calculatedColumnFormula>IW9+MZ9</calculatedColumnFormula>
    </tableColumn>
    <tableColumn id="154" xr3:uid="{12CC0145-58B2-4FCF-A68E-E66E172BB2C4}" name="ИТОГО Прогноз ноябрь, шт.2" dataDxfId="555" dataCellStyle="Финансовый 3">
      <calculatedColumnFormula>IX9+NA9</calculatedColumnFormula>
    </tableColumn>
    <tableColumn id="155" xr3:uid="{EE689FE1-2C22-41B8-8610-4B00243E4124}" name="ИТОГО Прогноз декабрь, шт.2" dataDxfId="554" dataCellStyle="Финансовый 3">
      <calculatedColumnFormula>IY9+NB9</calculatedColumnFormula>
    </tableColumn>
    <tableColumn id="156" xr3:uid="{87BD55FB-3C07-46D4-92FE-C8E6B4F708CD}" name="ИТОГО GS за год, руб.2" dataDxfId="553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552" dataCellStyle="Финансовый 3">
      <calculatedColumnFormula>JA9+ND9</calculatedColumnFormula>
    </tableColumn>
    <tableColumn id="158" xr3:uid="{530300BC-9474-4EE3-9985-6BBA82EC8C4A}" name="ИТОГО GS февраль, шт.2" dataDxfId="551" dataCellStyle="Финансовый 3">
      <calculatedColumnFormula>JB9+NE9</calculatedColumnFormula>
    </tableColumn>
    <tableColumn id="159" xr3:uid="{B99010C2-F826-4D40-BC4E-BDD735285A38}" name="ИТОГО GS март, шт.2" dataDxfId="550" dataCellStyle="Финансовый 3">
      <calculatedColumnFormula>JC9+NF9</calculatedColumnFormula>
    </tableColumn>
    <tableColumn id="160" xr3:uid="{BFF177C2-83BB-4744-88ED-FAB9A16EDAFA}" name="ИТОГО GS апрель, шт.2" dataDxfId="549" dataCellStyle="Финансовый 3">
      <calculatedColumnFormula>JD9+NG9</calculatedColumnFormula>
    </tableColumn>
    <tableColumn id="161" xr3:uid="{28E03A29-6608-4603-88A2-4BE41CA3EB8F}" name="ИТОГО GS май, шт.2" dataDxfId="548" dataCellStyle="Финансовый 3">
      <calculatedColumnFormula>JE9+NH9</calculatedColumnFormula>
    </tableColumn>
    <tableColumn id="162" xr3:uid="{050BA4A4-79C2-447A-B9CA-AA53750F1E90}" name="ИТОГО GS июнь, шт.2" dataDxfId="547" dataCellStyle="Финансовый 3">
      <calculatedColumnFormula>JF9+NI9</calculatedColumnFormula>
    </tableColumn>
    <tableColumn id="163" xr3:uid="{DE42DBD8-CCBB-4A18-8A22-E3D9351E4B27}" name="ИТОГО GS июль, шт.2" dataDxfId="546" dataCellStyle="Финансовый 3">
      <calculatedColumnFormula>JG9+NJ9</calculatedColumnFormula>
    </tableColumn>
    <tableColumn id="164" xr3:uid="{0766AE54-1240-4A69-8FEB-281CF8B42C35}" name="ИТОГО GS август, шт.2" dataDxfId="545" dataCellStyle="Финансовый 3">
      <calculatedColumnFormula>JH9+NK9</calculatedColumnFormula>
    </tableColumn>
    <tableColumn id="165" xr3:uid="{3D0D2779-F2DF-4975-BD24-59DAF0BC3236}" name="ИТОГО GS сентябрь, шт.2" dataDxfId="544" dataCellStyle="Финансовый 3">
      <calculatedColumnFormula>JI9+NL9</calculatedColumnFormula>
    </tableColumn>
    <tableColumn id="166" xr3:uid="{967B1211-CFBA-4BA9-94B7-9A68F6450198}" name="ИТОГО GS октябрь, шт.2" dataDxfId="543" dataCellStyle="Финансовый 3">
      <calculatedColumnFormula>JJ9+NM9</calculatedColumnFormula>
    </tableColumn>
    <tableColumn id="167" xr3:uid="{5869CB0C-5DF2-414B-90D4-3F7587D2F31A}" name="ИТОГО GS ноябрь, шт.2" dataDxfId="542" dataCellStyle="Финансовый 3">
      <calculatedColumnFormula>JK9+NN9</calculatedColumnFormula>
    </tableColumn>
    <tableColumn id="168" xr3:uid="{2667C683-2AA7-47AD-AEC6-136CE1EDB367}" name="ИТОГО GS декабрь, шт.2" dataDxfId="541" dataCellStyle="Финансовый 3">
      <calculatedColumnFormula>JL9+NO9</calculatedColumnFormula>
    </tableColumn>
    <tableColumn id="169" xr3:uid="{6E5D4E49-770A-4613-9CF7-56DC9766839B}" name="ИТОГО NS за год, руб.2" dataDxfId="540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539" dataCellStyle="Финансовый 3">
      <calculatedColumnFormula>JN9+NQ9</calculatedColumnFormula>
    </tableColumn>
    <tableColumn id="171" xr3:uid="{F45C85A8-3B94-4704-B60A-090574FB89F0}" name="ИТОГО NS февраль, шт.2" dataDxfId="538" dataCellStyle="Финансовый 3">
      <calculatedColumnFormula>JO9+NR9</calculatedColumnFormula>
    </tableColumn>
    <tableColumn id="172" xr3:uid="{D04663B0-45BE-404C-A06B-2A7BA9AD491D}" name="ИТОГО NS март, шт.2" dataDxfId="537" dataCellStyle="Финансовый 3">
      <calculatedColumnFormula>JP9+NS9</calculatedColumnFormula>
    </tableColumn>
    <tableColumn id="173" xr3:uid="{37021E12-6703-46C8-8733-BE40788C50C3}" name="ИТОГО NS апрель, шт.2" dataDxfId="536" dataCellStyle="Финансовый 3">
      <calculatedColumnFormula>JQ9+NT9</calculatedColumnFormula>
    </tableColumn>
    <tableColumn id="174" xr3:uid="{29CD4343-7F9F-44BB-97D0-9168930DF3E1}" name="ИТОГО NS май, шт.2" dataDxfId="535" dataCellStyle="Финансовый 3">
      <calculatedColumnFormula>JR9+NU9</calculatedColumnFormula>
    </tableColumn>
    <tableColumn id="175" xr3:uid="{5652D850-EC7E-47B6-B5CF-C6EFD00A8187}" name="ИТОГО NS июнь, шт.2" dataDxfId="534" dataCellStyle="Финансовый 3">
      <calculatedColumnFormula>JS9+NV9</calculatedColumnFormula>
    </tableColumn>
    <tableColumn id="176" xr3:uid="{9C8124F0-A202-4BEA-B16D-D31017E7B99C}" name="ИТОГО NS июль, шт.2" dataDxfId="533" dataCellStyle="Финансовый 3">
      <calculatedColumnFormula>JT9+NW9</calculatedColumnFormula>
    </tableColumn>
    <tableColumn id="177" xr3:uid="{F66A9020-05AF-43A0-BC65-6B71C8BDA682}" name="ИТОГО NS август, шт.2" dataDxfId="532" dataCellStyle="Финансовый 3">
      <calculatedColumnFormula>JU9+NX9</calculatedColumnFormula>
    </tableColumn>
    <tableColumn id="178" xr3:uid="{4109D3AD-E4DA-4C1E-B62C-5499C746F7F5}" name="ИТОГО NS сентябрь, шт.2" dataDxfId="531" dataCellStyle="Финансовый 3">
      <calculatedColumnFormula>JV9+NY9</calculatedColumnFormula>
    </tableColumn>
    <tableColumn id="179" xr3:uid="{5C38F72E-B879-4CAC-81A2-E9E1570D5D91}" name="ИТОГО NS октябрь, шт.2" dataDxfId="530" dataCellStyle="Финансовый 3">
      <calculatedColumnFormula>JW9+NZ9</calculatedColumnFormula>
    </tableColumn>
    <tableColumn id="180" xr3:uid="{9F605D84-D8D6-4A58-80B2-E4304966E13C}" name="ИТОГО NS ноябрь, шт.2" dataDxfId="529" dataCellStyle="Финансовый 3">
      <calculatedColumnFormula>JX9+OA9</calculatedColumnFormula>
    </tableColumn>
    <tableColumn id="181" xr3:uid="{954672E0-6604-491C-916F-659EEB62B074}" name="ИТОГО NS декабрь, шт.2" dataDxfId="528" dataCellStyle="Финансовый 3">
      <calculatedColumnFormula>JY9+OB9</calculatedColumnFormula>
    </tableColumn>
    <tableColumn id="182" xr3:uid="{C7331DF7-072E-4EA3-8874-06C683C02B34}" name="ИТОГО LC за год, руб.2" dataDxfId="527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526" dataCellStyle="Финансовый 3">
      <calculatedColumnFormula>KA9+OD9</calculatedColumnFormula>
    </tableColumn>
    <tableColumn id="184" xr3:uid="{26AE1EEF-AD47-4872-AD21-3DB2B5DFDCFB}" name="ИТОГО LC февраль, руб.2" dataDxfId="525" dataCellStyle="Финансовый 3">
      <calculatedColumnFormula>KB9+OE9</calculatedColumnFormula>
    </tableColumn>
    <tableColumn id="185" xr3:uid="{FB2FEB4C-011A-4321-9567-03388D07A356}" name="ИТОГО LC март, руб.2" dataDxfId="524" dataCellStyle="Финансовый 3">
      <calculatedColumnFormula>KC9+OF9</calculatedColumnFormula>
    </tableColumn>
    <tableColumn id="186" xr3:uid="{EB41F9AA-51A4-4CF9-9121-56CE346D8BC9}" name="ИТОГО LC апрель, руб.2" dataDxfId="523" dataCellStyle="Финансовый 3">
      <calculatedColumnFormula>KD9+OG9</calculatedColumnFormula>
    </tableColumn>
    <tableColumn id="187" xr3:uid="{84012C9A-8D11-486F-9414-4F75BA731A45}" name="ИТОГО LC май, руб.2" dataDxfId="522" dataCellStyle="Финансовый 3">
      <calculatedColumnFormula>KE9+OH9</calculatedColumnFormula>
    </tableColumn>
    <tableColumn id="188" xr3:uid="{35C63E50-7A7D-4B3C-9D04-EB72C2CBD462}" name="ИТОГО LC июнь, руб.2" dataDxfId="521" dataCellStyle="Финансовый 3">
      <calculatedColumnFormula>KF9+OI9</calculatedColumnFormula>
    </tableColumn>
    <tableColumn id="189" xr3:uid="{3C42D574-63CD-4049-B99C-BF6700442EB2}" name="ИТОГО LC июль, руб.2" dataDxfId="520" dataCellStyle="Финансовый 3">
      <calculatedColumnFormula>KG9+OJ9</calculatedColumnFormula>
    </tableColumn>
    <tableColumn id="190" xr3:uid="{77BED838-11E1-4EAA-9702-EAFC7891A889}" name="ИТОГО LC август, руб.2" dataDxfId="519" dataCellStyle="Финансовый 3">
      <calculatedColumnFormula>KH9+OK9</calculatedColumnFormula>
    </tableColumn>
    <tableColumn id="191" xr3:uid="{8FE4ECF9-5A51-4221-BF30-E739DD7F6707}" name="ИТОГО LC сентябрь, руб.2" dataDxfId="518" dataCellStyle="Финансовый 3">
      <calculatedColumnFormula>KI9+OL9</calculatedColumnFormula>
    </tableColumn>
    <tableColumn id="192" xr3:uid="{EA3D2B06-3682-405B-8652-DA3B8E6C6A7C}" name="ИТОГО LC октябрь, руб.2" dataDxfId="517" dataCellStyle="Финансовый 3">
      <calculatedColumnFormula>KJ9+OM9</calculatedColumnFormula>
    </tableColumn>
    <tableColumn id="193" xr3:uid="{14A41C10-702D-4286-84C7-10CDAEB99431}" name="ИТОГО LC ноябрь, руб.2" dataDxfId="516" dataCellStyle="Финансовый 3">
      <calculatedColumnFormula>KK9+ON9</calculatedColumnFormula>
    </tableColumn>
    <tableColumn id="194" xr3:uid="{2617EB5A-25B1-4416-8913-10F5ADE21498}" name="ИТОГО LC декабрь, руб.2" dataDxfId="515" dataCellStyle="Финансовый 3">
      <calculatedColumnFormula>KL9+OO9</calculatedColumnFormula>
    </tableColumn>
    <tableColumn id="195" xr3:uid="{D4960B43-8244-4D9F-BA94-78A6CF39D5C7}" name="ИТОГО GP value за год, руб.2" dataDxfId="514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513" dataCellStyle="Финансовый 3">
      <calculatedColumnFormula>KN9+OQ9</calculatedColumnFormula>
    </tableColumn>
    <tableColumn id="197" xr3:uid="{F7AF7AF7-1A7A-4681-8C47-90FAF0771A47}" name="ИТОГО GP value февраль, руб.2" dataDxfId="512" dataCellStyle="Финансовый 3">
      <calculatedColumnFormula>KO9+OR9</calculatedColumnFormula>
    </tableColumn>
    <tableColumn id="198" xr3:uid="{A55370FF-901A-4B40-B76E-B4AAEFF6B864}" name="ИТОГО GP value март, руб.2" dataDxfId="511" dataCellStyle="Финансовый 3">
      <calculatedColumnFormula>KP9+OS9</calculatedColumnFormula>
    </tableColumn>
    <tableColumn id="199" xr3:uid="{A0E4569C-801F-4FF9-9B4C-E69E443D75C7}" name="ИТОГО GP value апрель, руб.2" dataDxfId="510" dataCellStyle="Финансовый 3">
      <calculatedColumnFormula>KQ9+OT9</calculatedColumnFormula>
    </tableColumn>
    <tableColumn id="200" xr3:uid="{1BF5A6C4-E4CA-4BA8-827D-264EDD179D92}" name="ИТОГО GP value май, руб.2" dataDxfId="509" dataCellStyle="Финансовый 3">
      <calculatedColumnFormula>KR9+OU9</calculatedColumnFormula>
    </tableColumn>
    <tableColumn id="201" xr3:uid="{C9C476AB-9809-41BC-BF6D-840AC33D7BC5}" name="ИТОГО GP value июнь, руб.2" dataDxfId="508" dataCellStyle="Финансовый 3">
      <calculatedColumnFormula>KS9+OV9</calculatedColumnFormula>
    </tableColumn>
    <tableColumn id="202" xr3:uid="{681AD4A7-034A-4CCD-BEF5-CFC0FD1B66B4}" name="ИТОГО GP value июль, руб.2" dataDxfId="507" dataCellStyle="Финансовый 3">
      <calculatedColumnFormula>KT9+OW9</calculatedColumnFormula>
    </tableColumn>
    <tableColumn id="203" xr3:uid="{6B2C496A-1C84-4E9E-9B70-8BB06460A725}" name="ИТОГО GP value август, руб.2" dataDxfId="506" dataCellStyle="Финансовый 3">
      <calculatedColumnFormula>KU9+OX9</calculatedColumnFormula>
    </tableColumn>
    <tableColumn id="204" xr3:uid="{7029609F-F181-490F-BB53-2F94AE3E055B}" name="ИТОГО GP value сентябрь, руб.2" dataDxfId="505" dataCellStyle="Финансовый 3">
      <calculatedColumnFormula>KV9+OY9</calculatedColumnFormula>
    </tableColumn>
    <tableColumn id="205" xr3:uid="{1D09ED67-6B60-404E-B6A4-BB98A96D24AF}" name="ИТОГО GP value октябрь, руб.2" dataDxfId="504" dataCellStyle="Финансовый 3">
      <calculatedColumnFormula>KW9+OZ9</calculatedColumnFormula>
    </tableColumn>
    <tableColumn id="206" xr3:uid="{CC19E74B-1695-4188-B319-E185692BB5F1}" name="ИТОГО GP value ноябрь, руб.2" dataDxfId="503" dataCellStyle="Финансовый 3">
      <calculatedColumnFormula>KX9+PA9</calculatedColumnFormula>
    </tableColumn>
    <tableColumn id="207" xr3:uid="{5F23C89D-409F-4695-932E-460914023798}" name="ИТОГО GP value декабрь, руб.2" dataDxfId="502" dataCellStyle="Финансовый 3">
      <calculatedColumnFormula>KY9+PB9</calculatedColumnFormula>
    </tableColumn>
    <tableColumn id="208" xr3:uid="{ED1FF1A8-37D4-4A13-85E5-15E31C952060}" name="ИТОГО GP % за год2" dataDxfId="501" dataCellStyle="Обычный 2">
      <calculatedColumnFormula>IFERROR((1-FZ9/FM9),0)</calculatedColumnFormula>
    </tableColumn>
    <tableColumn id="209" xr3:uid="{C34886DF-C0FD-46A3-A9DF-A18BE052DDC5}" name="ИТОГО GP % январь2" dataDxfId="500" dataCellStyle="Обычный 2">
      <calculatedColumnFormula>IFERROR((1-GA9/FN9),0)</calculatedColumnFormula>
    </tableColumn>
    <tableColumn id="210" xr3:uid="{1AE8B39E-08C6-44BB-AA30-48E215489026}" name="ИТОГО GP % февраль2" dataDxfId="499" dataCellStyle="Обычный 2">
      <calculatedColumnFormula>IFERROR((1-GB9/FO9),0)</calculatedColumnFormula>
    </tableColumn>
    <tableColumn id="211" xr3:uid="{BA2425E2-88EC-429A-8FF6-FF65350AEADD}" name="ИТОГО GP % март2" dataDxfId="498" dataCellStyle="Обычный 2">
      <calculatedColumnFormula>IFERROR((1-GC9/FP9),0)</calculatedColumnFormula>
    </tableColumn>
    <tableColumn id="212" xr3:uid="{AA7312FF-BE0C-489E-9120-02A75A5CB4A9}" name="ИТОГО GP % апрель2" dataDxfId="497" dataCellStyle="Обычный 2">
      <calculatedColumnFormula>IFERROR((1-GD9/FQ9),0)</calculatedColumnFormula>
    </tableColumn>
    <tableColumn id="213" xr3:uid="{74565773-0EC4-41D1-9EBD-865394B79B07}" name="ИТОГО GP % май2" dataDxfId="496" dataCellStyle="Обычный 2">
      <calculatedColumnFormula>IFERROR((1-GE9/FR9),0)</calculatedColumnFormula>
    </tableColumn>
    <tableColumn id="214" xr3:uid="{31F57A56-CF19-42FF-B7A2-07B879DAD690}" name="ИТОГО GP % июнь2" dataDxfId="495" dataCellStyle="Обычный 2">
      <calculatedColumnFormula>IFERROR((1-GF9/FS9),0)</calculatedColumnFormula>
    </tableColumn>
    <tableColumn id="215" xr3:uid="{D93648D3-E454-4ECA-80F1-84BA1CE804B6}" name="ИТОГО GP % июль2" dataDxfId="494" dataCellStyle="Обычный 2">
      <calculatedColumnFormula>IFERROR((1-GG9/FT9),0)</calculatedColumnFormula>
    </tableColumn>
    <tableColumn id="216" xr3:uid="{50FD17E2-31DD-4F49-A11F-25A63026A329}" name="ИТОГО GP % август2" dataDxfId="493" dataCellStyle="Обычный 2">
      <calculatedColumnFormula>IFERROR((1-GH9/FU9),0)</calculatedColumnFormula>
    </tableColumn>
    <tableColumn id="217" xr3:uid="{2551183F-6838-47A1-9EB2-A5D0F34243F3}" name="ИТОГО GP % сентябрь2" dataDxfId="492" dataCellStyle="Обычный 2">
      <calculatedColumnFormula>IFERROR((1-GI9/FV9),0)</calculatedColumnFormula>
    </tableColumn>
    <tableColumn id="218" xr3:uid="{A394E92F-631A-4D06-A9D8-4E485AA481B9}" name="ИТОГО GP % октябрь2" dataDxfId="491" dataCellStyle="Обычный 2">
      <calculatedColumnFormula>IFERROR((1-GJ9/FW9),0)</calculatedColumnFormula>
    </tableColumn>
    <tableColumn id="219" xr3:uid="{215A0146-CD4A-4E0D-BC1C-ED9AA3DF38AA}" name="ИТОГО GP % ноябрь2" dataDxfId="490" dataCellStyle="Обычный 2">
      <calculatedColumnFormula>IFERROR((1-GK9/FX9),0)</calculatedColumnFormula>
    </tableColumn>
    <tableColumn id="220" xr3:uid="{F2E5E302-FC88-4F72-B3C3-6CA0D2112238}" name="ИТОГО GP % декабрь2" dataDxfId="489" dataCellStyle="Обычный 2">
      <calculatedColumnFormula>IFERROR((1-GL9/FY9),0)</calculatedColumnFormula>
    </tableColumn>
    <tableColumn id="221" xr3:uid="{501F627F-31C5-4B89-9C6B-51AE383FF4AB}" name="ИТОГО 2 net цена за год2" dataDxfId="488" dataCellStyle="Обычный 2">
      <calculatedColumnFormula>IFERROR((EZ9/EM9),0)</calculatedColumnFormula>
    </tableColumn>
    <tableColumn id="222" xr3:uid="{49E5F95B-426D-4C25-A86D-414D2AA64EAB}" name="ИТОГО 2 net цена январь2" dataDxfId="487" dataCellStyle="Обычный 2">
      <calculatedColumnFormula>IFERROR((FA9/EN9),0)</calculatedColumnFormula>
    </tableColumn>
    <tableColumn id="223" xr3:uid="{7495EE59-4B6F-4B40-A052-7EAA48D23232}" name="ИТОГО 2 net цена февраль2" dataDxfId="486" dataCellStyle="Обычный 2">
      <calculatedColumnFormula>IFERROR((FB9/EO9),0)</calculatedColumnFormula>
    </tableColumn>
    <tableColumn id="224" xr3:uid="{BB06AA2C-E086-4EC5-B50F-3FC3426364A6}" name="ИТОГО 2 net цена март2" dataDxfId="485" dataCellStyle="Обычный 2">
      <calculatedColumnFormula>IFERROR((FC9/EP9),0)</calculatedColumnFormula>
    </tableColumn>
    <tableColumn id="225" xr3:uid="{2554A9A8-C393-4DD8-A81E-015202BA440B}" name="ИТОГО 2 net цена апрель2" dataDxfId="484" dataCellStyle="Обычный 2">
      <calculatedColumnFormula>IFERROR((FD9/EQ9),0)</calculatedColumnFormula>
    </tableColumn>
    <tableColumn id="226" xr3:uid="{930AE767-95A9-4526-BAFE-52E5B172F312}" name="ИТОГО 2 net цена май2" dataDxfId="483" dataCellStyle="Обычный 2">
      <calculatedColumnFormula>IFERROR((FE9/ER9),0)</calculatedColumnFormula>
    </tableColumn>
    <tableColumn id="227" xr3:uid="{1B35DBE1-C4AE-4E2F-858D-15FA641B6542}" name="ИТОГО 2 net цена июнь2" dataDxfId="482" dataCellStyle="Обычный 2">
      <calculatedColumnFormula>IFERROR((FF9/ES9),0)</calculatedColumnFormula>
    </tableColumn>
    <tableColumn id="228" xr3:uid="{FC35583C-014F-4547-8349-7A4BFE7DF18A}" name="ИТОГО 2 net цена июль2" dataDxfId="481" dataCellStyle="Обычный 2">
      <calculatedColumnFormula>IFERROR((FG9/ET9),0)</calculatedColumnFormula>
    </tableColumn>
    <tableColumn id="229" xr3:uid="{DBC58A23-2CB5-443E-A160-FF04CFCF12E3}" name="ИТОГО 2 net цена август2" dataDxfId="480" dataCellStyle="Обычный 2">
      <calculatedColumnFormula>IFERROR((FH9/EU9),0)</calculatedColumnFormula>
    </tableColumn>
    <tableColumn id="230" xr3:uid="{40B7B034-A9B3-4C10-AE21-4BFB9AE6FCE4}" name="ИТОГО 2 net цена сентябрь2" dataDxfId="479" dataCellStyle="Обычный 2">
      <calculatedColumnFormula>IFERROR((FI9/EV9),0)</calculatedColumnFormula>
    </tableColumn>
    <tableColumn id="231" xr3:uid="{1EB2634C-65D7-47A9-9D0A-D0B9084DE97A}" name="ИТОГО 2 net цена октябрь2" dataDxfId="478" dataCellStyle="Обычный 2">
      <calculatedColumnFormula>IFERROR((FJ9/EW9),0)</calculatedColumnFormula>
    </tableColumn>
    <tableColumn id="232" xr3:uid="{F4D5A80D-7397-47F5-8B42-6CA7D8D0F1D2}" name="ИТОГО 2 net цена ноябрь2" dataDxfId="477" dataCellStyle="Обычный 2">
      <calculatedColumnFormula>IFERROR((FK9/EX9),0)</calculatedColumnFormula>
    </tableColumn>
    <tableColumn id="233" xr3:uid="{ACEF4A38-A38C-4C23-8089-19B332DE6C93}" name="ИТОГО 2 net цена декабрь2" dataDxfId="476" dataCellStyle="Обычный 2">
      <calculatedColumnFormula>IFERROR((FL9/EY9),0)</calculatedColumnFormula>
    </tableColumn>
    <tableColumn id="234" xr3:uid="{B4C33426-80BC-4666-B7AF-5CC301F049F6}" name="ИТОГО 3 net цена за год2" dataDxfId="475" dataCellStyle="Обычный 2">
      <calculatedColumnFormula>IFERROR((EZ9/EM9),0)</calculatedColumnFormula>
    </tableColumn>
    <tableColumn id="235" xr3:uid="{A8A0D654-552A-4139-9246-8881ABC94798}" name="ИТОГО 3 net цена январь2" dataDxfId="474" dataCellStyle="Обычный 2">
      <calculatedColumnFormula>IFERROR((FA9/EN9),0)</calculatedColumnFormula>
    </tableColumn>
    <tableColumn id="236" xr3:uid="{136EC7E0-61EE-44D7-80F4-0FADDFFA0FA6}" name="ИТОГО 3 net цена февраль2" dataDxfId="473" dataCellStyle="Обычный 2">
      <calculatedColumnFormula>IFERROR((FB9/EO9),0)</calculatedColumnFormula>
    </tableColumn>
    <tableColumn id="237" xr3:uid="{0298D2C1-8EA5-4F67-9154-EA60C376AAB6}" name="ИТОГО 3 net цена март2" dataDxfId="472" dataCellStyle="Обычный 2">
      <calculatedColumnFormula>IFERROR((FC9/EP9),0)</calculatedColumnFormula>
    </tableColumn>
    <tableColumn id="238" xr3:uid="{CA5F8FE1-E3EE-4F91-AFC1-75E06FBC281A}" name="ИТОГО 3 net цена апрель2" dataDxfId="471" dataCellStyle="Обычный 2">
      <calculatedColumnFormula>IFERROR((FD9/EQ9),0)</calculatedColumnFormula>
    </tableColumn>
    <tableColumn id="239" xr3:uid="{CE0A078C-CAB9-49A0-8E06-E41F1DEB92E1}" name="ИТОГО 3 net цена май2" dataDxfId="470" dataCellStyle="Обычный 2">
      <calculatedColumnFormula>IFERROR((FE9/ER9),0)</calculatedColumnFormula>
    </tableColumn>
    <tableColumn id="240" xr3:uid="{7969DC9D-0F27-44D7-B644-2F566003C88F}" name="ИТОГО 3 net цена июнь2" dataDxfId="469" dataCellStyle="Обычный 2">
      <calculatedColumnFormula>IFERROR((FF9/ES9),0)</calculatedColumnFormula>
    </tableColumn>
    <tableColumn id="241" xr3:uid="{E624F55F-0776-4D6B-98AB-76DA555E695D}" name="ИТОГО 3 net цена июль2" dataDxfId="468" dataCellStyle="Обычный 2">
      <calculatedColumnFormula>IFERROR((FG9/ET9),0)</calculatedColumnFormula>
    </tableColumn>
    <tableColumn id="242" xr3:uid="{1CB7E190-BBEC-4A37-9958-E6370019B3A1}" name="ИТОГО 3 net цена август2" dataDxfId="467" dataCellStyle="Обычный 2">
      <calculatedColumnFormula>IFERROR((FH9/EU9),0)</calculatedColumnFormula>
    </tableColumn>
    <tableColumn id="243" xr3:uid="{28AAD8F7-7448-4F36-B631-E98BD4C37DB8}" name="ИТОГО 3 net цена сентябрь2" dataDxfId="466" dataCellStyle="Обычный 2">
      <calculatedColumnFormula>IFERROR((FI9/EV9),0)</calculatedColumnFormula>
    </tableColumn>
    <tableColumn id="244" xr3:uid="{F792B923-5C7F-4E79-9C48-9229792F631C}" name="ИТОГО 3 net цена октябрь2" dataDxfId="465" dataCellStyle="Обычный 2">
      <calculatedColumnFormula>IFERROR((FJ9/EW9),0)</calculatedColumnFormula>
    </tableColumn>
    <tableColumn id="245" xr3:uid="{73FA0A66-6D64-454A-A6A0-3A1FECF1FDA3}" name="ИТОГО 3 net цена ноябрь2" dataDxfId="464" dataCellStyle="Обычный 2">
      <calculatedColumnFormula>IFERROR((FK9/EX9),0)</calculatedColumnFormula>
    </tableColumn>
    <tableColumn id="246" xr3:uid="{B48569F8-1CC6-4657-97EC-995AE7E3449D}" name="ИТОГО 3 net цена декабрь2" dataDxfId="463" dataCellStyle="Обычный 2">
      <calculatedColumnFormula>IFERROR((FL9/EY9),0)</calculatedColumnFormula>
    </tableColumn>
    <tableColumn id="247" xr3:uid="{1D663289-F033-4575-8367-359326B9EC3A}" name="Прогноз за год, шт. " dataDxfId="462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461" dataCellStyle="Обычный 2"/>
    <tableColumn id="249" xr3:uid="{872447A5-6FAC-44AF-87AA-944FD67F9A1A}" name="Прогноз февраль, шт." dataDxfId="460" dataCellStyle="Обычный 2"/>
    <tableColumn id="250" xr3:uid="{55B1506D-4CAB-48A8-A426-3A3F10162372}" name="Прогноз март, шт." dataDxfId="459" dataCellStyle="Обычный 2"/>
    <tableColumn id="251" xr3:uid="{4BC48C97-367C-4ECD-9867-55C01C2D48F7}" name="Прогноз апрель, шт." dataDxfId="458" dataCellStyle="Обычный 2"/>
    <tableColumn id="252" xr3:uid="{A105C285-36EE-4AB8-A5E9-A124B5F4AD0C}" name="Прогноз май, шт." dataDxfId="457" dataCellStyle="Обычный 2"/>
    <tableColumn id="253" xr3:uid="{019725C5-E6F3-4B67-8C40-01B52DDF4C38}" name="Прогноз июнь, шт." dataDxfId="456" dataCellStyle="Обычный 2"/>
    <tableColumn id="254" xr3:uid="{A198A50B-7F69-4D5F-85C1-A6BE9075F128}" name="Прогноз июль, шт." dataDxfId="455" dataCellStyle="Обычный 2"/>
    <tableColumn id="255" xr3:uid="{75CEB919-A7F7-44EA-92DC-8C295C02F15E}" name="Прогноз август, шт." dataDxfId="454" dataCellStyle="Обычный 2"/>
    <tableColumn id="256" xr3:uid="{DD82C439-A81D-43B1-9164-898DC3F59BB0}" name="Прогноз сентябрь, шт." dataDxfId="453" dataCellStyle="Обычный 2"/>
    <tableColumn id="257" xr3:uid="{ABE60CCF-486D-4D4E-92E2-FB2A7ECDEB49}" name="Прогноз октябрь, шт." dataDxfId="452" dataCellStyle="Обычный 2"/>
    <tableColumn id="258" xr3:uid="{6FFC20C0-9D71-4DD5-BF71-BFF3BDC90375}" name="Прогноз ноябрь, шт." dataDxfId="451" dataCellStyle="Обычный 2"/>
    <tableColumn id="259" xr3:uid="{7E0608F4-4D1D-4511-823D-62EA389DF392}" name="Прогноз декабрь, шт." dataDxfId="450" dataCellStyle="Обычный 2"/>
    <tableColumn id="260" xr3:uid="{B58CC83C-09C0-4235-9723-5B171D8CAC94}" name=" GS за год, руб." dataDxfId="449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448" dataCellStyle="Обычный 2">
      <calculatedColumnFormula>IFERROR((IN9*$AE9),0)</calculatedColumnFormula>
    </tableColumn>
    <tableColumn id="262" xr3:uid="{A594ABF9-7764-4C38-BCF9-6AD0FAF4F6AF}" name=" GS февраль, шт." dataDxfId="447" dataCellStyle="Обычный 2">
      <calculatedColumnFormula>IFERROR((IO9*$AE9),0)</calculatedColumnFormula>
    </tableColumn>
    <tableColumn id="263" xr3:uid="{46E8F7CA-C5BD-4EE1-BF72-CE90632324E2}" name=" GS март, шт." dataDxfId="446" dataCellStyle="Обычный 2">
      <calculatedColumnFormula>IFERROR((IP9*$AE9),0)</calculatedColumnFormula>
    </tableColumn>
    <tableColumn id="264" xr3:uid="{3387218E-DAAF-44D0-8A3F-42B1FB3D13E6}" name=" GS апрель, шт." dataDxfId="445" dataCellStyle="Обычный 2">
      <calculatedColumnFormula>IFERROR((IQ9*$AE9),0)</calculatedColumnFormula>
    </tableColumn>
    <tableColumn id="265" xr3:uid="{5D5E1F46-2BD2-4D0B-A44A-8CD5295FF1A8}" name=" GS май, шт." dataDxfId="444" dataCellStyle="Обычный 2">
      <calculatedColumnFormula>IFERROR((IR9*$AE9),0)</calculatedColumnFormula>
    </tableColumn>
    <tableColumn id="266" xr3:uid="{1F64E2D5-6572-4F65-AB23-65C802C02B3A}" name=" GS июнь, шт." dataDxfId="443" dataCellStyle="Обычный 2">
      <calculatedColumnFormula>IFERROR((IS9*$AE9),0)</calculatedColumnFormula>
    </tableColumn>
    <tableColumn id="267" xr3:uid="{86B00152-A754-4797-BAB3-167A893E9A78}" name=" GS июль, шт." dataDxfId="442" dataCellStyle="Обычный 2">
      <calculatedColumnFormula>IFERROR((IT9*$AE9),0)</calculatedColumnFormula>
    </tableColumn>
    <tableColumn id="268" xr3:uid="{A6FD618C-5F75-4D7D-B3F7-05C2994289C4}" name=" GS август, шт." dataDxfId="441" dataCellStyle="Обычный 2">
      <calculatedColumnFormula>IFERROR((IU9*$AE9),0)</calculatedColumnFormula>
    </tableColumn>
    <tableColumn id="269" xr3:uid="{9688C727-DE6A-455C-A567-52827AD9CA37}" name=" GS сентябрь, шт." dataDxfId="440" dataCellStyle="Обычный 2">
      <calculatedColumnFormula>IFERROR((IV9*$AE9),0)</calculatedColumnFormula>
    </tableColumn>
    <tableColumn id="270" xr3:uid="{C5140616-8C73-42CB-B652-588096C145DF}" name=" GS октябрь, шт." dataDxfId="439" dataCellStyle="Обычный 2">
      <calculatedColumnFormula>IFERROR((IW9*$AE9),0)</calculatedColumnFormula>
    </tableColumn>
    <tableColumn id="271" xr3:uid="{70EA5A5F-6207-493A-81A7-E3AD016A2B9B}" name=" GS ноябрь, шт." dataDxfId="438" dataCellStyle="Обычный 2">
      <calculatedColumnFormula>IFERROR((IX9*$AE9),0)</calculatedColumnFormula>
    </tableColumn>
    <tableColumn id="272" xr3:uid="{3C548AC4-4EB6-44EB-B123-E0DD5B625FE3}" name=" GS декабрь, шт." dataDxfId="437" dataCellStyle="Обычный 2">
      <calculatedColumnFormula>IFERROR((IY9*$AE9),0)</calculatedColumnFormula>
    </tableColumn>
    <tableColumn id="273" xr3:uid="{B5A5F267-A202-4FA7-98DB-D03F9B2E4F41}" name=" NS за год, руб." dataDxfId="436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435" dataCellStyle="Финансовый 3">
      <calculatedColumnFormula>IFERROR((IN9*$AH9),0)</calculatedColumnFormula>
    </tableColumn>
    <tableColumn id="275" xr3:uid="{0A13C796-F792-478B-8599-37A515AD3301}" name=" NS февраль, шт." dataDxfId="434" dataCellStyle="Финансовый 3">
      <calculatedColumnFormula>IFERROR((IO9*$AH9),0)</calculatedColumnFormula>
    </tableColumn>
    <tableColumn id="276" xr3:uid="{3E6F529B-BBB9-4064-90DC-F42FCD5FBA1F}" name=" NS март, шт." dataDxfId="433" dataCellStyle="Финансовый 3">
      <calculatedColumnFormula>IFERROR((IP9*$AH9),0)</calculatedColumnFormula>
    </tableColumn>
    <tableColumn id="277" xr3:uid="{AC2CB6EB-E428-4E03-965F-780334AC7995}" name=" NS апрель, шт." dataDxfId="432" dataCellStyle="Финансовый 3">
      <calculatedColumnFormula>IFERROR((IQ9*$AH9),0)</calculatedColumnFormula>
    </tableColumn>
    <tableColumn id="278" xr3:uid="{759A8A99-A6FC-4A67-9958-36F13316468A}" name=" NS май, шт." dataDxfId="431" dataCellStyle="Финансовый 3">
      <calculatedColumnFormula>IFERROR((IR9*$AH9),0)</calculatedColumnFormula>
    </tableColumn>
    <tableColumn id="279" xr3:uid="{710E97CA-7A99-4D40-A2FC-8B2D4983868E}" name=" NS июнь, шт." dataDxfId="430" dataCellStyle="Финансовый 3">
      <calculatedColumnFormula>IFERROR((IS9*$AH9),0)</calculatedColumnFormula>
    </tableColumn>
    <tableColumn id="280" xr3:uid="{5009D721-003F-4ED8-9FF6-5F90C24C7F92}" name=" NS июль, шт." dataDxfId="429" dataCellStyle="Финансовый 3">
      <calculatedColumnFormula>IFERROR((IT9*$AH9),0)</calculatedColumnFormula>
    </tableColumn>
    <tableColumn id="281" xr3:uid="{FF093F76-08F3-4526-B2C1-54FF4E774298}" name=" NS август, шт." dataDxfId="428" dataCellStyle="Финансовый 3">
      <calculatedColumnFormula>IFERROR((IU9*$AH9),0)</calculatedColumnFormula>
    </tableColumn>
    <tableColumn id="282" xr3:uid="{68CC9D78-9023-4107-9D98-EB53825C0D74}" name=" NS сентябрь, шт." dataDxfId="427" dataCellStyle="Финансовый 3">
      <calculatedColumnFormula>IFERROR((IV9*$AH9),0)</calculatedColumnFormula>
    </tableColumn>
    <tableColumn id="283" xr3:uid="{87ADD5AE-3446-4181-898F-E70ED1AD277A}" name=" NS октябрь, шт." dataDxfId="426" dataCellStyle="Финансовый 3">
      <calculatedColumnFormula>IFERROR((IW9*$AH9),0)</calculatedColumnFormula>
    </tableColumn>
    <tableColumn id="284" xr3:uid="{A6F67CD7-3E76-4D3C-AAC6-19A90ACF8284}" name=" NS ноябрь, шт." dataDxfId="425" dataCellStyle="Финансовый 3">
      <calculatedColumnFormula>IFERROR((IX9*$AH9),0)</calculatedColumnFormula>
    </tableColumn>
    <tableColumn id="285" xr3:uid="{E173CA95-64B0-45A6-A116-B6176848C9DB}" name=" NS декабрь, шт." dataDxfId="424" dataCellStyle="Финансовый 3">
      <calculatedColumnFormula>IFERROR((IY9*$AH9),0)</calculatedColumnFormula>
    </tableColumn>
    <tableColumn id="286" xr3:uid="{B6356039-113D-467B-9240-E1AB5DD11339}" name=" LC за год, руб." dataDxfId="423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422" dataCellStyle="Обычный 2">
      <calculatedColumnFormula>IFERROR((IN9*$T9),0)</calculatedColumnFormula>
    </tableColumn>
    <tableColumn id="288" xr3:uid="{CF0FA510-9777-4F40-BC4D-74E4E0842E50}" name=" LC февраль, руб." dataDxfId="421" dataCellStyle="Обычный 2">
      <calculatedColumnFormula>IFERROR((IO9*$T9),0)</calculatedColumnFormula>
    </tableColumn>
    <tableColumn id="289" xr3:uid="{CB40C5AA-B401-4429-AB81-D9DE2E461920}" name=" LC март, руб." dataDxfId="420" dataCellStyle="Обычный 2">
      <calculatedColumnFormula>IFERROR((IP9*$T9),0)</calculatedColumnFormula>
    </tableColumn>
    <tableColumn id="290" xr3:uid="{67E8166E-07C9-46B5-A791-9A5D6A237E0B}" name=" LC апрель, руб." dataDxfId="419" dataCellStyle="Обычный 2">
      <calculatedColumnFormula>IFERROR((IQ9*$T9),0)</calculatedColumnFormula>
    </tableColumn>
    <tableColumn id="291" xr3:uid="{9C291013-8456-4AD4-B38F-B0B2D06F5F8F}" name=" LC май, руб." dataDxfId="418" dataCellStyle="Обычный 2">
      <calculatedColumnFormula>IFERROR((IR9*$T9),0)</calculatedColumnFormula>
    </tableColumn>
    <tableColumn id="292" xr3:uid="{58192F21-9319-4C42-B667-9A6FC2323115}" name=" LC июнь, руб." dataDxfId="417" dataCellStyle="Обычный 2">
      <calculatedColumnFormula>IFERROR((IS9*$T9),0)</calculatedColumnFormula>
    </tableColumn>
    <tableColumn id="293" xr3:uid="{71E89BB3-F1BF-4BB5-8F0F-07E1EA47486D}" name=" LC июль, руб." dataDxfId="416" dataCellStyle="Обычный 2">
      <calculatedColumnFormula>IFERROR((IT9*$T9),0)</calculatedColumnFormula>
    </tableColumn>
    <tableColumn id="294" xr3:uid="{CBA5CDEC-47AB-4011-8A24-E6761485D0EA}" name=" LC август, руб." dataDxfId="415" dataCellStyle="Обычный 2">
      <calculatedColumnFormula>IFERROR((IU9*$T9),0)</calculatedColumnFormula>
    </tableColumn>
    <tableColumn id="295" xr3:uid="{FE462410-4DF7-4419-99DD-1D776435C882}" name=" LC сентябрь, руб." dataDxfId="414" dataCellStyle="Обычный 2">
      <calculatedColumnFormula>IFERROR((IV9*$T9),0)</calculatedColumnFormula>
    </tableColumn>
    <tableColumn id="296" xr3:uid="{6913422D-22F8-4EFC-BB53-6944968D8762}" name=" LC октябрь, руб." dataDxfId="413" dataCellStyle="Обычный 2">
      <calculatedColumnFormula>IFERROR((IW9*$T9),0)</calculatedColumnFormula>
    </tableColumn>
    <tableColumn id="297" xr3:uid="{83042172-09D3-4C7D-B268-68D507A165D5}" name=" LC ноябрь, руб." dataDxfId="412" dataCellStyle="Обычный 2">
      <calculatedColumnFormula>IFERROR((IX9*$T9),0)</calculatedColumnFormula>
    </tableColumn>
    <tableColumn id="298" xr3:uid="{82C8EFBA-F05E-485C-A717-266F2DA9F6CF}" name=" LC декабрь, руб." dataDxfId="411" dataCellStyle="Обычный 2">
      <calculatedColumnFormula>IFERROR((IY9*$T9),0)</calculatedColumnFormula>
    </tableColumn>
    <tableColumn id="299" xr3:uid="{39B17791-C498-4594-B90A-3BF1FD8C0B67}" name=" GP value за год, руб." dataDxfId="410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409" dataCellStyle="Финансовый 3">
      <calculatedColumnFormula>IFERROR((LA9*JN9),0)</calculatedColumnFormula>
    </tableColumn>
    <tableColumn id="301" xr3:uid="{D5523855-B690-4E84-A6F2-4C9BCDFC0C21}" name=" GP value февраль, руб." dataDxfId="408" dataCellStyle="Финансовый 3">
      <calculatedColumnFormula>IFERROR((LB9*JO9),0)</calculatedColumnFormula>
    </tableColumn>
    <tableColumn id="302" xr3:uid="{F8C8958C-2A56-443B-9B3F-6AEA7DD412BF}" name=" GP value март, руб." dataDxfId="407" dataCellStyle="Финансовый 3">
      <calculatedColumnFormula>IFERROR((LC9*JP9),0)</calculatedColumnFormula>
    </tableColumn>
    <tableColumn id="303" xr3:uid="{0A2ED6E3-9897-4B09-B614-68295EC143AF}" name=" GP value апрель, руб." dataDxfId="406" dataCellStyle="Финансовый 3">
      <calculatedColumnFormula>IFERROR((LD9*JQ9),0)</calculatedColumnFormula>
    </tableColumn>
    <tableColumn id="304" xr3:uid="{4ADDDFB6-E886-4555-BF17-3C3B960E6C1E}" name=" GP value май, руб." dataDxfId="405" dataCellStyle="Финансовый 3">
      <calculatedColumnFormula>IFERROR((LE9*JR9),0)</calculatedColumnFormula>
    </tableColumn>
    <tableColumn id="305" xr3:uid="{CB21FBAB-3870-4296-BE40-8BE657C80DA8}" name=" GP value июнь, руб." dataDxfId="404" dataCellStyle="Финансовый 3">
      <calculatedColumnFormula>IFERROR((LF9*JS9),0)</calculatedColumnFormula>
    </tableColumn>
    <tableColumn id="306" xr3:uid="{391543C9-6857-46EF-9330-5BEA28EF3005}" name=" GP value июль, руб." dataDxfId="403" dataCellStyle="Финансовый 3">
      <calculatedColumnFormula>IFERROR((LG9*JT9),0)</calculatedColumnFormula>
    </tableColumn>
    <tableColumn id="307" xr3:uid="{A08432BE-5B22-4397-8B3F-F4DE588B37D3}" name=" GP value август, руб." dataDxfId="402" dataCellStyle="Финансовый 3">
      <calculatedColumnFormula>IFERROR((LH9*JU9),0)</calculatedColumnFormula>
    </tableColumn>
    <tableColumn id="308" xr3:uid="{DBF1B0F5-26C1-4120-8182-6034E316E810}" name=" GP value сентябрь, руб." dataDxfId="401" dataCellStyle="Финансовый 3">
      <calculatedColumnFormula>IFERROR((LI9*JV9),0)</calculatedColumnFormula>
    </tableColumn>
    <tableColumn id="309" xr3:uid="{F12815BA-87D2-4D5B-94AF-970409B54E75}" name=" GP value октябрь, руб." dataDxfId="400" dataCellStyle="Финансовый 3">
      <calculatedColumnFormula>IFERROR((LJ9*JW9),0)</calculatedColumnFormula>
    </tableColumn>
    <tableColumn id="310" xr3:uid="{8C0C7F09-DA0A-46AD-A539-45DC73C76B20}" name=" GP value ноябрь, руб." dataDxfId="399" dataCellStyle="Финансовый 3">
      <calculatedColumnFormula>IFERROR((LK9*JX9),0)</calculatedColumnFormula>
    </tableColumn>
    <tableColumn id="311" xr3:uid="{F4C5E310-33DD-4CD1-BAF9-CFB48812C4D9}" name=" GP value декабрь, руб." dataDxfId="398" dataCellStyle="Финансовый 3">
      <calculatedColumnFormula>IFERROR((LL9*JY9),0)</calculatedColumnFormula>
    </tableColumn>
    <tableColumn id="312" xr3:uid="{FDDE06F0-17CC-4022-845E-799A6D7BDE21}" name=" GP % за год" dataDxfId="397" dataCellStyle="Процентный 2">
      <calculatedColumnFormula>IFERROR((1-JZ9/JM9),0)</calculatedColumnFormula>
    </tableColumn>
    <tableColumn id="313" xr3:uid="{A2D03A27-C20F-49D3-A2CF-86F80EC6E929}" name=" GP % январь" dataDxfId="396" dataCellStyle="Процентный 2">
      <calculatedColumnFormula>IFERROR((1-KA9/JN9),0)</calculatedColumnFormula>
    </tableColumn>
    <tableColumn id="314" xr3:uid="{E824BA21-0944-40C2-9151-D41182039E3B}" name=" GP % февраль" dataDxfId="395" dataCellStyle="Процентный 2">
      <calculatedColumnFormula>IFERROR((1-KB9/JO9),0)</calculatedColumnFormula>
    </tableColumn>
    <tableColumn id="315" xr3:uid="{6D42E672-740C-4BF3-B876-9BF71F7F7CD7}" name=" GP % март" dataDxfId="394" dataCellStyle="Процентный 2">
      <calculatedColumnFormula>IFERROR((1-KC9/JP9),0)</calculatedColumnFormula>
    </tableColumn>
    <tableColumn id="316" xr3:uid="{3C2AC501-C76B-43A9-A9AC-2C0789FFDF37}" name=" GP % апрель" dataDxfId="393" dataCellStyle="Процентный 2">
      <calculatedColumnFormula>IFERROR((1-KD9/JQ9),0)</calculatedColumnFormula>
    </tableColumn>
    <tableColumn id="317" xr3:uid="{D5F15871-43B9-4598-A05B-2CC7E2A2755C}" name=" GP % май" dataDxfId="392" dataCellStyle="Процентный 2">
      <calculatedColumnFormula>IFERROR((1-KE9/JR9),0)</calculatedColumnFormula>
    </tableColumn>
    <tableColumn id="318" xr3:uid="{F3EF7210-84FB-41F4-A906-B2EC1FC7A058}" name=" GP % июнь" dataDxfId="391" dataCellStyle="Процентный 2">
      <calculatedColumnFormula>IFERROR((1-KF9/JS9),0)</calculatedColumnFormula>
    </tableColumn>
    <tableColumn id="319" xr3:uid="{3F4BCEAC-906F-48C4-ACEC-4A22B5A334A5}" name=" GP % июль" dataDxfId="390" dataCellStyle="Процентный 2">
      <calculatedColumnFormula>IFERROR((1-KG9/JT9),0)</calculatedColumnFormula>
    </tableColumn>
    <tableColumn id="320" xr3:uid="{79625180-60B8-438D-90F5-13F0F06BE328}" name=" GP % август" dataDxfId="389" dataCellStyle="Процентный 2">
      <calculatedColumnFormula>IFERROR((1-KH9/JU9),0)</calculatedColumnFormula>
    </tableColumn>
    <tableColumn id="321" xr3:uid="{B10CF699-A847-4740-B056-9E2FB742A181}" name=" GP % сентябрь" dataDxfId="388" dataCellStyle="Процентный 2">
      <calculatedColumnFormula>IFERROR((1-KI9/JV9),0)</calculatedColumnFormula>
    </tableColumn>
    <tableColumn id="322" xr3:uid="{E1501EBD-46D1-4C0D-B445-84FFBAE3E793}" name=" GP % октябрь" dataDxfId="387" dataCellStyle="Процентный 2">
      <calculatedColumnFormula>IFERROR((1-KJ9/JW9),0)</calculatedColumnFormula>
    </tableColumn>
    <tableColumn id="323" xr3:uid="{9FE28C38-944A-40C1-BF30-420A94A077F9}" name=" GP % ноябрь" dataDxfId="386" dataCellStyle="Процентный 2">
      <calculatedColumnFormula>IFERROR((1-KK9/JX9),0)</calculatedColumnFormula>
    </tableColumn>
    <tableColumn id="324" xr3:uid="{C1187C50-2F3B-4CD2-AC09-B6922C309D1B}" name=" GP % декабрь" dataDxfId="385" dataCellStyle="Процентный 2">
      <calculatedColumnFormula>IFERROR((1-KL9/JY9),0)</calculatedColumnFormula>
    </tableColumn>
    <tableColumn id="325" xr3:uid="{CEE4BCC8-841B-42BE-8479-7DF5AECC5090}" name=" 2 net цена за год" dataDxfId="384" dataCellStyle="Финансовый 3">
      <calculatedColumnFormula>IFERROR((IZ9/IM9),0)</calculatedColumnFormula>
    </tableColumn>
    <tableColumn id="326" xr3:uid="{DC464774-BCBA-492E-B503-18A435857DFF}" name=" 2 net цена январь" dataDxfId="383" dataCellStyle="Финансовый 3">
      <calculatedColumnFormula>IFERROR((JA9/IN9),0)</calculatedColumnFormula>
    </tableColumn>
    <tableColumn id="327" xr3:uid="{0C182330-BDD4-4C76-802E-2F97D82F3782}" name=" 2 net цена февраль" dataDxfId="382" dataCellStyle="Финансовый 3">
      <calculatedColumnFormula>IFERROR((JB9/IO9),0)</calculatedColumnFormula>
    </tableColumn>
    <tableColumn id="328" xr3:uid="{B6DD3E38-1971-4373-BCD3-31074453153D}" name=" 2 net цена март" dataDxfId="381" dataCellStyle="Финансовый 3">
      <calculatedColumnFormula>IFERROR((JC9/IP9),0)</calculatedColumnFormula>
    </tableColumn>
    <tableColumn id="329" xr3:uid="{67144CB2-5C69-48E9-B7BB-5F326382CD77}" name=" 2 net цена апрель" dataDxfId="380" dataCellStyle="Финансовый 3">
      <calculatedColumnFormula>IFERROR((JD9/IQ9),0)</calculatedColumnFormula>
    </tableColumn>
    <tableColumn id="330" xr3:uid="{A096517C-E30A-4122-B7CF-90D1BDB3B759}" name=" 2 net цена май" dataDxfId="379" dataCellStyle="Финансовый 3">
      <calculatedColumnFormula>IFERROR((JE9/IR9),0)</calculatedColumnFormula>
    </tableColumn>
    <tableColumn id="331" xr3:uid="{806B8E9F-483C-4F16-824F-3763CD65DCD0}" name=" 2 net цена июнь" dataDxfId="378" dataCellStyle="Финансовый 3">
      <calculatedColumnFormula>IFERROR((JF9/IS9),0)</calculatedColumnFormula>
    </tableColumn>
    <tableColumn id="332" xr3:uid="{9F44EF5E-A117-4063-B6B5-28D6921AB1E8}" name=" 2 net цена июль" dataDxfId="377" dataCellStyle="Финансовый 3">
      <calculatedColumnFormula>IFERROR((JG9/IT9),0)</calculatedColumnFormula>
    </tableColumn>
    <tableColumn id="333" xr3:uid="{39FB49B1-691B-43B3-88F8-ACBC7E3CC5B6}" name=" 2 net цена август" dataDxfId="376" dataCellStyle="Финансовый 3">
      <calculatedColumnFormula>IFERROR((JH9/IU9),0)</calculatedColumnFormula>
    </tableColumn>
    <tableColumn id="334" xr3:uid="{4A58A27F-E333-40B7-8885-168DBD729E50}" name=" 2 net цена сентябрь" dataDxfId="375" dataCellStyle="Финансовый 3">
      <calculatedColumnFormula>IFERROR((JI9/IV9),0)</calculatedColumnFormula>
    </tableColumn>
    <tableColumn id="335" xr3:uid="{4AD104D1-5C67-48E1-9A6C-6F183F97DEBE}" name=" 2 net цена октябрь" dataDxfId="374" dataCellStyle="Финансовый 3">
      <calculatedColumnFormula>IFERROR((JJ9/IW9),0)</calculatedColumnFormula>
    </tableColumn>
    <tableColumn id="336" xr3:uid="{0CB83592-DAAE-4387-8348-6070870C4F45}" name=" 2 net цена ноябрь" dataDxfId="373" dataCellStyle="Финансовый 3">
      <calculatedColumnFormula>IFERROR((JK9/IX9),0)</calculatedColumnFormula>
    </tableColumn>
    <tableColumn id="337" xr3:uid="{6CF2F98B-D681-4271-BE2B-82E8A421234E}" name=" 2 net цена декабрь" dataDxfId="372" dataCellStyle="Финансовый 3">
      <calculatedColumnFormula>IFERROR((JL9/IY9),0)</calculatedColumnFormula>
    </tableColumn>
    <tableColumn id="338" xr3:uid="{3A3BB532-1F7B-4062-BDDC-CD84EB813573}" name=" 3 net цена за год" dataDxfId="371" dataCellStyle="Финансовый 3">
      <calculatedColumnFormula>IFERROR((JM9/IM9),0)</calculatedColumnFormula>
    </tableColumn>
    <tableColumn id="339" xr3:uid="{848A3213-E956-4095-A499-9320E22FEDB4}" name=" 3 net цена январь" dataDxfId="370" dataCellStyle="Финансовый 3">
      <calculatedColumnFormula>IFERROR((JN9/IN9),0)</calculatedColumnFormula>
    </tableColumn>
    <tableColumn id="340" xr3:uid="{84548F2A-6979-404E-A6DE-D6ECE8F20FC7}" name=" 3 net цена февраль" dataDxfId="369" dataCellStyle="Финансовый 3">
      <calculatedColumnFormula>IFERROR((JO9/IO9),0)</calculatedColumnFormula>
    </tableColumn>
    <tableColumn id="341" xr3:uid="{F3480BD3-4A64-45C7-8F54-2BF03BE737A0}" name=" 3 net цена март" dataDxfId="368" dataCellStyle="Финансовый 3">
      <calculatedColumnFormula>IFERROR((JP9/IP9),0)</calculatedColumnFormula>
    </tableColumn>
    <tableColumn id="342" xr3:uid="{4EC61364-7137-4DD2-B614-9B9C9D3D9774}" name=" 3 net цена апрель" dataDxfId="367" dataCellStyle="Финансовый 3">
      <calculatedColumnFormula>IFERROR((JQ9/IQ9),0)</calculatedColumnFormula>
    </tableColumn>
    <tableColumn id="343" xr3:uid="{1E99B4A8-351E-48E8-888D-8E4D773A239A}" name=" 3 net цена май" dataDxfId="366" dataCellStyle="Финансовый 3">
      <calculatedColumnFormula>IFERROR((JR9/IR9),0)</calculatedColumnFormula>
    </tableColumn>
    <tableColumn id="344" xr3:uid="{4D79C53E-0BF1-4B28-8E42-3DAD966858F7}" name=" 3 net цена июнь" dataDxfId="365" dataCellStyle="Финансовый 3">
      <calculatedColumnFormula>IFERROR((JS9/IS9),0)</calculatedColumnFormula>
    </tableColumn>
    <tableColumn id="345" xr3:uid="{6B7DB2CC-F6CB-4AAC-98BF-A02AB3D60CD9}" name=" 3 net цена июль" dataDxfId="364" dataCellStyle="Финансовый 3">
      <calculatedColumnFormula>IFERROR((JT9/IT9),0)</calculatedColumnFormula>
    </tableColumn>
    <tableColumn id="346" xr3:uid="{07B6EC8F-DC84-4EE9-B84B-D4F32966C43F}" name=" 3 net цена август" dataDxfId="363" dataCellStyle="Финансовый 3">
      <calculatedColumnFormula>IFERROR((JU9/IU9),0)</calculatedColumnFormula>
    </tableColumn>
    <tableColumn id="347" xr3:uid="{CF101E5F-ED6D-4F31-9548-83C56C9FF8C9}" name=" 3 net цена сентябрь" dataDxfId="362" dataCellStyle="Финансовый 3">
      <calculatedColumnFormula>IFERROR((JV9/IV9),0)</calculatedColumnFormula>
    </tableColumn>
    <tableColumn id="348" xr3:uid="{791FF8DA-C5C5-4A12-8375-D52F67F5745E}" name=" 3 net цена октябрь" dataDxfId="361" dataCellStyle="Финансовый 3">
      <calculatedColumnFormula>IFERROR((JW9/IW9),0)</calculatedColumnFormula>
    </tableColumn>
    <tableColumn id="349" xr3:uid="{CB43276A-ED91-42BA-9F53-5B1B4502480A}" name=" 3 net цена ноябрь" dataDxfId="360" dataCellStyle="Финансовый 3">
      <calculatedColumnFormula>IFERROR((JX9/IX9),0)</calculatedColumnFormula>
    </tableColumn>
    <tableColumn id="350" xr3:uid="{2E3702B3-0687-447B-89FA-774500D1C04E}" name=" 3 net цена декабрь" dataDxfId="359" dataCellStyle="Финансовый 3">
      <calculatedColumnFormula>IFERROR((JY9/IY9),0)</calculatedColumnFormula>
    </tableColumn>
    <tableColumn id="351" xr3:uid="{75C10CD6-C61C-4EC2-9B4A-35DA088BBC8B}" name="ПРОМО цена (2net), руб." dataDxfId="358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357" dataCellStyle="Процентный 2"/>
    <tableColumn id="353" xr3:uid="{C9EA176F-5842-44E8-9853-0A0240518986}" name="ПРОМО 3net цена, руб." dataDxfId="356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355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354" dataCellStyle="Обычный 2"/>
    <tableColumn id="356" xr3:uid="{EDC6B8D4-F410-4D05-8B2C-95DA61D86C63}" name="ПРОМО прогноз февраль, шт." dataDxfId="353" dataCellStyle="Обычный 2"/>
    <tableColumn id="357" xr3:uid="{9D4AD351-948C-446B-B3B1-FB9D0522F30E}" name="ПРОМО прогноз март, шт." dataDxfId="352" dataCellStyle="Обычный 2"/>
    <tableColumn id="358" xr3:uid="{0608C78F-8AAF-4C84-9394-87F0FB30B3BF}" name="ПРОМО прогноз апрель, шт." dataDxfId="351" dataCellStyle="Обычный 2"/>
    <tableColumn id="359" xr3:uid="{7B9E3496-2CEC-4F78-A989-39815BA6AA55}" name="ПРОМО прогноз май, шт." dataDxfId="350" dataCellStyle="Обычный 2"/>
    <tableColumn id="360" xr3:uid="{CBF24448-9019-4890-B632-BC5456F0C99D}" name="ПРОМО прогноз июнь, шт." dataDxfId="349" dataCellStyle="Обычный 2"/>
    <tableColumn id="361" xr3:uid="{2EE12624-5B1A-4DDA-ACA0-5134FBCE6632}" name="ПРОМО прогноз июль, шт." dataDxfId="348" dataCellStyle="Обычный 2"/>
    <tableColumn id="362" xr3:uid="{C5402EA4-A20E-4A0C-9C12-C919741F9693}" name="ПРОМО прогноз август, шт." dataDxfId="347" dataCellStyle="Обычный 2"/>
    <tableColumn id="363" xr3:uid="{0FA22EA0-6928-4062-B923-2BF49C7FB910}" name="ПРОМО прогноз сентябрь, шт." dataDxfId="346" dataCellStyle="Обычный 2"/>
    <tableColumn id="364" xr3:uid="{0B7134B7-0C47-4601-8679-248105224393}" name="ПРОМО прогноз октябрь, шт." dataDxfId="345" dataCellStyle="Обычный 2"/>
    <tableColumn id="365" xr3:uid="{81E635A5-A194-4067-B484-F38D0BDA807D}" name="ПРОМО прогноз ноябрь, шт." dataDxfId="344" dataCellStyle="Обычный 2"/>
    <tableColumn id="366" xr3:uid="{B2E11EF2-42E7-402C-AE1D-48466B3CDC43}" name="ПРОМО прогноз декабрь, шт." dataDxfId="343" dataCellStyle="Обычный 2"/>
    <tableColumn id="367" xr3:uid="{9FBE5F5A-63D1-45C2-A95F-6DE72AEE5045}" name="ПРОМО GS за год, руб." dataDxfId="342" dataCellStyle="Финансовый 3">
      <calculatedColumnFormula>SUM(ПланированиеНГ[[#This Row],[ПРОМО GS январь, шт.]:[ПРОМО GS декабрь, шт.]])</calculatedColumnFormula>
    </tableColumn>
    <tableColumn id="368" xr3:uid="{7D1A1AD9-D3A4-418C-8413-E2626FA47BC6}" name="ПРОМО GS январь, шт." dataDxfId="341" dataCellStyle="Обычный 2">
      <calculatedColumnFormula>$MM9*MQ9</calculatedColumnFormula>
    </tableColumn>
    <tableColumn id="369" xr3:uid="{C554573D-90FB-4D6C-92C5-75CDC2A7E4C2}" name="ПРОМО GS февраль, шт." dataDxfId="340" dataCellStyle="Обычный 2">
      <calculatedColumnFormula>$MM9*MR9</calculatedColumnFormula>
    </tableColumn>
    <tableColumn id="370" xr3:uid="{6164CDFB-DF88-4304-A16B-30BD4AC207AD}" name="ПРОМО GS март, шт." dataDxfId="339" dataCellStyle="Обычный 2">
      <calculatedColumnFormula>$MM9*MS9</calculatedColumnFormula>
    </tableColumn>
    <tableColumn id="371" xr3:uid="{480F8964-61CA-469B-ACAA-706EAFCDDAA2}" name="ПРОМО GS апрель, шт." dataDxfId="338" dataCellStyle="Обычный 2">
      <calculatedColumnFormula>$MM9*MT9</calculatedColumnFormula>
    </tableColumn>
    <tableColumn id="372" xr3:uid="{8E4F2A9D-F1D0-451D-A429-05662338FA29}" name="ПРОМО GS май, шт." dataDxfId="337" dataCellStyle="Обычный 2">
      <calculatedColumnFormula>$MM9*MU9</calculatedColumnFormula>
    </tableColumn>
    <tableColumn id="373" xr3:uid="{B35D8051-0EF3-4808-B325-55B51C22007A}" name="ПРОМО GS июнь, шт." dataDxfId="336" dataCellStyle="Обычный 2">
      <calculatedColumnFormula>$MM9*MV9</calculatedColumnFormula>
    </tableColumn>
    <tableColumn id="374" xr3:uid="{AD5A6690-9650-40B1-9750-59FA0AB9C836}" name="ПРОМО GS июль, шт." dataDxfId="335" dataCellStyle="Обычный 2">
      <calculatedColumnFormula>$MM9*MW9</calculatedColumnFormula>
    </tableColumn>
    <tableColumn id="375" xr3:uid="{0C23BA84-FC06-4BC0-9E42-43BCC1B73581}" name="ПРОМО GS август, шт." dataDxfId="334" dataCellStyle="Обычный 2">
      <calculatedColumnFormula>$MM9*MX9</calculatedColumnFormula>
    </tableColumn>
    <tableColumn id="376" xr3:uid="{43678C98-855B-495D-817B-FAC302D09C5A}" name="ПРОМО GS сентябрь, шт." dataDxfId="333" dataCellStyle="Обычный 2">
      <calculatedColumnFormula>$MM9*MY9</calculatedColumnFormula>
    </tableColumn>
    <tableColumn id="377" xr3:uid="{5340CDFB-6C46-43BA-881C-07A50B476953}" name="ПРОМО GS октябрь, шт." dataDxfId="332" dataCellStyle="Обычный 2">
      <calculatedColumnFormula>$MM9*MZ9</calculatedColumnFormula>
    </tableColumn>
    <tableColumn id="378" xr3:uid="{D6EA39D4-6BD5-4D40-88CE-26FE5843BBB9}" name="ПРОМО GS ноябрь, шт." dataDxfId="331" dataCellStyle="Обычный 2">
      <calculatedColumnFormula>$MM9*NA9</calculatedColumnFormula>
    </tableColumn>
    <tableColumn id="379" xr3:uid="{5E99987D-4CFA-45D9-9278-E9A80FD4CD46}" name="ПРОМО GS декабрь, шт." dataDxfId="330" dataCellStyle="Обычный 2">
      <calculatedColumnFormula>$MM9*NB9</calculatedColumnFormula>
    </tableColumn>
    <tableColumn id="380" xr3:uid="{01DD1C59-D710-407E-BB7F-DAD2EC9CFF71}" name="ПРОМО NS за год, руб." dataDxfId="329" dataCellStyle="Финансовый 3">
      <calculatedColumnFormula>SUM(ПланированиеНГ[[#This Row],[ПРОМО NS январь, шт.]:[ПРОМО NS декабрь, шт.]])</calculatedColumnFormula>
    </tableColumn>
    <tableColumn id="381" xr3:uid="{AD959FEB-6F4A-492A-BA61-B26477E4678E}" name="ПРОМО NS январь, шт." dataDxfId="328" dataCellStyle="Обычный 2">
      <calculatedColumnFormula>MQ9*$MO9</calculatedColumnFormula>
    </tableColumn>
    <tableColumn id="382" xr3:uid="{2A8ED8D8-3465-4E7B-8B15-F5C66E4D535A}" name="ПРОМО NS февраль, шт." dataDxfId="327" dataCellStyle="Обычный 2">
      <calculatedColumnFormula>MR9*$MO9</calculatedColumnFormula>
    </tableColumn>
    <tableColumn id="383" xr3:uid="{EE1DD5D9-2E78-438C-A1BA-1A464EB29ECE}" name="ПРОМО NS март, шт." dataDxfId="326" dataCellStyle="Обычный 2">
      <calculatedColumnFormula>MS9*$MO9</calculatedColumnFormula>
    </tableColumn>
    <tableColumn id="384" xr3:uid="{67536672-96C5-4BCA-AC9E-10CDD56D712B}" name="ПРОМО NS апрель, шт." dataDxfId="325" dataCellStyle="Обычный 2">
      <calculatedColumnFormula>MT9*$MO9</calculatedColumnFormula>
    </tableColumn>
    <tableColumn id="385" xr3:uid="{AC58F1F8-220B-433D-9412-005500BD2F6B}" name="ПРОМО NS май, шт." dataDxfId="324" dataCellStyle="Обычный 2">
      <calculatedColumnFormula>MU9*$MO9</calculatedColumnFormula>
    </tableColumn>
    <tableColumn id="386" xr3:uid="{AC9213BF-5E8D-417C-865A-EF5C2D48FD84}" name="ПРОМО NS июнь, шт." dataDxfId="323" dataCellStyle="Обычный 2">
      <calculatedColumnFormula>MV9*$MO9</calculatedColumnFormula>
    </tableColumn>
    <tableColumn id="387" xr3:uid="{4EC6E842-05B3-49AF-8279-AA136CB9B823}" name="ПРОМО NS июль, шт." dataDxfId="322" dataCellStyle="Обычный 2">
      <calculatedColumnFormula>MW9*$MO9</calculatedColumnFormula>
    </tableColumn>
    <tableColumn id="388" xr3:uid="{1646318F-4FB6-44C2-B585-5BB38C1D019F}" name="ПРОМО NS август, шт." dataDxfId="321" dataCellStyle="Обычный 2">
      <calculatedColumnFormula>MX9*$MO9</calculatedColumnFormula>
    </tableColumn>
    <tableColumn id="389" xr3:uid="{ABDC1BF7-8F63-4A49-AA06-480A8A9ABD10}" name="ПРОМО NS сентябрь, шт." dataDxfId="320" dataCellStyle="Обычный 2">
      <calculatedColumnFormula>MY9*$MO9</calculatedColumnFormula>
    </tableColumn>
    <tableColumn id="390" xr3:uid="{CA5936E7-446B-436B-A1AB-41C06F151EA9}" name="ПРОМО NS октябрь, шт." dataDxfId="319" dataCellStyle="Обычный 2">
      <calculatedColumnFormula>MZ9*$MO9</calculatedColumnFormula>
    </tableColumn>
    <tableColumn id="391" xr3:uid="{06FF0388-1550-4D40-BD6B-556D42057E79}" name="ПРОМО NS ноябрь, шт." dataDxfId="318" dataCellStyle="Обычный 2">
      <calculatedColumnFormula>NA9*$MO9</calculatedColumnFormula>
    </tableColumn>
    <tableColumn id="392" xr3:uid="{B88FB050-0C16-4623-A58C-CB358DCC0E8E}" name="ПРОМО NS декабрь, шт." dataDxfId="317" dataCellStyle="Обычный 2">
      <calculatedColumnFormula>NB9*$MO9</calculatedColumnFormula>
    </tableColumn>
    <tableColumn id="393" xr3:uid="{0A93E459-3790-491B-9019-E237C35E358E}" name="ПРОМО LC за год, руб." dataDxfId="316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315" dataCellStyle="Обычный 2">
      <calculatedColumnFormula>MQ9*$T9</calculatedColumnFormula>
    </tableColumn>
    <tableColumn id="395" xr3:uid="{D59AE778-BC5F-488F-BCD5-47EA6B44BB4F}" name="ПРОМО LC февраль, руб." dataDxfId="314" dataCellStyle="Обычный 2">
      <calculatedColumnFormula>MR9*$T9</calculatedColumnFormula>
    </tableColumn>
    <tableColumn id="396" xr3:uid="{9106F45A-5288-451B-A727-146870FDF524}" name="ПРОМО LC март, руб." dataDxfId="313" dataCellStyle="Обычный 2">
      <calculatedColumnFormula>MS9*$T9</calculatedColumnFormula>
    </tableColumn>
    <tableColumn id="397" xr3:uid="{71E34BE0-B572-446D-8234-C9F7A36C6BCA}" name="ПРОМО LC апрель, руб." dataDxfId="312" dataCellStyle="Обычный 2">
      <calculatedColumnFormula>MT9*$T9</calculatedColumnFormula>
    </tableColumn>
    <tableColumn id="398" xr3:uid="{BA75C90D-30E5-4EDD-B3E1-45666F4BCDF0}" name="ПРОМО LC май, руб." dataDxfId="311" dataCellStyle="Обычный 2">
      <calculatedColumnFormula>MU9*$T9</calculatedColumnFormula>
    </tableColumn>
    <tableColumn id="399" xr3:uid="{628E20F6-6DA5-4A6E-B026-2C4287905066}" name="ПРОМО LC июнь, руб." dataDxfId="310" dataCellStyle="Обычный 2">
      <calculatedColumnFormula>MV9*$T9</calculatedColumnFormula>
    </tableColumn>
    <tableColumn id="400" xr3:uid="{EA84D0C9-187F-44EB-808B-BECEFF536F91}" name="ПРОМО LC июль, руб." dataDxfId="309" dataCellStyle="Обычный 2">
      <calculatedColumnFormula>MW9*$T9</calculatedColumnFormula>
    </tableColumn>
    <tableColumn id="401" xr3:uid="{97BD8944-4C28-4092-8631-ADB700EE0033}" name="ПРОМО LC август, руб." dataDxfId="308" dataCellStyle="Обычный 2">
      <calculatedColumnFormula>MX9*$T9</calculatedColumnFormula>
    </tableColumn>
    <tableColumn id="402" xr3:uid="{221ECD49-8F6B-45B2-BD28-7F97BA3438AE}" name="ПРОМО LC сентябрь, руб." dataDxfId="307" dataCellStyle="Обычный 2">
      <calculatedColumnFormula>MY9*$T9</calculatedColumnFormula>
    </tableColumn>
    <tableColumn id="403" xr3:uid="{34198C75-7773-4E85-BF99-9824AECEF0DC}" name="ПРОМО LC октябрь, руб." dataDxfId="306" dataCellStyle="Обычный 2">
      <calculatedColumnFormula>MZ9*$T9</calculatedColumnFormula>
    </tableColumn>
    <tableColumn id="404" xr3:uid="{369F954B-54FC-4672-974D-A0C08866037F}" name="ПРОМО LC ноябрь, руб." dataDxfId="305" dataCellStyle="Обычный 2">
      <calculatedColumnFormula>NA9*$T9</calculatedColumnFormula>
    </tableColumn>
    <tableColumn id="405" xr3:uid="{B5347348-F2BD-4E9C-833D-591BD9AC09D9}" name="ПРОМО LC декабрь, руб." dataDxfId="304" dataCellStyle="Обычный 2">
      <calculatedColumnFormula>NB9*$T9</calculatedColumnFormula>
    </tableColumn>
    <tableColumn id="406" xr3:uid="{3BF22631-43B1-449E-9DC4-56C97DF90FA0}" name="ПРОМО GP value за год, руб." dataDxfId="303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302" dataCellStyle="Финансовый 3">
      <calculatedColumnFormula>PD9*NQ9</calculatedColumnFormula>
    </tableColumn>
    <tableColumn id="408" xr3:uid="{EB7A5800-0E78-4ECF-A7A0-6552012611BC}" name="ПРОМО GP value февраль, руб." dataDxfId="301" dataCellStyle="Финансовый 3">
      <calculatedColumnFormula>PE9*NR9</calculatedColumnFormula>
    </tableColumn>
    <tableColumn id="409" xr3:uid="{90834B71-821E-4DE7-A3D9-57D44BCBD4BF}" name="ПРОМО GP value март, руб." dataDxfId="300" dataCellStyle="Финансовый 3">
      <calculatedColumnFormula>PF9*NS9</calculatedColumnFormula>
    </tableColumn>
    <tableColumn id="410" xr3:uid="{AA9C35E1-51E9-4775-97D0-67F10915D31E}" name="ПРОМО GP value апрель, руб." dataDxfId="299" dataCellStyle="Финансовый 3">
      <calculatedColumnFormula>PG9*NT9</calculatedColumnFormula>
    </tableColumn>
    <tableColumn id="411" xr3:uid="{AE8126F1-C3F8-4571-8B03-EB37C3A117E7}" name="ПРОМО GP value май, руб." dataDxfId="298" dataCellStyle="Финансовый 3">
      <calculatedColumnFormula>PH9*NU9</calculatedColumnFormula>
    </tableColumn>
    <tableColumn id="412" xr3:uid="{3DA486E7-C1C5-4A82-9E99-678E27F2B682}" name="ПРОМО GP value июнь, руб." dataDxfId="297" dataCellStyle="Финансовый 3">
      <calculatedColumnFormula>PI9*NV9</calculatedColumnFormula>
    </tableColumn>
    <tableColumn id="413" xr3:uid="{AE5C74B3-30A5-4A84-8BDD-71D3B90A0F4D}" name="ПРОМО GP value июль, руб." dataDxfId="296" dataCellStyle="Финансовый 3">
      <calculatedColumnFormula>PJ9*NW9</calculatedColumnFormula>
    </tableColumn>
    <tableColumn id="414" xr3:uid="{31FF37C1-0D0C-426C-8766-5A21C1677E41}" name="ПРОМО GP value август, руб." dataDxfId="295" dataCellStyle="Финансовый 3">
      <calculatedColumnFormula>PK9*NX9</calculatedColumnFormula>
    </tableColumn>
    <tableColumn id="415" xr3:uid="{AE39845E-C997-443C-9CEC-0F1457D12E8C}" name="ПРОМО GP value сентябрь, руб." dataDxfId="294" dataCellStyle="Финансовый 3">
      <calculatedColumnFormula>PL9*NY9</calculatedColumnFormula>
    </tableColumn>
    <tableColumn id="416" xr3:uid="{FB0B8764-9510-468E-A7F6-C0C858B97CFF}" name="ПРОМО GP value октябрь, руб." dataDxfId="293" dataCellStyle="Финансовый 3">
      <calculatedColumnFormula>PM9*NZ9</calculatedColumnFormula>
    </tableColumn>
    <tableColumn id="417" xr3:uid="{454CF273-B7E2-4222-9081-3EBC2520E2DB}" name="ПРОМО GP value ноябрь, руб." dataDxfId="292" dataCellStyle="Финансовый 3">
      <calculatedColumnFormula>PN9*OA9</calculatedColumnFormula>
    </tableColumn>
    <tableColumn id="418" xr3:uid="{43FA90D2-4BE6-4718-98B7-735472AAFF9D}" name="ПРОМО GP value декабрь, руб." dataDxfId="291" dataCellStyle="Финансовый 3">
      <calculatedColumnFormula>PO9*OB9</calculatedColumnFormula>
    </tableColumn>
    <tableColumn id="419" xr3:uid="{CA312B5A-6E86-44BB-9D6C-6A3687898701}" name="ПРОМО GP % за год" dataDxfId="290" dataCellStyle="Процентный 2">
      <calculatedColumnFormula>IFERROR((1-OC9/NP9),0)</calculatedColumnFormula>
    </tableColumn>
    <tableColumn id="420" xr3:uid="{0E96038D-B3D9-41E4-846B-8895189BA149}" name="ПРОМО GP % январь" dataDxfId="289" dataCellStyle="Процентный 2">
      <calculatedColumnFormula>IFERROR((1-OD9/NQ9),0)</calculatedColumnFormula>
    </tableColumn>
    <tableColumn id="421" xr3:uid="{C3C33CFD-E975-4F65-A52D-6F9AD7FDD9D5}" name="ПРОМО GP % февраль" dataDxfId="288" dataCellStyle="Процентный 2">
      <calculatedColumnFormula>IFERROR((1-OE9/NR9),0)</calculatedColumnFormula>
    </tableColumn>
    <tableColumn id="422" xr3:uid="{17B8E684-79AC-46FD-9E44-C71E83242F7D}" name="ПРОМО GP % март" dataDxfId="287" dataCellStyle="Процентный 2">
      <calculatedColumnFormula>IFERROR((1-OF9/NS9),0)</calculatedColumnFormula>
    </tableColumn>
    <tableColumn id="423" xr3:uid="{AE9D035F-0DBA-4CBE-89C5-459AA0879082}" name="ПРОМО GP % апрель" dataDxfId="286" dataCellStyle="Процентный 2">
      <calculatedColumnFormula>IFERROR((1-OG9/NT9),0)</calculatedColumnFormula>
    </tableColumn>
    <tableColumn id="424" xr3:uid="{37E792A3-010F-405B-841E-E8FEDD32EF27}" name="ПРОМО GP % май" dataDxfId="285" dataCellStyle="Процентный 2">
      <calculatedColumnFormula>IFERROR((1-OH9/NU9),0)</calculatedColumnFormula>
    </tableColumn>
    <tableColumn id="425" xr3:uid="{9454DD13-1907-469C-A517-79A6D534BBAB}" name="ПРОМО GP % июнь" dataDxfId="284" dataCellStyle="Процентный 2">
      <calculatedColumnFormula>IFERROR((1-OI9/NV9),0)</calculatedColumnFormula>
    </tableColumn>
    <tableColumn id="426" xr3:uid="{38768B7A-1A76-4C00-8F06-96AFE4808DF4}" name="ПРОМО GP % июль" dataDxfId="283" dataCellStyle="Процентный 2">
      <calculatedColumnFormula>IFERROR((1-OJ9/NW9),0)</calculatedColumnFormula>
    </tableColumn>
    <tableColumn id="427" xr3:uid="{2D3AA0FB-A035-46BB-B135-238DCF595B6A}" name="ПРОМО GP % август" dataDxfId="282" dataCellStyle="Процентный 2">
      <calculatedColumnFormula>IFERROR((1-OK9/NX9),0)</calculatedColumnFormula>
    </tableColumn>
    <tableColumn id="428" xr3:uid="{8127EE3E-53F7-4B4C-B2C5-178605DDFCCE}" name="ПРОМО GP % сентябрь" dataDxfId="281" dataCellStyle="Процентный 2">
      <calculatedColumnFormula>IFERROR((1-OL9/NY9),0)</calculatedColumnFormula>
    </tableColumn>
    <tableColumn id="429" xr3:uid="{75C64D7F-0787-4470-AFB9-516B21F6C184}" name="ПРОМО GP % октябрь" dataDxfId="280" dataCellStyle="Процентный 2">
      <calculatedColumnFormula>IFERROR((1-OM9/NZ9),0)</calculatedColumnFormula>
    </tableColumn>
    <tableColumn id="430" xr3:uid="{7260EA05-7D45-4405-B75B-D17BB8AF4041}" name="ПРОМО GP % ноябрь" dataDxfId="279" dataCellStyle="Процентный 2">
      <calculatedColumnFormula>IFERROR((1-ON9/OA9),0)</calculatedColumnFormula>
    </tableColumn>
    <tableColumn id="431" xr3:uid="{5C962C55-CDAE-466A-8C15-A7F253387B6F}" name="ПРОМО GP % декабрь" dataDxfId="278" dataCellStyle="Процентный 2">
      <calculatedColumnFormula>IFERROR((1-OO9/OB9),0)</calculatedColumnFormula>
    </tableColumn>
    <tableColumn id="432" xr3:uid="{03D43503-D2E7-4893-8F24-AE80365F84A6}" name="ПРОМО 2 net цена за год" dataDxfId="277" dataCellStyle="Финансовый 3">
      <calculatedColumnFormula>IFERROR((NC9/MP9),0)</calculatedColumnFormula>
    </tableColumn>
    <tableColumn id="433" xr3:uid="{A89FF61D-017B-4FDC-91E9-D29420D41A82}" name="ПРОМО 2 net цена январь" dataDxfId="276" dataCellStyle="Финансовый 3">
      <calculatedColumnFormula>IFERROR((ND9/MQ9),0)</calculatedColumnFormula>
    </tableColumn>
    <tableColumn id="434" xr3:uid="{41BFAA97-EB3D-4DA4-8E27-4D5CAC67CA31}" name="ПРОМО 2 net цена февраль" dataDxfId="275" dataCellStyle="Финансовый 3">
      <calculatedColumnFormula>IFERROR((NE9/MR9),0)</calculatedColumnFormula>
    </tableColumn>
    <tableColumn id="435" xr3:uid="{05E3E4D5-6A09-4EA5-95BC-84F272D2AC2F}" name="ПРОМО 2 net цена март" dataDxfId="274" dataCellStyle="Финансовый 3">
      <calculatedColumnFormula>IFERROR((NF9/MS9),0)</calculatedColumnFormula>
    </tableColumn>
    <tableColumn id="436" xr3:uid="{8C2EEEB6-78E9-4AB7-9E89-08584B122779}" name="ПРОМО 2 net цена апрель" dataDxfId="273" dataCellStyle="Финансовый 3">
      <calculatedColumnFormula>IFERROR((NG9/MT9),0)</calculatedColumnFormula>
    </tableColumn>
    <tableColumn id="437" xr3:uid="{7040BDD2-964E-4070-83B0-D0917263D191}" name="ПРОМО 2 net цена май" dataDxfId="272" dataCellStyle="Финансовый 3">
      <calculatedColumnFormula>IFERROR((NH9/MU9),0)</calculatedColumnFormula>
    </tableColumn>
    <tableColumn id="438" xr3:uid="{088059FD-4C48-497D-BFA8-030DBE8C8178}" name="ПРОМО 2 net цена июнь" dataDxfId="271" dataCellStyle="Финансовый 3">
      <calculatedColumnFormula>IFERROR((NI9/MV9),0)</calculatedColumnFormula>
    </tableColumn>
    <tableColumn id="439" xr3:uid="{80BDF518-3879-4F25-B38B-E7BF7E8B2074}" name="ПРОМО 2 net цена июль" dataDxfId="270" dataCellStyle="Финансовый 3">
      <calculatedColumnFormula>IFERROR((NJ9/MW9),0)</calculatedColumnFormula>
    </tableColumn>
    <tableColumn id="440" xr3:uid="{D33F49E6-8AF8-4313-A94F-85BDBDA72A67}" name="ПРОМО 2 net цена август" dataDxfId="269" dataCellStyle="Финансовый 3">
      <calculatedColumnFormula>IFERROR((NK9/MX9),0)</calculatedColumnFormula>
    </tableColumn>
    <tableColumn id="441" xr3:uid="{C85C2E5E-B729-47A8-B8B2-697ACDDE5EB8}" name="ПРОМО 2 net цена сентябрь" dataDxfId="268" dataCellStyle="Финансовый 3">
      <calculatedColumnFormula>IFERROR((NL9/MY9),0)</calculatedColumnFormula>
    </tableColumn>
    <tableColumn id="442" xr3:uid="{89E7CE77-4323-43D8-8EEE-FF3E13ECF3FE}" name="ПРОМО 2 net цена октябрь" dataDxfId="267" dataCellStyle="Финансовый 3">
      <calculatedColumnFormula>IFERROR((NM9/MZ9),0)</calculatedColumnFormula>
    </tableColumn>
    <tableColumn id="443" xr3:uid="{B97EA9F1-ED3E-468C-8B35-2B7C35E314A1}" name="ПРОМО 2 net цена ноябрь" dataDxfId="266" dataCellStyle="Финансовый 3">
      <calculatedColumnFormula>IFERROR((NN9/NA9),0)</calculatedColumnFormula>
    </tableColumn>
    <tableColumn id="444" xr3:uid="{41B4512E-37F1-4DCC-9BD7-24518D96C566}" name="ПРОМО 2 net цена декабрь" dataDxfId="265" dataCellStyle="Финансовый 3">
      <calculatedColumnFormula>IFERROR((NO9/NB9),0)</calculatedColumnFormula>
    </tableColumn>
    <tableColumn id="445" xr3:uid="{ACEE15B9-C676-40F4-9136-3DCD064EF913}" name="ПРОМО 3 net цена за год" dataDxfId="264" dataCellStyle="Финансовый 3">
      <calculatedColumnFormula>IFERROR((NP9/MP9),0)</calculatedColumnFormula>
    </tableColumn>
    <tableColumn id="446" xr3:uid="{DBE5B09A-1B5F-46BA-8850-51E031AD2859}" name="ПРОМО 3 net цена январь" dataDxfId="263" dataCellStyle="Финансовый 3">
      <calculatedColumnFormula>IFERROR((NQ9/MQ9),0)</calculatedColumnFormula>
    </tableColumn>
    <tableColumn id="447" xr3:uid="{88BBD50C-43F6-44AF-ACB5-CD5315C36BF8}" name="ПРОМО 3 net цена февраль" dataDxfId="262" dataCellStyle="Финансовый 3">
      <calculatedColumnFormula>IFERROR((NR9/MR9),0)</calculatedColumnFormula>
    </tableColumn>
    <tableColumn id="448" xr3:uid="{EA04A8E5-AE7C-4DF9-BF08-F590E9DEE888}" name="ПРОМО 3 net цена март" dataDxfId="261" dataCellStyle="Финансовый 3">
      <calculatedColumnFormula>IFERROR((NS9/MS9),0)</calculatedColumnFormula>
    </tableColumn>
    <tableColumn id="449" xr3:uid="{F0569305-A490-4D3A-B300-46F631C91EA0}" name="ПРОМО 3 net цена апрель" dataDxfId="260" dataCellStyle="Финансовый 3">
      <calculatedColumnFormula>IFERROR((NT9/MT9),0)</calculatedColumnFormula>
    </tableColumn>
    <tableColumn id="450" xr3:uid="{B8955D1E-F015-4340-8C76-C6E8CD1D8530}" name="ПРОМО 3 net цена май" dataDxfId="259" dataCellStyle="Финансовый 3">
      <calculatedColumnFormula>IFERROR((NU9/MU9),0)</calculatedColumnFormula>
    </tableColumn>
    <tableColumn id="451" xr3:uid="{3CB6CA1E-E058-47BD-BDD6-A0996C798C89}" name="ПРОМО 3 net цена июнь" dataDxfId="258" dataCellStyle="Финансовый 3">
      <calculatedColumnFormula>IFERROR((NV9/MV9),0)</calculatedColumnFormula>
    </tableColumn>
    <tableColumn id="452" xr3:uid="{A592DFFB-0D82-427E-9CAB-C22302CE2A5C}" name="ПРОМО 3 net цена июль" dataDxfId="257" dataCellStyle="Финансовый 3">
      <calculatedColumnFormula>IFERROR((NW9/MW9),0)</calculatedColumnFormula>
    </tableColumn>
    <tableColumn id="453" xr3:uid="{F4189E4B-64E4-481E-8125-ED77DBF63BD7}" name="ПРОМО 3 net цена август" dataDxfId="256" dataCellStyle="Финансовый 3">
      <calculatedColumnFormula>IFERROR((NX9/MX9),0)</calculatedColumnFormula>
    </tableColumn>
    <tableColumn id="454" xr3:uid="{8AE1E81E-120B-4F7E-952D-01967C20FE6C}" name="ПРОМО 3 net цена сентябрь" dataDxfId="255" dataCellStyle="Финансовый 3">
      <calculatedColumnFormula>IFERROR((NY9/MY9),0)</calculatedColumnFormula>
    </tableColumn>
    <tableColumn id="455" xr3:uid="{B57E7A44-6C10-449E-8CBA-C89D1CAC822B}" name="ПРОМО 3 net цена октябрь" dataDxfId="254" dataCellStyle="Финансовый 3">
      <calculatedColumnFormula>IFERROR((NZ9/MZ9),0)</calculatedColumnFormula>
    </tableColumn>
    <tableColumn id="456" xr3:uid="{9389C3D6-5D31-4DC3-B528-7279F1A15F89}" name="ПРОМО 3 net цена ноябрь" dataDxfId="253" dataCellStyle="Финансовый 3">
      <calculatedColumnFormula>IFERROR((OA9/NA9),0)</calculatedColumnFormula>
    </tableColumn>
    <tableColumn id="457" xr3:uid="{6566C705-F854-4ADE-A262-BA7848E0D4DB}" name="ПРОМО 3 net цена декабрь" dataDxfId="252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51" dataDxfId="250" tableBorderDxfId="249" headerRowCellStyle="Обычный 2" dataCellStyle="Обычный 2">
  <autoFilter ref="A6:HO7" xr:uid="{42BACFC5-5E64-476B-A3DB-892D30BB8DF2}"/>
  <tableColumns count="223">
    <tableColumn id="214" xr3:uid="{ED363292-9191-4905-92F7-B2A0D9D6DDCB}" name="№" dataDxfId="248" dataCellStyle="Обычный 2"/>
    <tableColumn id="1" xr3:uid="{4545771D-2DE7-4A36-9A9B-05CA9607D752}" name="Артикул" dataDxfId="247" dataCellStyle="Обычный 2"/>
    <tableColumn id="2" xr3:uid="{559CB638-BDA2-4A52-AA4F-7160E63546D4}" name="РРЦ, руб.с НДС" dataDxfId="246" dataCellStyle="Обычный 2"/>
    <tableColumn id="3" xr3:uid="{7D569CF0-F34D-4426-8591-FDEBCF14DE3C}" name="Процент изменения" dataDxfId="245" dataCellStyle="Обычный 2"/>
    <tableColumn id="4" xr3:uid="{1DC3AA0D-D670-4794-8AF1-C04A0A387315}" name="STK 2.5,  Eur" dataDxfId="244" dataCellStyle="Обычный 2"/>
    <tableColumn id="5" xr3:uid="{EE57BC20-AFCE-4EE3-8EDF-7461A2CA0BC6}" name="STK 2.5, руб." dataDxfId="243" dataCellStyle="Обычный 2"/>
    <tableColumn id="6" xr3:uid="{9E61B737-3111-4868-AAD1-89F1AF64D19E}" name="IRP, Eur" dataDxfId="242" dataCellStyle="Обычный 2"/>
    <tableColumn id="7" xr3:uid="{1E5FE8BF-50B0-4274-8735-FDD3DE2A74AB}" name="РРЦ, руб.с НДС2" dataDxfId="241" dataCellStyle="Обычный 2"/>
    <tableColumn id="8" xr3:uid="{68D166DE-1C85-4A99-B4EB-F67E16BF5C59}" name="Индекс IRP" dataDxfId="240" dataCellStyle="Обычный 2"/>
    <tableColumn id="9" xr3:uid="{F6A2BBA5-3D1B-42BB-A99D-100FB259FFF1}" name="DIY price list, руб. без НДС" dataDxfId="239" dataCellStyle="Обычный 2"/>
    <tableColumn id="10" xr3:uid="{A3D06AC1-53DF-47CA-BFF2-88C03E561EC8}" name="Delta, %" dataDxfId="238" dataCellStyle="Обычный 2"/>
    <tableColumn id="11" xr3:uid="{97C7AA4C-785B-49E1-94F1-B25CC649E1D7}" name="2 net цена, руб." dataDxfId="237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36" dataCellStyle="Обычный 2"/>
    <tableColumn id="13" xr3:uid="{70706C25-4209-4C19-981D-B25AB77BD90C}" name="3 net цена, руб." dataDxfId="235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34" dataCellStyle="Обычный 2"/>
    <tableColumn id="15" xr3:uid="{2813B571-CE41-4B60-B0C6-90F21E18F8CB}" name="GS, руб." dataDxfId="233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32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31" dataCellStyle="Обычный 2"/>
    <tableColumn id="18" xr3:uid="{3C62EFF9-B5FA-4914-96F9-EFAAD5645B9F}" name="GP value, руб." dataDxfId="230" dataCellStyle="Обычный 2"/>
    <tableColumn id="19" xr3:uid="{A42219DF-ACAC-4333-93B1-C63C5CF7817B}" name="GP, %" dataDxfId="229" dataCellStyle="Обычный 2"/>
    <tableColumn id="20" xr3:uid="{4470B48C-0BEC-4B12-989F-23716295C070}" name="Transfer цена, руб." dataDxfId="228" dataCellStyle="Обычный 2"/>
    <tableColumn id="21" xr3:uid="{40BBCB9C-8908-41FB-B7AE-3FE5EA62DDE2}" name="ИТОГО Прогноз за год, шт. " dataDxfId="227" dataCellStyle="Обычный 2"/>
    <tableColumn id="22" xr3:uid="{93363778-B12D-444A-A3EE-AD48320856EE}" name="ИТОГО Прогноз январь, шт." dataDxfId="226" dataCellStyle="Обычный 2"/>
    <tableColumn id="23" xr3:uid="{908E10D2-A767-4E2C-AF95-059979DCC14F}" name="ИТОГО Прогноз февраль, шт." dataDxfId="225" dataCellStyle="Обычный 2"/>
    <tableColumn id="24" xr3:uid="{46961975-0E16-49DF-9A93-F9935DD2FBD3}" name="ИТОГО Прогноз март, шт." dataDxfId="224" dataCellStyle="Обычный 2"/>
    <tableColumn id="25" xr3:uid="{BA8488E0-733B-405A-A6AD-229D98321F57}" name="ИТОГО Прогноз апрель, шт." dataDxfId="223" dataCellStyle="Обычный 2"/>
    <tableColumn id="26" xr3:uid="{18260B4F-B440-459B-A635-92661BD0DA3A}" name="ИТОГО Прогноз май, шт." dataDxfId="222" dataCellStyle="Обычный 2"/>
    <tableColumn id="27" xr3:uid="{49D181C0-3DCE-4EA3-B4FD-4BC1814A2E37}" name="ИТОГО Прогноз июнь, шт." dataDxfId="221" dataCellStyle="Обычный 2"/>
    <tableColumn id="28" xr3:uid="{2E7D2C3C-48DF-4C94-B570-077067A3F9A6}" name="ИТОГО Прогноз июль, шт." dataDxfId="220" dataCellStyle="Обычный 2"/>
    <tableColumn id="29" xr3:uid="{2847D38F-2B96-4DAD-B1E0-0399B72CA62E}" name="ИТОГО Прогноз август, шт." dataDxfId="219" dataCellStyle="Обычный 2"/>
    <tableColumn id="30" xr3:uid="{27D0291D-228A-4CA3-AB32-8089F9AAAC19}" name="ИТОГО Прогноз сентябрь, шт." dataDxfId="218" dataCellStyle="Обычный 2"/>
    <tableColumn id="31" xr3:uid="{5A8E85B3-CAE9-4B35-B9EA-737FCC96156C}" name="ИТОГО Прогноз октябрь, шт." dataDxfId="217" dataCellStyle="Обычный 2"/>
    <tableColumn id="32" xr3:uid="{DF850F56-F718-4791-AB77-F6AB637240EE}" name="ИТОГО Прогноз ноябрь, шт." dataDxfId="216" dataCellStyle="Обычный 2"/>
    <tableColumn id="33" xr3:uid="{DEFEFE78-A0FA-4457-8E8E-F1BD5D7517F1}" name="ИТОГО Прогноз декабрь, шт." dataDxfId="215" dataCellStyle="Обычный 2"/>
    <tableColumn id="34" xr3:uid="{03678C77-B1BD-4416-8928-6B0DDFD94F86}" name="ИТОГО GS за год, руб." dataDxfId="214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13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12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11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10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09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08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07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06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05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04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03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02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01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00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199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198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197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196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195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194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193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192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191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190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89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88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87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86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85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84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83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82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81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80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79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78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77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76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75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74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73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72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71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70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69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68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67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66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65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64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63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62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61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60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59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58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57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56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55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54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53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52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51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50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49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48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47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46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45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44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43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42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41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40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39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38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37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36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35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34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33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32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31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30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29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28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27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26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25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24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23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22" dataCellStyle="Обычный 2"/>
    <tableColumn id="121" xr3:uid="{AEBFF562-F492-4939-AD61-FC704C42BB1A}" name="Прогноз за год, шт. " dataDxfId="121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20" dataCellStyle="Обычный 2"/>
    <tableColumn id="123" xr3:uid="{2839AD92-79C7-4E71-86D9-300214B21A9F}" name="Прогноз февраль, шт." dataDxfId="119" dataCellStyle="Обычный 2"/>
    <tableColumn id="124" xr3:uid="{D42301EC-9C8F-4BAE-9D6D-E85D88213C3D}" name="Прогноз март, шт." dataDxfId="118" dataCellStyle="Обычный 2"/>
    <tableColumn id="125" xr3:uid="{70D21021-AF36-448A-9C16-802308CF3A04}" name="Прогноз апрель, шт." dataDxfId="117" dataCellStyle="Обычный 2"/>
    <tableColumn id="126" xr3:uid="{287963E4-1476-42B8-9811-E72429AC5302}" name="Прогноз май, шт." dataDxfId="116" dataCellStyle="Обычный 2"/>
    <tableColumn id="127" xr3:uid="{E05A0901-8206-4D05-A43B-AC909AB7A0DA}" name="Прогноз июнь, шт." dataDxfId="115" dataCellStyle="Обычный 2"/>
    <tableColumn id="128" xr3:uid="{B898803E-8C15-43CB-81B5-B5D48EAEA11C}" name="Прогноз июль, шт." dataDxfId="114" dataCellStyle="Обычный 2"/>
    <tableColumn id="129" xr3:uid="{91354A95-A1CB-444F-97FC-F4DD6D08B671}" name="Прогноз август, шт." dataDxfId="113" dataCellStyle="Обычный 2"/>
    <tableColumn id="130" xr3:uid="{2F35C430-D3FE-496C-A9F9-8092F794A4A3}" name="Прогноз сентябрь, шт." dataDxfId="112" dataCellStyle="Обычный 2"/>
    <tableColumn id="131" xr3:uid="{5642E94C-9632-4B78-B204-7E2258E25461}" name="Прогноз октябрь, шт." dataDxfId="111" dataCellStyle="Обычный 2"/>
    <tableColumn id="132" xr3:uid="{0FD7506A-FCE6-457F-B536-83CFBA0D544B}" name="Прогноз ноябрь, шт." dataDxfId="110" dataCellStyle="Обычный 2"/>
    <tableColumn id="133" xr3:uid="{B9005289-3DFC-4152-9FAE-1A46A1FD427B}" name="Прогноз декабрь, шт." dataDxfId="109" dataCellStyle="Обычный 2"/>
    <tableColumn id="134" xr3:uid="{34CCD620-1AE3-43AA-B1CA-928C73F0C342}" name="Price list цена, руб.2" dataDxfId="108" dataCellStyle="Обычный 2"/>
    <tableColumn id="135" xr3:uid="{18DE723F-7EAE-46E1-BD94-23DDFE848850}" name="Отличие" dataDxfId="107" dataCellStyle="Обычный 2"/>
    <tableColumn id="136" xr3:uid="{07ED3DCB-598E-4755-9D06-B55F6E64C6A8}" name="Скидка от РРЦ, %6" dataDxfId="106" dataCellStyle="Обычный 2"/>
    <tableColumn id="137" xr3:uid="{7745B9F0-FDA3-438D-9CB3-26704906639D}" name="Прогноз за год, шт." dataDxfId="105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04" dataCellStyle="Обычный 2"/>
    <tableColumn id="139" xr3:uid="{8F918225-74A1-40BA-9D1A-68D1E9052381}" name="Прогноз февраль, шт.2" dataDxfId="103" dataCellStyle="Обычный 2"/>
    <tableColumn id="140" xr3:uid="{FB441A4E-5B99-442C-9DF0-5BF7A912AA26}" name="Прогноз март, шт.2" dataDxfId="102" dataCellStyle="Обычный 2"/>
    <tableColumn id="141" xr3:uid="{1D70896F-B896-424A-908E-EB7EE2ED4E4C}" name="Прогноз апрель, шт.2" dataDxfId="101" dataCellStyle="Обычный 2"/>
    <tableColumn id="142" xr3:uid="{1F5F06C9-4AD9-4A32-8F58-B3CC863077A3}" name="Прогноз май, шт.2" dataDxfId="100" dataCellStyle="Обычный 2"/>
    <tableColumn id="143" xr3:uid="{D57F2ED5-3913-4AF3-BE27-B6219DBA160C}" name="Прогноз июнь, шт.2" dataDxfId="99" dataCellStyle="Обычный 2"/>
    <tableColumn id="144" xr3:uid="{C8D040E0-B2C3-41D6-80D8-01EA4F15331B}" name="Прогноз июль, шт.2" dataDxfId="98" dataCellStyle="Обычный 2"/>
    <tableColumn id="145" xr3:uid="{E09D2FAF-B4FE-466A-8EE0-9177DE92B8B0}" name="Прогноз август, шт.2" dataDxfId="97" dataCellStyle="Обычный 2"/>
    <tableColumn id="146" xr3:uid="{B8CAD14D-F7C2-46BE-9BD0-D48769055988}" name="Прогноз сентябрь, шт.2" dataDxfId="96" dataCellStyle="Обычный 2"/>
    <tableColumn id="147" xr3:uid="{3A858A45-F298-49DA-93A0-FA8D96C940A3}" name="Прогноз октябрь, шт.2" dataDxfId="95" dataCellStyle="Обычный 2"/>
    <tableColumn id="148" xr3:uid="{A9A047C5-3BA3-4C24-BAA6-CF870EB4EB1D}" name="Прогноз ноябрь, шт.2" dataDxfId="94" dataCellStyle="Обычный 2"/>
    <tableColumn id="149" xr3:uid="{C0C91EAC-DC10-4FB4-AF3C-C5CB3C52F470}" name="Прогноз декабрь, шт.2" dataDxfId="93" dataCellStyle="Обычный 2"/>
    <tableColumn id="150" xr3:uid="{95720B67-BEFB-46F9-9D7A-EACBE0C27803}" name="GS за год, руб." dataDxfId="92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91" dataCellStyle="Обычный 2"/>
    <tableColumn id="152" xr3:uid="{B154345C-3FA0-4C0F-9F21-B63FAA764159}" name="GS февраль, руб." dataDxfId="90" dataCellStyle="Обычный 2"/>
    <tableColumn id="153" xr3:uid="{047FCAB3-68C1-4141-BEB6-1F17D576B519}" name="GS март, руб." dataDxfId="89" dataCellStyle="Обычный 2"/>
    <tableColumn id="154" xr3:uid="{144321B0-B9C9-4251-BC6E-05C88CBA678E}" name="GS апрель, руб." dataDxfId="88" dataCellStyle="Обычный 2"/>
    <tableColumn id="155" xr3:uid="{282D38BD-530D-413E-B5BC-88C70FA35407}" name="GS май, руб." dataDxfId="87" dataCellStyle="Обычный 2"/>
    <tableColumn id="156" xr3:uid="{39A60F2C-3CE1-4BD0-8204-F53CE0263C23}" name="GS июнь, руб." dataDxfId="86" dataCellStyle="Обычный 2"/>
    <tableColumn id="157" xr3:uid="{A6D6278E-A5A9-44B9-865B-87A7FDE62A61}" name="GS июль, руб." dataDxfId="85" dataCellStyle="Обычный 2"/>
    <tableColumn id="158" xr3:uid="{7539F5C4-7C22-4F45-BCFF-6302D7BD2189}" name="GS август, руб." dataDxfId="84" dataCellStyle="Обычный 2"/>
    <tableColumn id="159" xr3:uid="{8D652B08-AEFA-48ED-A4F8-C6C181C8746E}" name="GS сентябрь, руб." dataDxfId="83" dataCellStyle="Обычный 2"/>
    <tableColumn id="160" xr3:uid="{5F7F7B9E-B71C-4899-A7D9-61B47EB77DCC}" name="GS октябрь, руб." dataDxfId="82" dataCellStyle="Обычный 2"/>
    <tableColumn id="217" xr3:uid="{D3A908E8-1569-49F8-B631-15C0F5978FCF}" name="GS ноябрь, руб." dataDxfId="81" dataCellStyle="Обычный 2"/>
    <tableColumn id="161" xr3:uid="{206E31E0-1F5E-42FE-A4FE-47A5CBD7A439}" name="GS декабрь, руб." dataDxfId="80" dataCellStyle="Обычный 2"/>
    <tableColumn id="162" xr3:uid="{AFB09ECD-C050-4EA7-BD09-6BB5C6A3140F}" name="NS за год, руб." dataDxfId="79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78" dataCellStyle="Обычный 2"/>
    <tableColumn id="164" xr3:uid="{D54B5704-8F04-4DF2-8F35-91A35DFB62AF}" name="NS февраль, руб." dataDxfId="77" dataCellStyle="Обычный 2"/>
    <tableColumn id="165" xr3:uid="{1347DE14-4422-4B27-862F-D4B866C3E2A9}" name="NS март, руб." dataDxfId="76" dataCellStyle="Обычный 2"/>
    <tableColumn id="166" xr3:uid="{A52CB30A-6520-493C-9C46-DFCACC9E4CFF}" name="NS апрель, руб." dataDxfId="75" dataCellStyle="Обычный 2"/>
    <tableColumn id="167" xr3:uid="{4FACDA9F-2874-40F2-8773-8D83A50FB1F6}" name="NS май, руб." dataDxfId="74" dataCellStyle="Обычный 2"/>
    <tableColumn id="168" xr3:uid="{4B4794F3-CE7B-49BF-B94B-C7017A225C3D}" name="NS июнь, руб." dataDxfId="73" dataCellStyle="Обычный 2"/>
    <tableColumn id="169" xr3:uid="{DC7EED99-8803-4798-B203-076E3BD5E593}" name="NS июль, руб." dataDxfId="72" dataCellStyle="Обычный 2"/>
    <tableColumn id="170" xr3:uid="{C1514E80-3555-441E-8C30-9AF8AFAE9A8A}" name="NS август, руб." dataDxfId="71" dataCellStyle="Обычный 2"/>
    <tableColumn id="171" xr3:uid="{7544C462-E994-4D9D-BA94-942FF60B7050}" name="NS сентябрь, руб." dataDxfId="70" dataCellStyle="Обычный 2"/>
    <tableColumn id="172" xr3:uid="{3B004F10-4B0A-42A5-B230-BF575CDE7DDC}" name="NS октябрь, руб." dataDxfId="69" dataCellStyle="Обычный 2"/>
    <tableColumn id="173" xr3:uid="{1F873C73-8E9D-44B4-98C1-6F3B641C65A8}" name="NS ноябрь, руб." dataDxfId="68" dataCellStyle="Обычный 2"/>
    <tableColumn id="174" xr3:uid="{7975EF04-71E5-4B54-99CD-904D7CBBDB3C}" name="NS декабрь, шт." dataDxfId="67" dataCellStyle="Обычный 2"/>
    <tableColumn id="175" xr3:uid="{F1CF01AA-9991-48AF-A677-74B1846236D2}" name="Промо цена, руб." dataDxfId="66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65" dataCellStyle="Обычный 2"/>
    <tableColumn id="177" xr3:uid="{D39B0F7F-FD54-4EAC-A3A5-894EB33CADE4}" name="Промо прогноз за год, шт. " dataDxfId="64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63" dataCellStyle="Обычный 2"/>
    <tableColumn id="179" xr3:uid="{0F88930D-A57D-47EF-AE42-9DFAF94D17BE}" name="Промо прогноз февраль, шт." dataDxfId="62" dataCellStyle="Обычный 2"/>
    <tableColumn id="180" xr3:uid="{C945DC34-6A08-4C5D-A199-143506BF490B}" name="Промо прогноз март, шт." dataDxfId="61" dataCellStyle="Обычный 2"/>
    <tableColumn id="181" xr3:uid="{6661CDAD-6FDA-493A-867A-C46B8CA9B709}" name="Промо прогноз апрель, шт." dataDxfId="60" dataCellStyle="Обычный 2"/>
    <tableColumn id="182" xr3:uid="{F8340B39-63B5-4596-A24E-DA8929E9C81D}" name="Промо прогноз май, шт." dataDxfId="59" dataCellStyle="Обычный 2"/>
    <tableColumn id="183" xr3:uid="{66F0D4F8-0ABB-42EE-8CB1-FEF1BE84D9F0}" name="Промо прогноз июнь, шт." dataDxfId="58" dataCellStyle="Обычный 2"/>
    <tableColumn id="184" xr3:uid="{6E84C991-4323-493F-B846-129CAE7AE021}" name="Промо прогноз июль, шт." dataDxfId="57" dataCellStyle="Обычный 2"/>
    <tableColumn id="185" xr3:uid="{E503C206-2D69-4EA7-B94D-4F8146B5B91F}" name="Промо прогноз август, шт." dataDxfId="56" dataCellStyle="Обычный 2"/>
    <tableColumn id="186" xr3:uid="{7CBFEC54-C246-420A-8A2E-8F940D85414B}" name="Промо прогноз сентябрь, шт." dataDxfId="55" dataCellStyle="Обычный 2"/>
    <tableColumn id="187" xr3:uid="{DA64A246-B583-47DF-87C4-DD4C3D934623}" name="Промо прогноз октябрь, шт." dataDxfId="54" dataCellStyle="Обычный 2"/>
    <tableColumn id="188" xr3:uid="{EFA6D77C-0A52-48C3-9325-6A0345C55136}" name="Промо прогноз ноябрь, шт." dataDxfId="53" dataCellStyle="Обычный 2"/>
    <tableColumn id="189" xr3:uid="{9ECDA3F6-5006-4D02-921F-BBF7A4430342}" name="Промо прогноз декабрь, шт." dataDxfId="52" dataCellStyle="Обычный 2"/>
    <tableColumn id="190" xr3:uid="{2E9B801B-4FA2-4A70-B686-F55613792C7E}" name="Промо GS за год, руб." dataDxfId="51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50" dataCellStyle="Обычный 2"/>
    <tableColumn id="192" xr3:uid="{27E1950D-DEDD-42CB-8B11-530BFB23DA7B}" name="Промо GS февраль, руб." dataDxfId="49" dataCellStyle="Обычный 2"/>
    <tableColumn id="193" xr3:uid="{157C481E-E786-42F1-A5E3-C518C3878114}" name="Промо GS март, руб." dataDxfId="48" dataCellStyle="Обычный 2"/>
    <tableColumn id="194" xr3:uid="{2D7AB503-6E7C-47A0-A13C-95E44A53E45F}" name="Промо GS апрель, руб." dataDxfId="47" dataCellStyle="Обычный 2"/>
    <tableColumn id="195" xr3:uid="{5EEBE0D8-485D-44E6-AB1A-21BC6D54C67C}" name="Промо GS май, руб." dataDxfId="46" dataCellStyle="Обычный 2"/>
    <tableColumn id="196" xr3:uid="{ECA30F18-8263-4C20-9898-F58F3B4C0C61}" name="Промо GS июнь, руб." dataDxfId="45" dataCellStyle="Обычный 2"/>
    <tableColumn id="197" xr3:uid="{C0DA0FC5-FBEB-45F6-A4CD-BCDA7E3200B0}" name="Промо GS июль, руб." dataDxfId="44" dataCellStyle="Обычный 2"/>
    <tableColumn id="198" xr3:uid="{B3915587-754B-4135-B1E8-8145147CE2C7}" name="Промо GS август, руб." dataDxfId="43" dataCellStyle="Обычный 2"/>
    <tableColumn id="199" xr3:uid="{D17DE2C7-DC0C-4950-A166-9025469D6D65}" name="Промо GS сентябрь, руб." dataDxfId="42" dataCellStyle="Обычный 2"/>
    <tableColumn id="200" xr3:uid="{2B2AE1C2-7433-48B7-BA08-11D2F0620A1D}" name="Промо GS октябрь, руб." dataDxfId="41" dataCellStyle="Обычный 2"/>
    <tableColumn id="216" xr3:uid="{354BFC04-1A0F-4B87-8627-44410ED6D43E}" name="Промо GS ноябрь, руб." dataDxfId="40" dataCellStyle="Обычный 2"/>
    <tableColumn id="201" xr3:uid="{9AC442F2-2998-4CAB-AAE7-2B1A21693F5A}" name="Промо GS декабрь, руб." dataDxfId="39" dataCellStyle="Обычный 2"/>
    <tableColumn id="202" xr3:uid="{DAFF80EF-3813-4B72-B3F7-2CAA028854D6}" name="Промо NS за год, руб." dataDxfId="38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37" dataCellStyle="Обычный 2"/>
    <tableColumn id="204" xr3:uid="{35E3D396-28F4-413D-B2B2-0E2BB0585244}" name="Промо NS февраль, руб." dataDxfId="36" dataCellStyle="Обычный 2"/>
    <tableColumn id="205" xr3:uid="{4F318F4D-E885-4D9C-9D9F-CF0A3C2C6BA2}" name="Промо NS март, руб." dataDxfId="35" dataCellStyle="Обычный 2"/>
    <tableColumn id="206" xr3:uid="{99B1517D-168F-4186-89B6-63BF7A239C96}" name="Промо NS апрель, руб." dataDxfId="34" dataCellStyle="Обычный 2"/>
    <tableColumn id="207" xr3:uid="{DBBF432E-D647-43CC-A714-38C9901F1894}" name="Промо NS май, руб." dataDxfId="33" dataCellStyle="Обычный 2"/>
    <tableColumn id="208" xr3:uid="{93A08434-326F-4361-BE56-4A70696F5830}" name="Промо NS июнь, руб." dataDxfId="32" dataCellStyle="Обычный 2"/>
    <tableColumn id="209" xr3:uid="{593FE06D-D4C0-47A8-92DD-754488C80C51}" name="Промо NS июль, руб." dataDxfId="31" dataCellStyle="Обычный 2"/>
    <tableColumn id="210" xr3:uid="{D178C12F-4DB2-4EAA-8EEE-7D7C4BB872E4}" name="Промо NS август, руб." dataDxfId="30" dataCellStyle="Обычный 2"/>
    <tableColumn id="211" xr3:uid="{B41DFE96-B74A-4542-BD55-0B04CFAE9EF2}" name="Промо NS сентябрь, руб." dataDxfId="29" dataCellStyle="Обычный 2"/>
    <tableColumn id="212" xr3:uid="{3163229D-ADBC-40C9-AA76-04B56B188315}" name="Промо NS октябрь, руб." dataDxfId="28" dataCellStyle="Обычный 2"/>
    <tableColumn id="215" xr3:uid="{2F796790-7D20-4A03-8014-43D2CB92CD70}" name="Промо NS ноябрь, руб." dataDxfId="27" dataCellStyle="Обычный 2"/>
    <tableColumn id="213" xr3:uid="{F14CE16E-EA38-415A-819F-EB069FF96078}" name="Промо NS декабрь, руб." dataDxfId="26" dataCellStyle="Обычный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25"/>
    <tableColumn id="2" xr3:uid="{00000000-0010-0000-0400-000002000000}" name="Название" dataDxfId="24"/>
    <tableColumn id="3" xr3:uid="{00000000-0010-0000-0400-000003000000}" name="Путь к файлу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" dataDxfId="16">
  <autoFilter ref="A1:E9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0" tableBorderDxfId="9">
  <autoFilter ref="A1:E4" xr:uid="{DC3035BC-C236-433B-901D-B186AA655CF5}"/>
  <tableColumns count="5">
    <tableColumn id="1" xr3:uid="{F6B612F6-B5C5-40EB-8141-8228791959AE}" name="№" dataDxfId="8"/>
    <tableColumn id="2" xr3:uid="{C27650E5-0AD3-4BAB-B2B2-9092D1FE4D79}" name="Дата принятия" dataDxfId="7"/>
    <tableColumn id="3" xr3:uid="{F42351AE-2B5F-47CC-9B75-F7EF9AEC356F}" name="Курс рубля к евро (RUB/EUR)" dataDxfId="6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abSelected="1" zoomScaleNormal="100" workbookViewId="0">
      <pane ySplit="2" topLeftCell="A3" activePane="bottomLeft" state="frozen"/>
      <selection pane="bottomLeft" activeCell="B15" sqref="B15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/>
    <col min="4" max="4" width="40.140625" style="34" customWidth="1" outlineLevel="1"/>
    <col min="5" max="5" width="66.140625" style="34" customWidth="1" outlineLevel="1"/>
    <col min="6" max="6" width="11.85546875" style="34" bestFit="1" customWidth="1"/>
    <col min="7" max="7" width="19.42578125" style="34" customWidth="1" outlineLevel="1"/>
    <col min="8" max="8" width="30.140625" style="34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/>
    <col min="18" max="18" width="12" style="34" customWidth="1" outlineLevel="1"/>
    <col min="19" max="19" width="12.28515625" style="47" customWidth="1" outlineLevel="1"/>
    <col min="20" max="20" width="13.28515625" style="47" customWidth="1" outlineLevel="1"/>
    <col min="21" max="21" width="13.140625" style="47" customWidth="1" outlineLevel="1"/>
    <col min="22" max="22" width="10.7109375" style="34" customWidth="1" outlineLevel="1"/>
    <col min="23" max="23" width="17.85546875" style="34" customWidth="1" outlineLevel="1"/>
    <col min="24" max="24" width="12.42578125" style="34" customWidth="1" outlineLevel="1"/>
    <col min="25" max="25" width="11.28515625" style="34" customWidth="1" outlineLevel="1"/>
    <col min="26" max="26" width="13" style="34" customWidth="1" outlineLevel="1"/>
    <col min="27" max="27" width="13.7109375" style="34" customWidth="1" outlineLevel="1"/>
    <col min="28" max="28" width="10.140625" style="34" customWidth="1" outlineLevel="1"/>
    <col min="29" max="29" width="13.28515625" style="34" customWidth="1" outlineLevel="1"/>
    <col min="30" max="30" width="12.7109375" style="34" customWidth="1" outlineLevel="1"/>
    <col min="31" max="34" width="12" style="34" customWidth="1" outlineLevel="1"/>
    <col min="35" max="36" width="12.5703125" style="34" customWidth="1" outlineLevel="1"/>
    <col min="37" max="37" width="12.140625" style="34" customWidth="1" outlineLevel="1"/>
    <col min="38" max="38" width="11.5703125" style="34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2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36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8101</v>
      </c>
      <c r="AN2" s="32" t="s">
        <v>21</v>
      </c>
      <c r="AO2" s="31" t="s">
        <v>22</v>
      </c>
      <c r="AP2" s="114" t="s">
        <v>28</v>
      </c>
      <c r="AQ2" s="114" t="s">
        <v>1212</v>
      </c>
      <c r="AR2" s="114" t="s">
        <v>1213</v>
      </c>
      <c r="AS2" s="115" t="s">
        <v>237</v>
      </c>
      <c r="AT2" s="114" t="s">
        <v>239</v>
      </c>
      <c r="AU2" s="114" t="s">
        <v>238</v>
      </c>
      <c r="AV2" s="114" t="s">
        <v>240</v>
      </c>
      <c r="AW2" s="114" t="s">
        <v>63</v>
      </c>
      <c r="AX2" s="114" t="s">
        <v>243</v>
      </c>
      <c r="AY2" s="114" t="s">
        <v>30</v>
      </c>
    </row>
    <row r="3" spans="1:51" x14ac:dyDescent="0.25">
      <c r="A3" s="34">
        <v>1</v>
      </c>
      <c r="B3" s="34" t="s">
        <v>56</v>
      </c>
      <c r="C3" s="34" t="str">
        <f>IFERROR(INDEX(Структура_ассортимента[SuperCategory],MATCH(Товары[[#This Row],[SubGroup]],Структура_ассортимента[Subgroup],0)),"")</f>
        <v/>
      </c>
      <c r="D3" s="34" t="str">
        <f>IFERROR(INDEX(Структура_ассортимента[SuperCategory Name ENG],MATCH(Товары[[#This Row],[SubGroup]],Структура_ассортимента[Subgroup],0)),"")</f>
        <v/>
      </c>
      <c r="E3" s="34" t="str">
        <f>IFERROR(INDEX(Структура_ассортимента[SuperCategory Name RUS],MATCH(Товары[[#This Row],[SubGroup]],Структура_ассортимента[Subgroup],0)),"")</f>
        <v/>
      </c>
      <c r="F3" s="34" t="str">
        <f>IFERROR(INDEX(Структура_ассортимента[Product group],MATCH(Товары[[#This Row],[SubGroup]],Структура_ассортимента[Subgroup],0)),"")</f>
        <v/>
      </c>
      <c r="G3" s="34" t="str">
        <f>IFERROR(INDEX(Структура_ассортимента[Product group name ENG],MATCH(Товары[[#This Row],[SubGroup]],Структура_ассортимента[Subgroup],0)),"")</f>
        <v/>
      </c>
      <c r="H3" s="34" t="str">
        <f>IFERROR(INDEX(Структура_ассортимента[Generic Name (long)3],MATCH(Товары[[#This Row],[SubGroup]],Структура_ассортимента[Subgroup],0)),"")</f>
        <v/>
      </c>
      <c r="I3" s="36">
        <v>2340</v>
      </c>
      <c r="J3" s="36" t="str">
        <f>IFERROR(INDEX(Структура_ассортимента[Generic Name (long)],MATCH(Товары[[#This Row],[SubGroup]],Структура_ассортимента[Subgroup],0)),"")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Row],[SubGroup]],'Структура цен DIY'!$B:$C,2,FALSE),0)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IFERROR(INDEX(Структура_ассортимента[SuperCategory],MATCH(Товары[[#This Row],[SubGroup]],Структура_ассортимента[Subgroup],0)),"")</f>
        <v/>
      </c>
      <c r="D4" s="34" t="str">
        <f>IFERROR(INDEX(Структура_ассортимента[SuperCategory Name ENG],MATCH(Товары[[#This Row],[SubGroup]],Структура_ассортимента[Subgroup],0)),"")</f>
        <v/>
      </c>
      <c r="E4" s="34" t="str">
        <f>IFERROR(INDEX(Структура_ассортимента[SuperCategory Name RUS],MATCH(Товары[[#This Row],[SubGroup]],Структура_ассортимента[Subgroup],0)),"")</f>
        <v/>
      </c>
      <c r="F4" s="34" t="str">
        <f>IFERROR(INDEX(Структура_ассортимента[Product group],MATCH(Товары[[#This Row],[SubGroup]],Структура_ассортимента[Subgroup],0)),"")</f>
        <v/>
      </c>
      <c r="G4" s="34" t="str">
        <f>IFERROR(INDEX(Структура_ассортимента[Product group name ENG],MATCH(Товары[[#This Row],[SubGroup]],Структура_ассортимента[Subgroup],0)),"")</f>
        <v/>
      </c>
      <c r="H4" s="34" t="str">
        <f>IFERROR(INDEX(Структура_ассортимента[Generic Name (long)3],MATCH(Товары[[#This Row],[SubGroup]],Структура_ассортимента[Subgroup],0)),"")</f>
        <v/>
      </c>
      <c r="I4" s="36">
        <v>2340</v>
      </c>
      <c r="J4" s="36" t="str">
        <f>IFERROR(INDEX(Структура_ассортимента[Generic Name (long)],MATCH(Товары[[#This Row],[SubGroup]],Структура_ассортимента[Subgroup],0)),"")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Row],[SubGroup]],'Структура цен DIY'!$B:$C,2,FALSE),0)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4" t="str">
        <f>IFERROR(INDEX(Структура_ассортимента[SuperCategory Name ENG],MATCH(Товары[[#This Row],[SubGroup]],Структура_ассортимента[Subgroup],0)),"")</f>
        <v/>
      </c>
      <c r="E5" s="34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Row],[SubGroup]],'Структура цен DIY'!$B:$C,2,FALSE),0)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4" t="str">
        <f>IFERROR(INDEX(Структура_ассортимента[SuperCategory Name ENG],MATCH(Товары[[#This Row],[SubGroup]],Структура_ассортимента[Subgroup],0)),"")</f>
        <v/>
      </c>
      <c r="E6" s="34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Row],[SubGroup]],'Структура цен DIY'!$B:$C,2,FALSE),0)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4" t="str">
        <f>IFERROR(INDEX(Структура_ассортимента[SuperCategory Name ENG],MATCH(Товары[[#This Row],[SubGroup]],Структура_ассортимента[Subgroup],0)),"")</f>
        <v/>
      </c>
      <c r="E7" s="34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Row],[SubGroup]],'Структура цен DIY'!$B:$C,2,FALSE),0)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4" t="str">
        <f>IFERROR(INDEX(Структура_ассортимента[SuperCategory Name ENG],MATCH(Товары[[#This Row],[SubGroup]],Структура_ассортимента[Subgroup],0)),"")</f>
        <v/>
      </c>
      <c r="E8" s="34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2341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Row],[SubGroup]],'Структура цен DIY'!$B:$C,2,FALSE),0)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4" t="str">
        <f>IFERROR(INDEX(Структура_ассортимента[SuperCategory Name ENG],MATCH(Товары[[#This Row],[SubGroup]],Структура_ассортимента[Subgroup],0)),"")</f>
        <v/>
      </c>
      <c r="E9" s="34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2341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Row],[SubGroup]],'Структура цен DIY'!$B:$C,2,FALSE),0)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4" t="str">
        <f>IFERROR(INDEX(Структура_ассортимента[SuperCategory Name ENG],MATCH(Товары[[#This Row],[SubGroup]],Структура_ассортимента[Subgroup],0)),"")</f>
        <v/>
      </c>
      <c r="E10" s="34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Row],[SubGroup]],'Структура цен DIY'!$B:$C,2,FALSE),0)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0" t="str">
        <f>IFERROR(INDEX(Структура_ассортимента[SuperCategory],MATCH(Товары[[#This Row],[SubGroup]],Структура_ассортимента[Subgroup],0)),"")</f>
        <v>H</v>
      </c>
      <c r="D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1" s="34" t="str">
        <f>IFERROR(INDEX(Структура_ассортимента[Product group],MATCH(Товары[[#This Row],[SubGroup]],Структура_ассортимента[Subgroup],0)),"")</f>
        <v>HSP_C</v>
      </c>
      <c r="G1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1" s="36">
        <v>2604</v>
      </c>
      <c r="J11" s="36" t="str">
        <f>IFERROR(INDEX(Структура_ассортимента[Generic Name (long)],MATCH(Товары[[#This Row],[SubGroup]],Структура_ассортимента[Subgroup],0)),"")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Row],[SubGroup]],'Структура цен DIY'!$B:$C,2,FALSE),0)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0" t="str">
        <f>IFERROR(INDEX(Структура_ассортимента[SuperCategory],MATCH(Товары[[#This Row],[SubGroup]],Структура_ассортимента[Subgroup],0)),"")</f>
        <v>R</v>
      </c>
      <c r="D1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2" s="34" t="str">
        <f>IFERROR(INDEX(Структура_ассортимента[Product group],MATCH(Товары[[#This Row],[SubGroup]],Структура_ассортимента[Subgroup],0)),"")</f>
        <v>LSP_C</v>
      </c>
      <c r="G12" s="110">
        <f>IFERROR(INDEX(Структура_ассортимента[Product group name ENG],MATCH(Товары[[#This Row],[SubGroup]],Структура_ассортимента[Subgroup],0)),"")</f>
        <v>0</v>
      </c>
      <c r="H1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2" s="36">
        <v>7898</v>
      </c>
      <c r="J12" s="36" t="str">
        <f>IFERROR(INDEX(Структура_ассортимента[Generic Name (long)],MATCH(Товары[[#This Row],[SubGroup]],Структура_ассортимента[Subgroup],0)),"")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Row],[SubGroup]],'Структура цен DIY'!$B:$C,2,FALSE),0)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0" t="str">
        <f>IFERROR(INDEX(Структура_ассортимента[SuperCategory],MATCH(Товары[[#This Row],[SubGroup]],Структура_ассортимента[Subgroup],0)),"")</f>
        <v>R</v>
      </c>
      <c r="D1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3" s="34" t="str">
        <f>IFERROR(INDEX(Структура_ассортимента[Product group],MATCH(Товары[[#This Row],[SubGroup]],Структура_ассортимента[Subgroup],0)),"")</f>
        <v>LSP_C</v>
      </c>
      <c r="G13" s="110">
        <f>IFERROR(INDEX(Структура_ассортимента[Product group name ENG],MATCH(Товары[[#This Row],[SubGroup]],Структура_ассортимента[Subgroup],0)),"")</f>
        <v>0</v>
      </c>
      <c r="H1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3" s="36">
        <v>7898</v>
      </c>
      <c r="J13" s="36" t="str">
        <f>IFERROR(INDEX(Структура_ассортимента[Generic Name (long)],MATCH(Товары[[#This Row],[SubGroup]],Структура_ассортимента[Subgroup],0)),"")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Row],[SubGroup]],'Структура цен DIY'!$B:$C,2,FALSE),0)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0" t="str">
        <f>IFERROR(INDEX(Структура_ассортимента[SuperCategory],MATCH(Товары[[#This Row],[SubGroup]],Структура_ассортимента[Subgroup],0)),"")</f>
        <v>H</v>
      </c>
      <c r="D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4" s="34" t="str">
        <f>IFERROR(INDEX(Структура_ассортимента[Product group],MATCH(Товары[[#This Row],[SubGroup]],Структура_ассортимента[Subgroup],0)),"")</f>
        <v>HSP_C</v>
      </c>
      <c r="G1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4" s="36">
        <v>2604</v>
      </c>
      <c r="J14" s="36" t="str">
        <f>IFERROR(INDEX(Структура_ассортимента[Generic Name (long)],MATCH(Товары[[#This Row],[SubGroup]],Структура_ассортимента[Subgroup],0)),"")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Row],[SubGroup]],'Структура цен DIY'!$B:$C,2,FALSE),0)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0" t="str">
        <f>IFERROR(INDEX(Структура_ассортимента[SuperCategory],MATCH(Товары[[#This Row],[SubGroup]],Структура_ассортимента[Subgroup],0)),"")</f>
        <v/>
      </c>
      <c r="D15" s="110" t="str">
        <f>IFERROR(INDEX(Структура_ассортимента[SuperCategory Name ENG],MATCH(Товары[[#This Row],[SubGroup]],Структура_ассортимента[Subgroup],0)),"")</f>
        <v/>
      </c>
      <c r="E15" s="110" t="str">
        <f>IFERROR(INDEX(Структура_ассортимента[SuperCategory Name RUS],MATCH(Товары[[#This Row],[SubGroup]],Структура_ассортимента[Subgroup],0)),"")</f>
        <v/>
      </c>
      <c r="F15" s="34" t="str">
        <f>IFERROR(INDEX(Структура_ассортимента[Product group],MATCH(Товары[[#This Row],[SubGroup]],Структура_ассортимента[Subgroup],0)),"")</f>
        <v/>
      </c>
      <c r="G15" s="110" t="str">
        <f>IFERROR(INDEX(Структура_ассортимента[Product group name ENG],MATCH(Товары[[#This Row],[SubGroup]],Структура_ассортимента[Subgroup],0)),"")</f>
        <v/>
      </c>
      <c r="H15" s="110" t="str">
        <f>IFERROR(INDEX(Структура_ассортимента[Generic Name (long)3],MATCH(Товары[[#This Row],[SubGroup]],Структура_ассортимента[Subgroup],0)),"")</f>
        <v/>
      </c>
      <c r="J15" s="36" t="str">
        <f>IFERROR(INDEX(Структура_ассортимента[Generic Name (long)],MATCH(Товары[[#This Row],[SubGroup]],Структура_ассортимента[Subgroup],0)),"")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Row],[SubGroup]],'Структура цен DIY'!$B:$C,2,FALSE),0)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0" t="str">
        <f>IFERROR(INDEX(Структура_ассортимента[SuperCategory],MATCH(Товары[[#This Row],[SubGroup]],Структура_ассортимента[Subgroup],0)),"")</f>
        <v>H</v>
      </c>
      <c r="D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6" s="34" t="str">
        <f>IFERROR(INDEX(Структура_ассортимента[Product group],MATCH(Товары[[#This Row],[SubGroup]],Структура_ассортимента[Subgroup],0)),"")</f>
        <v>AET_P</v>
      </c>
      <c r="G1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6" s="36">
        <v>9323</v>
      </c>
      <c r="J16" s="36" t="str">
        <f>IFERROR(INDEX(Структура_ассортимента[Generic Name (long)],MATCH(Товары[[#This Row],[SubGroup]],Структура_ассортимента[Subgroup],0)),"")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Row],[SubGroup]],'Структура цен DIY'!$B:$C,2,FALSE),0)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0" t="str">
        <f>IFERROR(INDEX(Структура_ассортимента[SuperCategory],MATCH(Товары[[#This Row],[SubGroup]],Структура_ассортимента[Subgroup],0)),"")</f>
        <v>H</v>
      </c>
      <c r="D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7" s="34" t="str">
        <f>IFERROR(INDEX(Структура_ассортимента[Product group],MATCH(Товары[[#This Row],[SubGroup]],Структура_ассортимента[Subgroup],0)),"")</f>
        <v>AET_P</v>
      </c>
      <c r="G1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7" s="36">
        <v>9323</v>
      </c>
      <c r="J17" s="36" t="str">
        <f>IFERROR(INDEX(Структура_ассортимента[Generic Name (long)],MATCH(Товары[[#This Row],[SubGroup]],Структура_ассортимента[Subgroup],0)),"")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Row],[SubGroup]],'Структура цен DIY'!$B:$C,2,FALSE),0)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0" t="str">
        <f>IFERROR(INDEX(Структура_ассортимента[SuperCategory],MATCH(Товары[[#This Row],[SubGroup]],Структура_ассортимента[Subgroup],0)),"")</f>
        <v>H</v>
      </c>
      <c r="D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2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Row],[SubGroup]],'Структура цен DIY'!$B:$C,2,FALSE),0)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0" t="str">
        <f>IFERROR(INDEX(Структура_ассортимента[SuperCategory],MATCH(Товары[[#This Row],[SubGroup]],Структура_ассортимента[Subgroup],0)),"")</f>
        <v>H</v>
      </c>
      <c r="D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Row],[SubGroup]],'Структура цен DIY'!$B:$C,2,FALSE),0)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0" t="str">
        <f>IFERROR(INDEX(Структура_ассортимента[SuperCategory],MATCH(Товары[[#This Row],[SubGroup]],Структура_ассортимента[Subgroup],0)),"")</f>
        <v>H</v>
      </c>
      <c r="D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110" t="str">
        <f>IFERROR(INDEX(Структура_ассортимента[Product group],MATCH(Товары[[#This Row],[SubGroup]],Структура_ассортимента[Subgroup],0)),"")</f>
        <v>AET_P</v>
      </c>
      <c r="G2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Row],[SubGroup]],'Структура цен DIY'!$B:$C,2,FALSE),0)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0" t="str">
        <f>IFERROR(INDEX(Структура_ассортимента[SuperCategory],MATCH(Товары[[#This Row],[SubGroup]],Структура_ассортимента[Subgroup],0)),"")</f>
        <v>H</v>
      </c>
      <c r="D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110" t="str">
        <f>IFERROR(INDEX(Структура_ассортимента[Product group],MATCH(Товары[[#This Row],[SubGroup]],Структура_ассортимента[Subgroup],0)),"")</f>
        <v>AET_P</v>
      </c>
      <c r="G2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Row],[SubGroup]],'Структура цен DIY'!$B:$C,2,FALSE),0)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0" t="str">
        <f>IFERROR(INDEX(Структура_ассортимента[SuperCategory],MATCH(Товары[[#This Row],[SubGroup]],Структура_ассортимента[Subgroup],0)),"")</f>
        <v>H</v>
      </c>
      <c r="D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110" t="str">
        <f>IFERROR(INDEX(Структура_ассортимента[Product group],MATCH(Товары[[#This Row],[SubGroup]],Структура_ассортимента[Subgroup],0)),"")</f>
        <v>AET_P</v>
      </c>
      <c r="G2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Row],[SubGroup]],'Структура цен DIY'!$B:$C,2,FALSE),0)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0" t="str">
        <f>IFERROR(INDEX(Структура_ассортимента[SuperCategory],MATCH(Товары[[#This Row],[SubGroup]],Структура_ассортимента[Subgroup],0)),"")</f>
        <v>H</v>
      </c>
      <c r="D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110" t="str">
        <f>IFERROR(INDEX(Структура_ассортимента[Product group],MATCH(Товары[[#This Row],[SubGroup]],Структура_ассортимента[Subgroup],0)),"")</f>
        <v>AET_P</v>
      </c>
      <c r="G2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Row],[SubGroup]],'Структура цен DIY'!$B:$C,2,FALSE),0)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0" t="str">
        <f>IFERROR(INDEX(Структура_ассортимента[SuperCategory],MATCH(Товары[[#This Row],[SubGroup]],Структура_ассортимента[Subgroup],0)),"")</f>
        <v>H</v>
      </c>
      <c r="D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110" t="str">
        <f>IFERROR(INDEX(Структура_ассортимента[Product group],MATCH(Товары[[#This Row],[SubGroup]],Структура_ассортимента[Subgroup],0)),"")</f>
        <v>AET_P</v>
      </c>
      <c r="G2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Row],[SubGroup]],'Структура цен DIY'!$B:$C,2,FALSE),0)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0" t="str">
        <f>IFERROR(INDEX(Структура_ассортимента[SuperCategory],MATCH(Товары[[#This Row],[SubGroup]],Структура_ассортимента[Subgroup],0)),"")</f>
        <v>H</v>
      </c>
      <c r="D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110" t="str">
        <f>IFERROR(INDEX(Структура_ассортимента[Product group],MATCH(Товары[[#This Row],[SubGroup]],Структура_ассортимента[Subgroup],0)),"")</f>
        <v>AET_P</v>
      </c>
      <c r="G2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Row],[SubGroup]],'Структура цен DIY'!$B:$C,2,FALSE),0)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0" t="str">
        <f>IFERROR(INDEX(Структура_ассортимента[SuperCategory],MATCH(Товары[[#This Row],[SubGroup]],Структура_ассортимента[Subgroup],0)),"")</f>
        <v>H</v>
      </c>
      <c r="D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110" t="str">
        <f>IFERROR(INDEX(Структура_ассортимента[Product group],MATCH(Товары[[#This Row],[SubGroup]],Структура_ассортимента[Subgroup],0)),"")</f>
        <v>AET_P</v>
      </c>
      <c r="G2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Row],[SubGroup]],'Структура цен DIY'!$B:$C,2,FALSE),0)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0" t="str">
        <f>IFERROR(INDEX(Структура_ассортимента[SuperCategory],MATCH(Товары[[#This Row],[SubGroup]],Структура_ассортимента[Subgroup],0)),"")</f>
        <v>H</v>
      </c>
      <c r="D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110" t="str">
        <f>IFERROR(INDEX(Структура_ассортимента[Product group],MATCH(Товары[[#This Row],[SubGroup]],Структура_ассортимента[Subgroup],0)),"")</f>
        <v>AET_P</v>
      </c>
      <c r="G2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Row],[SubGroup]],'Структура цен DIY'!$B:$C,2,FALSE),0)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0" t="str">
        <f>IFERROR(INDEX(Структура_ассортимента[SuperCategory],MATCH(Товары[[#This Row],[SubGroup]],Структура_ассортимента[Subgroup],0)),"")</f>
        <v>H</v>
      </c>
      <c r="D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110" t="str">
        <f>IFERROR(INDEX(Структура_ассортимента[Product group],MATCH(Товары[[#This Row],[SubGroup]],Структура_ассортимента[Subgroup],0)),"")</f>
        <v>AET_P</v>
      </c>
      <c r="G2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Row],[SubGroup]],'Структура цен DIY'!$B:$C,2,FALSE),0)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0" t="str">
        <f>IFERROR(INDEX(Структура_ассортимента[SuperCategory],MATCH(Товары[[#This Row],[SubGroup]],Структура_ассортимента[Subgroup],0)),"")</f>
        <v>H</v>
      </c>
      <c r="D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110" t="str">
        <f>IFERROR(INDEX(Структура_ассортимента[Product group],MATCH(Товары[[#This Row],[SubGroup]],Структура_ассортимента[Subgroup],0)),"")</f>
        <v>AET_P</v>
      </c>
      <c r="G2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Row],[SubGroup]],'Структура цен DIY'!$B:$C,2,FALSE),0)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0" t="str">
        <f>IFERROR(INDEX(Структура_ассортимента[SuperCategory],MATCH(Товары[[#This Row],[SubGroup]],Структура_ассортимента[Subgroup],0)),"")</f>
        <v>H</v>
      </c>
      <c r="D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110" t="str">
        <f>IFERROR(INDEX(Структура_ассортимента[Product group],MATCH(Товары[[#This Row],[SubGroup]],Структура_ассортимента[Subgroup],0)),"")</f>
        <v>AET_P</v>
      </c>
      <c r="G3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Row],[SubGroup]],'Структура цен DIY'!$B:$C,2,FALSE),0)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0" t="str">
        <f>IFERROR(INDEX(Структура_ассортимента[SuperCategory],MATCH(Товары[[#This Row],[SubGroup]],Структура_ассортимента[Subgroup],0)),"")</f>
        <v>H</v>
      </c>
      <c r="D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110" t="str">
        <f>IFERROR(INDEX(Структура_ассортимента[Product group],MATCH(Товары[[#This Row],[SubGroup]],Структура_ассортимента[Subgroup],0)),"")</f>
        <v>AET_P</v>
      </c>
      <c r="G3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Row],[SubGroup]],'Структура цен DIY'!$B:$C,2,FALSE),0)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0" t="str">
        <f>IFERROR(INDEX(Структура_ассортимента[SuperCategory],MATCH(Товары[[#This Row],[SubGroup]],Структура_ассортимента[Subgroup],0)),"")</f>
        <v>H</v>
      </c>
      <c r="D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110" t="str">
        <f>IFERROR(INDEX(Структура_ассортимента[Product group],MATCH(Товары[[#This Row],[SubGroup]],Структура_ассортимента[Subgroup],0)),"")</f>
        <v>AET_P</v>
      </c>
      <c r="G3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Row],[SubGroup]],'Структура цен DIY'!$B:$C,2,FALSE),0)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0" t="str">
        <f>IFERROR(INDEX(Структура_ассортимента[SuperCategory],MATCH(Товары[[#This Row],[SubGroup]],Структура_ассортимента[Subgroup],0)),"")</f>
        <v>H</v>
      </c>
      <c r="D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110" t="str">
        <f>IFERROR(INDEX(Структура_ассортимента[Product group],MATCH(Товары[[#This Row],[SubGroup]],Структура_ассортимента[Subgroup],0)),"")</f>
        <v>AET_P</v>
      </c>
      <c r="G3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Row],[SubGroup]],'Структура цен DIY'!$B:$C,2,FALSE),0)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0" t="str">
        <f>IFERROR(INDEX(Структура_ассортимента[SuperCategory],MATCH(Товары[[#This Row],[SubGroup]],Структура_ассортимента[Subgroup],0)),"")</f>
        <v>H</v>
      </c>
      <c r="D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110" t="str">
        <f>IFERROR(INDEX(Структура_ассортимента[Product group],MATCH(Товары[[#This Row],[SubGroup]],Структура_ассортимента[Subgroup],0)),"")</f>
        <v>AET_P</v>
      </c>
      <c r="G3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Row],[SubGroup]],'Структура цен DIY'!$B:$C,2,FALSE),0)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0" t="str">
        <f>IFERROR(INDEX(Структура_ассортимента[SuperCategory],MATCH(Товары[[#This Row],[SubGroup]],Структура_ассортимента[Subgroup],0)),"")</f>
        <v>H</v>
      </c>
      <c r="D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110" t="str">
        <f>IFERROR(INDEX(Структура_ассортимента[Product group],MATCH(Товары[[#This Row],[SubGroup]],Структура_ассортимента[Subgroup],0)),"")</f>
        <v>AET_P</v>
      </c>
      <c r="G3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Row],[SubGroup]],'Структура цен DIY'!$B:$C,2,FALSE),0)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0" t="str">
        <f>IFERROR(INDEX(Структура_ассортимента[SuperCategory],MATCH(Товары[[#This Row],[SubGroup]],Структура_ассортимента[Subgroup],0)),"")</f>
        <v>H</v>
      </c>
      <c r="D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110" t="str">
        <f>IFERROR(INDEX(Структура_ассортимента[Product group],MATCH(Товары[[#This Row],[SubGroup]],Структура_ассортимента[Subgroup],0)),"")</f>
        <v>AET_P</v>
      </c>
      <c r="G3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Row],[SubGroup]],'Структура цен DIY'!$B:$C,2,FALSE),0)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0" t="str">
        <f>IFERROR(INDEX(Структура_ассортимента[SuperCategory],MATCH(Товары[[#This Row],[SubGroup]],Структура_ассортимента[Subgroup],0)),"")</f>
        <v>H</v>
      </c>
      <c r="D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110" t="str">
        <f>IFERROR(INDEX(Структура_ассортимента[Product group],MATCH(Товары[[#This Row],[SubGroup]],Структура_ассортимента[Subgroup],0)),"")</f>
        <v>AET_P</v>
      </c>
      <c r="G3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Row],[SubGroup]],'Структура цен DIY'!$B:$C,2,FALSE),0)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0" t="str">
        <f>IFERROR(INDEX(Структура_ассортимента[SuperCategory],MATCH(Товары[[#This Row],[SubGroup]],Структура_ассортимента[Subgroup],0)),"")</f>
        <v>H</v>
      </c>
      <c r="D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110" t="str">
        <f>IFERROR(INDEX(Структура_ассортимента[Product group],MATCH(Товары[[#This Row],[SubGroup]],Структура_ассортимента[Subgroup],0)),"")</f>
        <v>AET_P</v>
      </c>
      <c r="G3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Row],[SubGroup]],'Структура цен DIY'!$B:$C,2,FALSE),0)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0" t="str">
        <f>IFERROR(INDEX(Структура_ассортимента[SuperCategory],MATCH(Товары[[#This Row],[SubGroup]],Структура_ассортимента[Subgroup],0)),"")</f>
        <v>H</v>
      </c>
      <c r="D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110" t="str">
        <f>IFERROR(INDEX(Структура_ассортимента[Product group],MATCH(Товары[[#This Row],[SubGroup]],Структура_ассортимента[Subgroup],0)),"")</f>
        <v>AET_P</v>
      </c>
      <c r="G3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Row],[SubGroup]],'Структура цен DIY'!$B:$C,2,FALSE),0)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0" t="str">
        <f>IFERROR(INDEX(Структура_ассортимента[SuperCategory],MATCH(Товары[[#This Row],[SubGroup]],Структура_ассортимента[Subgroup],0)),"")</f>
        <v>H</v>
      </c>
      <c r="D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110" t="str">
        <f>IFERROR(INDEX(Структура_ассортимента[Product group],MATCH(Товары[[#This Row],[SubGroup]],Структура_ассортимента[Subgroup],0)),"")</f>
        <v>AET_P</v>
      </c>
      <c r="G4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Row],[SubGroup]],'Структура цен DIY'!$B:$C,2,FALSE),0)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0" t="str">
        <f>IFERROR(INDEX(Структура_ассортимента[SuperCategory],MATCH(Товары[[#This Row],[SubGroup]],Структура_ассортимента[Subgroup],0)),"")</f>
        <v>A</v>
      </c>
      <c r="D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" s="110" t="str">
        <f>IFERROR(INDEX(Структура_ассортимента[Product group],MATCH(Товары[[#This Row],[SubGroup]],Структура_ассортимента[Subgroup],0)),"")</f>
        <v>AMA_C</v>
      </c>
      <c r="G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1" s="36">
        <v>9242</v>
      </c>
      <c r="J41" s="36" t="str">
        <f>IFERROR(INDEX(Структура_ассортимента[Generic Name (long)],MATCH(Товары[[#This Row],[SubGroup]],Структура_ассортимента[Subgroup],0)),"")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Row],[SubGroup]],'Структура цен DIY'!$B:$C,2,FALSE),0)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0" t="str">
        <f>IFERROR(INDEX(Структура_ассортимента[SuperCategory],MATCH(Товары[[#This Row],[SubGroup]],Структура_ассортимента[Subgroup],0)),"")</f>
        <v>A</v>
      </c>
      <c r="D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" s="110" t="str">
        <f>IFERROR(INDEX(Структура_ассортимента[Product group],MATCH(Товары[[#This Row],[SubGroup]],Структура_ассортимента[Subgroup],0)),"")</f>
        <v>AMA_C</v>
      </c>
      <c r="G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2" s="36">
        <v>9242</v>
      </c>
      <c r="J42" s="36" t="str">
        <f>IFERROR(INDEX(Структура_ассортимента[Generic Name (long)],MATCH(Товары[[#This Row],[SubGroup]],Структура_ассортимента[Subgroup],0)),"")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Row],[SubGroup]],'Структура цен DIY'!$B:$C,2,FALSE),0)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0" t="str">
        <f>IFERROR(INDEX(Структура_ассортимента[SuperCategory],MATCH(Товары[[#This Row],[SubGroup]],Структура_ассортимента[Subgroup],0)),"")</f>
        <v>A</v>
      </c>
      <c r="D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110" t="str">
        <f>IFERROR(INDEX(Структура_ассортимента[Product group],MATCH(Товары[[#This Row],[SubGroup]],Структура_ассортимента[Subgroup],0)),"")</f>
        <v>AMA_C</v>
      </c>
      <c r="G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Row],[SubGroup]],'Структура цен DIY'!$B:$C,2,FALSE),0)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0" t="str">
        <f>IFERROR(INDEX(Структура_ассортимента[SuperCategory],MATCH(Товары[[#This Row],[SubGroup]],Структура_ассортимента[Subgroup],0)),"")</f>
        <v>A</v>
      </c>
      <c r="D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110" t="str">
        <f>IFERROR(INDEX(Структура_ассортимента[Product group],MATCH(Товары[[#This Row],[SubGroup]],Структура_ассортимента[Subgroup],0)),"")</f>
        <v>AMA_C</v>
      </c>
      <c r="G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Row],[SubGroup]],'Структура цен DIY'!$B:$C,2,FALSE),0)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0" t="str">
        <f>IFERROR(INDEX(Структура_ассортимента[SuperCategory],MATCH(Товары[[#This Row],[SubGroup]],Структура_ассортимента[Subgroup],0)),"")</f>
        <v>A</v>
      </c>
      <c r="D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110" t="str">
        <f>IFERROR(INDEX(Структура_ассортимента[Product group],MATCH(Товары[[#This Row],[SubGroup]],Структура_ассортимента[Subgroup],0)),"")</f>
        <v>AMA_C</v>
      </c>
      <c r="G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Row],[SubGroup]],'Структура цен DIY'!$B:$C,2,FALSE),0)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0" t="str">
        <f>IFERROR(INDEX(Структура_ассортимента[SuperCategory],MATCH(Товары[[#This Row],[SubGroup]],Структура_ассортимента[Subgroup],0)),"")</f>
        <v>A</v>
      </c>
      <c r="D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110" t="str">
        <f>IFERROR(INDEX(Структура_ассортимента[Product group],MATCH(Товары[[#This Row],[SubGroup]],Структура_ассортимента[Subgroup],0)),"")</f>
        <v>AMA_C</v>
      </c>
      <c r="G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Row],[SubGroup]],'Структура цен DIY'!$B:$C,2,FALSE),0)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0" t="str">
        <f>IFERROR(INDEX(Структура_ассортимента[SuperCategory],MATCH(Товары[[#This Row],[SubGroup]],Структура_ассортимента[Subgroup],0)),"")</f>
        <v>A</v>
      </c>
      <c r="D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110" t="str">
        <f>IFERROR(INDEX(Структура_ассортимента[Product group],MATCH(Товары[[#This Row],[SubGroup]],Структура_ассортимента[Subgroup],0)),"")</f>
        <v>AMA_C</v>
      </c>
      <c r="G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Row],[SubGroup]],'Структура цен DIY'!$B:$C,2,FALSE),0)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0" t="str">
        <f>IFERROR(INDEX(Структура_ассортимента[SuperCategory],MATCH(Товары[[#This Row],[SubGroup]],Структура_ассортимента[Subgroup],0)),"")</f>
        <v>A</v>
      </c>
      <c r="D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110" t="str">
        <f>IFERROR(INDEX(Структура_ассортимента[Product group],MATCH(Товары[[#This Row],[SubGroup]],Структура_ассортимента[Subgroup],0)),"")</f>
        <v>AMA_C</v>
      </c>
      <c r="G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Row],[SubGroup]],'Структура цен DIY'!$B:$C,2,FALSE),0)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0" t="str">
        <f>IFERROR(INDEX(Структура_ассортимента[SuperCategory],MATCH(Товары[[#This Row],[SubGroup]],Структура_ассортимента[Subgroup],0)),"")</f>
        <v>A</v>
      </c>
      <c r="D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110" t="str">
        <f>IFERROR(INDEX(Структура_ассортимента[Product group],MATCH(Товары[[#This Row],[SubGroup]],Структура_ассортимента[Subgroup],0)),"")</f>
        <v>AMA_C</v>
      </c>
      <c r="G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Row],[SubGroup]],'Структура цен DIY'!$B:$C,2,FALSE),0)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0" t="str">
        <f>IFERROR(INDEX(Структура_ассортимента[SuperCategory],MATCH(Товары[[#This Row],[SubGroup]],Структура_ассортимента[Subgroup],0)),"")</f>
        <v>A</v>
      </c>
      <c r="D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110" t="str">
        <f>IFERROR(INDEX(Структура_ассортимента[Product group],MATCH(Товары[[#This Row],[SubGroup]],Структура_ассортимента[Subgroup],0)),"")</f>
        <v>AMA_C</v>
      </c>
      <c r="G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Row],[SubGroup]],'Структура цен DIY'!$B:$C,2,FALSE),0)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0" t="str">
        <f>IFERROR(INDEX(Структура_ассортимента[SuperCategory],MATCH(Товары[[#This Row],[SubGroup]],Структура_ассортимента[Subgroup],0)),"")</f>
        <v>A</v>
      </c>
      <c r="D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110" t="str">
        <f>IFERROR(INDEX(Структура_ассортимента[Product group],MATCH(Товары[[#This Row],[SubGroup]],Структура_ассортимента[Subgroup],0)),"")</f>
        <v>AMA_C</v>
      </c>
      <c r="G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Row],[SubGroup]],'Структура цен DIY'!$B:$C,2,FALSE),0)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0" t="str">
        <f>IFERROR(INDEX(Структура_ассортимента[SuperCategory],MATCH(Товары[[#This Row],[SubGroup]],Структура_ассортимента[Subgroup],0)),"")</f>
        <v>A</v>
      </c>
      <c r="D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110" t="str">
        <f>IFERROR(INDEX(Структура_ассортимента[Product group],MATCH(Товары[[#This Row],[SubGroup]],Структура_ассортимента[Subgroup],0)),"")</f>
        <v>AMA_C</v>
      </c>
      <c r="G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Row],[SubGroup]],'Структура цен DIY'!$B:$C,2,FALSE),0)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0" t="str">
        <f>IFERROR(INDEX(Структура_ассортимента[SuperCategory],MATCH(Товары[[#This Row],[SubGroup]],Структура_ассортимента[Subgroup],0)),"")</f>
        <v>A</v>
      </c>
      <c r="D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110" t="str">
        <f>IFERROR(INDEX(Структура_ассортимента[Product group],MATCH(Товары[[#This Row],[SubGroup]],Структура_ассортимента[Subgroup],0)),"")</f>
        <v>AMA_C</v>
      </c>
      <c r="G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Row],[SubGroup]],'Структура цен DIY'!$B:$C,2,FALSE),0)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0" t="str">
        <f>IFERROR(INDEX(Структура_ассортимента[SuperCategory],MATCH(Товары[[#This Row],[SubGroup]],Структура_ассортимента[Subgroup],0)),"")</f>
        <v>A</v>
      </c>
      <c r="D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110" t="str">
        <f>IFERROR(INDEX(Структура_ассортимента[Product group],MATCH(Товары[[#This Row],[SubGroup]],Структура_ассортимента[Subgroup],0)),"")</f>
        <v>AMA_C</v>
      </c>
      <c r="G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Row],[SubGroup]],'Структура цен DIY'!$B:$C,2,FALSE),0)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0" t="str">
        <f>IFERROR(INDEX(Структура_ассортимента[SuperCategory],MATCH(Товары[[#This Row],[SubGroup]],Структура_ассортимента[Subgroup],0)),"")</f>
        <v>A</v>
      </c>
      <c r="D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110" t="str">
        <f>IFERROR(INDEX(Структура_ассортимента[Product group],MATCH(Товары[[#This Row],[SubGroup]],Структура_ассортимента[Subgroup],0)),"")</f>
        <v>AMA_C</v>
      </c>
      <c r="G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Row],[SubGroup]],'Структура цен DIY'!$B:$C,2,FALSE),0)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0" t="str">
        <f>IFERROR(INDEX(Структура_ассортимента[SuperCategory],MATCH(Товары[[#This Row],[SubGroup]],Структура_ассортимента[Subgroup],0)),"")</f>
        <v>A</v>
      </c>
      <c r="D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110" t="str">
        <f>IFERROR(INDEX(Структура_ассортимента[Product group],MATCH(Товары[[#This Row],[SubGroup]],Структура_ассортимента[Subgroup],0)),"")</f>
        <v>AMA_C</v>
      </c>
      <c r="G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Row],[SubGroup]],'Структура цен DIY'!$B:$C,2,FALSE),0)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0" t="str">
        <f>IFERROR(INDEX(Структура_ассортимента[SuperCategory],MATCH(Товары[[#This Row],[SubGroup]],Структура_ассортимента[Subgroup],0)),"")</f>
        <v>A</v>
      </c>
      <c r="D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110" t="str">
        <f>IFERROR(INDEX(Структура_ассортимента[Product group],MATCH(Товары[[#This Row],[SubGroup]],Структура_ассортимента[Subgroup],0)),"")</f>
        <v>AMA_C</v>
      </c>
      <c r="G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Row],[SubGroup]],'Структура цен DIY'!$B:$C,2,FALSE),0)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0" t="str">
        <f>IFERROR(INDEX(Структура_ассортимента[SuperCategory],MATCH(Товары[[#This Row],[SubGroup]],Структура_ассортимента[Subgroup],0)),"")</f>
        <v>A</v>
      </c>
      <c r="D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110" t="str">
        <f>IFERROR(INDEX(Структура_ассортимента[Product group],MATCH(Товары[[#This Row],[SubGroup]],Структура_ассортимента[Subgroup],0)),"")</f>
        <v>AMA_C</v>
      </c>
      <c r="G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Row],[SubGroup]],'Структура цен DIY'!$B:$C,2,FALSE),0)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0" t="str">
        <f>IFERROR(INDEX(Структура_ассортимента[SuperCategory],MATCH(Товары[[#This Row],[SubGroup]],Структура_ассортимента[Subgroup],0)),"")</f>
        <v>A</v>
      </c>
      <c r="D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110" t="str">
        <f>IFERROR(INDEX(Структура_ассортимента[Product group],MATCH(Товары[[#This Row],[SubGroup]],Структура_ассортимента[Subgroup],0)),"")</f>
        <v>AMA_C</v>
      </c>
      <c r="G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Row],[SubGroup]],'Структура цен DIY'!$B:$C,2,FALSE),0)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0" t="str">
        <f>IFERROR(INDEX(Структура_ассортимента[SuperCategory],MATCH(Товары[[#This Row],[SubGroup]],Структура_ассортимента[Subgroup],0)),"")</f>
        <v>A</v>
      </c>
      <c r="D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110" t="str">
        <f>IFERROR(INDEX(Структура_ассортимента[Product group],MATCH(Товары[[#This Row],[SubGroup]],Структура_ассортимента[Subgroup],0)),"")</f>
        <v>AMA_C</v>
      </c>
      <c r="G6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Row],[SubGroup]],'Структура цен DIY'!$B:$C,2,FALSE),0)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0" t="str">
        <f>IFERROR(INDEX(Структура_ассортимента[SuperCategory],MATCH(Товары[[#This Row],[SubGroup]],Структура_ассортимента[Subgroup],0)),"")</f>
        <v>A</v>
      </c>
      <c r="D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110" t="str">
        <f>IFERROR(INDEX(Структура_ассортимента[Product group],MATCH(Товары[[#This Row],[SubGroup]],Структура_ассортимента[Subgroup],0)),"")</f>
        <v>AMA_C</v>
      </c>
      <c r="G6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Row],[SubGroup]],'Структура цен DIY'!$B:$C,2,FALSE),0)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0" t="str">
        <f>IFERROR(INDEX(Структура_ассортимента[SuperCategory],MATCH(Товары[[#This Row],[SubGroup]],Структура_ассортимента[Subgroup],0)),"")</f>
        <v>A</v>
      </c>
      <c r="D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110" t="str">
        <f>IFERROR(INDEX(Структура_ассортимента[Product group],MATCH(Товары[[#This Row],[SubGroup]],Структура_ассортимента[Subgroup],0)),"")</f>
        <v>AMA_C</v>
      </c>
      <c r="G6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Row],[SubGroup]],'Структура цен DIY'!$B:$C,2,FALSE),0)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0" t="str">
        <f>IFERROR(INDEX(Структура_ассортимента[SuperCategory],MATCH(Товары[[#This Row],[SubGroup]],Структура_ассортимента[Subgroup],0)),"")</f>
        <v>A</v>
      </c>
      <c r="D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110" t="str">
        <f>IFERROR(INDEX(Структура_ассортимента[Product group],MATCH(Товары[[#This Row],[SubGroup]],Структура_ассортимента[Subgroup],0)),"")</f>
        <v>AMA_C</v>
      </c>
      <c r="G6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Row],[SubGroup]],'Структура цен DIY'!$B:$C,2,FALSE),0)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0" t="str">
        <f>IFERROR(INDEX(Структура_ассортимента[SuperCategory],MATCH(Товары[[#This Row],[SubGroup]],Структура_ассортимента[Subgroup],0)),"")</f>
        <v>A</v>
      </c>
      <c r="D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110" t="str">
        <f>IFERROR(INDEX(Структура_ассортимента[Product group],MATCH(Товары[[#This Row],[SubGroup]],Структура_ассортимента[Subgroup],0)),"")</f>
        <v>AMA_C</v>
      </c>
      <c r="G6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Row],[SubGroup]],'Структура цен DIY'!$B:$C,2,FALSE),0)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0" t="str">
        <f>IFERROR(INDEX(Структура_ассортимента[SuperCategory],MATCH(Товары[[#This Row],[SubGroup]],Структура_ассортимента[Subgroup],0)),"")</f>
        <v>A</v>
      </c>
      <c r="D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110" t="str">
        <f>IFERROR(INDEX(Структура_ассортимента[Product group],MATCH(Товары[[#This Row],[SubGroup]],Структура_ассортимента[Subgroup],0)),"")</f>
        <v>AMA_C</v>
      </c>
      <c r="G6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Row],[SubGroup]],'Структура цен DIY'!$B:$C,2,FALSE),0)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0" t="str">
        <f>IFERROR(INDEX(Структура_ассортимента[SuperCategory],MATCH(Товары[[#This Row],[SubGroup]],Структура_ассортимента[Subgroup],0)),"")</f>
        <v>A</v>
      </c>
      <c r="D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110" t="str">
        <f>IFERROR(INDEX(Структура_ассортимента[Product group],MATCH(Товары[[#This Row],[SubGroup]],Структура_ассортимента[Subgroup],0)),"")</f>
        <v>AMA_C</v>
      </c>
      <c r="G6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Row],[SubGroup]],'Структура цен DIY'!$B:$C,2,FALSE),0)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0" t="str">
        <f>IFERROR(INDEX(Структура_ассортимента[SuperCategory],MATCH(Товары[[#This Row],[SubGroup]],Структура_ассортимента[Subgroup],0)),"")</f>
        <v>A</v>
      </c>
      <c r="D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110" t="str">
        <f>IFERROR(INDEX(Структура_ассортимента[Product group],MATCH(Товары[[#This Row],[SubGroup]],Структура_ассортимента[Subgroup],0)),"")</f>
        <v>AMA_C</v>
      </c>
      <c r="G6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Row],[SubGroup]],'Структура цен DIY'!$B:$C,2,FALSE),0)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0" t="str">
        <f>IFERROR(INDEX(Структура_ассортимента[SuperCategory],MATCH(Товары[[#This Row],[SubGroup]],Структура_ассортимента[Subgroup],0)),"")</f>
        <v>A</v>
      </c>
      <c r="D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110" t="str">
        <f>IFERROR(INDEX(Структура_ассортимента[Product group],MATCH(Товары[[#This Row],[SubGroup]],Структура_ассортимента[Subgroup],0)),"")</f>
        <v>AMA_C</v>
      </c>
      <c r="G6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110" t="str">
        <f>IFERROR(INDEX(Структура_ассортимента[Generic Name (long)3],MATCH(Товары[[#This Row],[SubGroup]],Структура_ассортимента[Subgroup],0)),"")</f>
        <v>Пружины</v>
      </c>
      <c r="I68" s="36">
        <v>9291</v>
      </c>
      <c r="J68" s="36" t="str">
        <f>IFERROR(INDEX(Структура_ассортимента[Generic Name (long)],MATCH(Товары[[#This Row],[SubGroup]],Структура_ассортимента[Subgroup],0)),"")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Row],[SubGroup]],'Структура цен DIY'!$B:$C,2,FALSE),0)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0" t="str">
        <f>IFERROR(INDEX(Структура_ассортимента[SuperCategory],MATCH(Товары[[#This Row],[SubGroup]],Структура_ассортимента[Subgroup],0)),"")</f>
        <v>A</v>
      </c>
      <c r="D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110" t="str">
        <f>IFERROR(INDEX(Структура_ассортимента[Product group],MATCH(Товары[[#This Row],[SubGroup]],Структура_ассортимента[Subgroup],0)),"")</f>
        <v>AMA_C</v>
      </c>
      <c r="G6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110" t="str">
        <f>IFERROR(INDEX(Структура_ассортимента[Generic Name (long)3],MATCH(Товары[[#This Row],[SubGroup]],Структура_ассортимента[Subgroup],0)),"")</f>
        <v>Пружины</v>
      </c>
      <c r="I69" s="36">
        <v>9291</v>
      </c>
      <c r="J69" s="36" t="str">
        <f>IFERROR(INDEX(Структура_ассортимента[Generic Name (long)],MATCH(Товары[[#This Row],[SubGroup]],Структура_ассортимента[Subgroup],0)),"")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Row],[SubGroup]],'Структура цен DIY'!$B:$C,2,FALSE),0)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0" t="str">
        <f>IFERROR(INDEX(Структура_ассортимента[SuperCategory],MATCH(Товары[[#This Row],[SubGroup]],Структура_ассортимента[Subgroup],0)),"")</f>
        <v>A</v>
      </c>
      <c r="D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110" t="str">
        <f>IFERROR(INDEX(Структура_ассортимента[Product group],MATCH(Товары[[#This Row],[SubGroup]],Структура_ассортимента[Subgroup],0)),"")</f>
        <v>AMA_C</v>
      </c>
      <c r="G7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110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Row],[SubGroup]],'Структура цен DIY'!$B:$C,2,FALSE),0)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0" t="str">
        <f>IFERROR(INDEX(Структура_ассортимента[SuperCategory],MATCH(Товары[[#This Row],[SubGroup]],Структура_ассортимента[Subgroup],0)),"")</f>
        <v>A</v>
      </c>
      <c r="D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110" t="str">
        <f>IFERROR(INDEX(Структура_ассортимента[Product group],MATCH(Товары[[#This Row],[SubGroup]],Структура_ассортимента[Subgroup],0)),"")</f>
        <v>AMA_C</v>
      </c>
      <c r="G7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110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Row],[SubGroup]],'Структура цен DIY'!$B:$C,2,FALSE),0)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0" t="str">
        <f>IFERROR(INDEX(Структура_ассортимента[SuperCategory],MATCH(Товары[[#This Row],[SubGroup]],Структура_ассортимента[Subgroup],0)),"")</f>
        <v>A</v>
      </c>
      <c r="D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110" t="str">
        <f>IFERROR(INDEX(Структура_ассортимента[Product group],MATCH(Товары[[#This Row],[SubGroup]],Структура_ассортимента[Subgroup],0)),"")</f>
        <v>AMA_C</v>
      </c>
      <c r="G7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110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Row],[SubGroup]],'Структура цен DIY'!$B:$C,2,FALSE),0)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0" t="str">
        <f>IFERROR(INDEX(Структура_ассортимента[SuperCategory],MATCH(Товары[[#This Row],[SubGroup]],Структура_ассортимента[Subgroup],0)),"")</f>
        <v>A</v>
      </c>
      <c r="D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110" t="str">
        <f>IFERROR(INDEX(Структура_ассортимента[Product group],MATCH(Товары[[#This Row],[SubGroup]],Структура_ассортимента[Subgroup],0)),"")</f>
        <v>AMA_C</v>
      </c>
      <c r="G7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110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Row],[SubGroup]],'Структура цен DIY'!$B:$C,2,FALSE),0)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0" t="str">
        <f>IFERROR(INDEX(Структура_ассортимента[SuperCategory],MATCH(Товары[[#This Row],[SubGroup]],Структура_ассортимента[Subgroup],0)),"")</f>
        <v>A</v>
      </c>
      <c r="D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110" t="str">
        <f>IFERROR(INDEX(Структура_ассортимента[Product group],MATCH(Товары[[#This Row],[SubGroup]],Структура_ассортимента[Subgroup],0)),"")</f>
        <v>AMA_C</v>
      </c>
      <c r="G7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110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Row],[SubGroup]],'Структура цен DIY'!$B:$C,2,FALSE),0)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0" t="str">
        <f>IFERROR(INDEX(Структура_ассортимента[SuperCategory],MATCH(Товары[[#This Row],[SubGroup]],Структура_ассортимента[Subgroup],0)),"")</f>
        <v>A</v>
      </c>
      <c r="D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110" t="str">
        <f>IFERROR(INDEX(Структура_ассортимента[Product group],MATCH(Товары[[#This Row],[SubGroup]],Структура_ассортимента[Subgroup],0)),"")</f>
        <v>AMA_C</v>
      </c>
      <c r="G7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110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Row],[SubGroup]],'Структура цен DIY'!$B:$C,2,FALSE),0)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0" t="str">
        <f>IFERROR(INDEX(Структура_ассортимента[SuperCategory],MATCH(Товары[[#This Row],[SubGroup]],Структура_ассортимента[Subgroup],0)),"")</f>
        <v>A</v>
      </c>
      <c r="D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110" t="str">
        <f>IFERROR(INDEX(Структура_ассортимента[Product group],MATCH(Товары[[#This Row],[SubGroup]],Структура_ассортимента[Subgroup],0)),"")</f>
        <v>AMA_C</v>
      </c>
      <c r="G7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110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Row],[SubGroup]],'Структура цен DIY'!$B:$C,2,FALSE),0)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0" t="str">
        <f>IFERROR(INDEX(Структура_ассортимента[SuperCategory],MATCH(Товары[[#This Row],[SubGroup]],Структура_ассортимента[Subgroup],0)),"")</f>
        <v>A</v>
      </c>
      <c r="D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110" t="str">
        <f>IFERROR(INDEX(Структура_ассортимента[Product group],MATCH(Товары[[#This Row],[SubGroup]],Структура_ассортимента[Subgroup],0)),"")</f>
        <v>AMA_C</v>
      </c>
      <c r="G7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110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Row],[SubGroup]],'Структура цен DIY'!$B:$C,2,FALSE),0)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0" t="str">
        <f>IFERROR(INDEX(Структура_ассортимента[SuperCategory],MATCH(Товары[[#This Row],[SubGroup]],Структура_ассортимента[Subgroup],0)),"")</f>
        <v>A</v>
      </c>
      <c r="D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110" t="str">
        <f>IFERROR(INDEX(Структура_ассортимента[Product group],MATCH(Товары[[#This Row],[SubGroup]],Структура_ассортимента[Subgroup],0)),"")</f>
        <v>AMA_C</v>
      </c>
      <c r="G7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8" s="36">
        <v>9232</v>
      </c>
      <c r="J78" s="36" t="str">
        <f>IFERROR(INDEX(Структура_ассортимента[Generic Name (long)],MATCH(Товары[[#This Row],[SubGroup]],Структура_ассортимента[Subgroup],0)),"")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Row],[SubGroup]],'Структура цен DIY'!$B:$C,2,FALSE),0)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0" t="str">
        <f>IFERROR(INDEX(Структура_ассортимента[SuperCategory],MATCH(Товары[[#This Row],[SubGroup]],Структура_ассортимента[Subgroup],0)),"")</f>
        <v>A</v>
      </c>
      <c r="D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110" t="str">
        <f>IFERROR(INDEX(Структура_ассортимента[Product group],MATCH(Товары[[#This Row],[SubGroup]],Структура_ассортимента[Subgroup],0)),"")</f>
        <v>AMA_C</v>
      </c>
      <c r="G7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9" s="36">
        <v>9232</v>
      </c>
      <c r="J79" s="36" t="str">
        <f>IFERROR(INDEX(Структура_ассортимента[Generic Name (long)],MATCH(Товары[[#This Row],[SubGroup]],Структура_ассортимента[Subgroup],0)),"")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Row],[SubGroup]],'Структура цен DIY'!$B:$C,2,FALSE),0)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0" t="str">
        <f>IFERROR(INDEX(Структура_ассортимента[SuperCategory],MATCH(Товары[[#This Row],[SubGroup]],Структура_ассортимента[Subgroup],0)),"")</f>
        <v>A</v>
      </c>
      <c r="D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110" t="str">
        <f>IFERROR(INDEX(Структура_ассортимента[Product group],MATCH(Товары[[#This Row],[SubGroup]],Структура_ассортимента[Subgroup],0)),"")</f>
        <v>AMA_C</v>
      </c>
      <c r="G8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Row],[SubGroup]],'Структура цен DIY'!$B:$C,2,FALSE),0)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0" t="str">
        <f>IFERROR(INDEX(Структура_ассортимента[SuperCategory],MATCH(Товары[[#This Row],[SubGroup]],Структура_ассортимента[Subgroup],0)),"")</f>
        <v>A</v>
      </c>
      <c r="D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110" t="str">
        <f>IFERROR(INDEX(Структура_ассортимента[Product group],MATCH(Товары[[#This Row],[SubGroup]],Структура_ассортимента[Subgroup],0)),"")</f>
        <v>AMA_C</v>
      </c>
      <c r="G8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Row],[SubGroup]],'Структура цен DIY'!$B:$C,2,FALSE),0)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0" t="str">
        <f>IFERROR(INDEX(Структура_ассортимента[SuperCategory],MATCH(Товары[[#This Row],[SubGroup]],Структура_ассортимента[Subgroup],0)),"")</f>
        <v>A</v>
      </c>
      <c r="D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110" t="str">
        <f>IFERROR(INDEX(Структура_ассортимента[Product group],MATCH(Товары[[#This Row],[SubGroup]],Структура_ассортимента[Subgroup],0)),"")</f>
        <v>AMA_C</v>
      </c>
      <c r="G8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Row],[SubGroup]],'Структура цен DIY'!$B:$C,2,FALSE),0)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0" t="str">
        <f>IFERROR(INDEX(Структура_ассортимента[SuperCategory],MATCH(Товары[[#This Row],[SubGroup]],Структура_ассортимента[Subgroup],0)),"")</f>
        <v>A</v>
      </c>
      <c r="D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110" t="str">
        <f>IFERROR(INDEX(Структура_ассортимента[Product group],MATCH(Товары[[#This Row],[SubGroup]],Структура_ассортимента[Subgroup],0)),"")</f>
        <v>AMA_C</v>
      </c>
      <c r="G8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Row],[SubGroup]],'Структура цен DIY'!$B:$C,2,FALSE),0)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0" t="str">
        <f>IFERROR(INDEX(Структура_ассортимента[SuperCategory],MATCH(Товары[[#This Row],[SubGroup]],Структура_ассортимента[Subgroup],0)),"")</f>
        <v>A</v>
      </c>
      <c r="D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110" t="str">
        <f>IFERROR(INDEX(Структура_ассортимента[Product group],MATCH(Товары[[#This Row],[SubGroup]],Структура_ассортимента[Subgroup],0)),"")</f>
        <v>AMA_C</v>
      </c>
      <c r="G8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Row],[SubGroup]],'Структура цен DIY'!$B:$C,2,FALSE),0)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0" t="str">
        <f>IFERROR(INDEX(Структура_ассортимента[SuperCategory],MATCH(Товары[[#This Row],[SubGroup]],Структура_ассортимента[Subgroup],0)),"")</f>
        <v>A</v>
      </c>
      <c r="D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110" t="str">
        <f>IFERROR(INDEX(Структура_ассортимента[Product group],MATCH(Товары[[#This Row],[SubGroup]],Структура_ассортимента[Subgroup],0)),"")</f>
        <v>AMA_C</v>
      </c>
      <c r="G8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5" s="36">
        <v>9233</v>
      </c>
      <c r="J85" s="36" t="str">
        <f>IFERROR(INDEX(Структура_ассортимента[Generic Name (long)],MATCH(Товары[[#This Row],[SubGroup]],Структура_ассортимента[Subgroup],0)),"")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Row],[SubGroup]],'Структура цен DIY'!$B:$C,2,FALSE),0)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0" t="str">
        <f>IFERROR(INDEX(Структура_ассортимента[SuperCategory],MATCH(Товары[[#This Row],[SubGroup]],Структура_ассортимента[Subgroup],0)),"")</f>
        <v>A</v>
      </c>
      <c r="D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110" t="str">
        <f>IFERROR(INDEX(Структура_ассортимента[Product group],MATCH(Товары[[#This Row],[SubGroup]],Структура_ассортимента[Subgroup],0)),"")</f>
        <v>AMA_C</v>
      </c>
      <c r="G8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6" s="36">
        <v>9233</v>
      </c>
      <c r="J86" s="36" t="str">
        <f>IFERROR(INDEX(Структура_ассортимента[Generic Name (long)],MATCH(Товары[[#This Row],[SubGroup]],Структура_ассортимента[Subgroup],0)),"")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Row],[SubGroup]],'Структура цен DIY'!$B:$C,2,FALSE),0)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0" t="str">
        <f>IFERROR(INDEX(Структура_ассортимента[SuperCategory],MATCH(Товары[[#This Row],[SubGroup]],Структура_ассортимента[Subgroup],0)),"")</f>
        <v>A</v>
      </c>
      <c r="D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110" t="str">
        <f>IFERROR(INDEX(Структура_ассортимента[Product group],MATCH(Товары[[#This Row],[SubGroup]],Структура_ассортимента[Subgroup],0)),"")</f>
        <v>AMA_C</v>
      </c>
      <c r="G8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Row],[SubGroup]],'Структура цен DIY'!$B:$C,2,FALSE),0)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0" t="str">
        <f>IFERROR(INDEX(Структура_ассортимента[SuperCategory],MATCH(Товары[[#This Row],[SubGroup]],Структура_ассортимента[Subgroup],0)),"")</f>
        <v>A</v>
      </c>
      <c r="D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110" t="str">
        <f>IFERROR(INDEX(Структура_ассортимента[Product group],MATCH(Товары[[#This Row],[SubGroup]],Структура_ассортимента[Subgroup],0)),"")</f>
        <v>AMA_C</v>
      </c>
      <c r="G8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Row],[SubGroup]],'Структура цен DIY'!$B:$C,2,FALSE),0)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0" t="str">
        <f>IFERROR(INDEX(Структура_ассортимента[SuperCategory],MATCH(Товары[[#This Row],[SubGroup]],Структура_ассортимента[Subgroup],0)),"")</f>
        <v>A</v>
      </c>
      <c r="D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110" t="str">
        <f>IFERROR(INDEX(Структура_ассортимента[Product group],MATCH(Товары[[#This Row],[SubGroup]],Структура_ассортимента[Subgroup],0)),"")</f>
        <v>AMA_C</v>
      </c>
      <c r="G8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Row],[SubGroup]],'Структура цен DIY'!$B:$C,2,FALSE),0)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0" t="str">
        <f>IFERROR(INDEX(Структура_ассортимента[SuperCategory],MATCH(Товары[[#This Row],[SubGroup]],Структура_ассортимента[Subgroup],0)),"")</f>
        <v>A</v>
      </c>
      <c r="D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110" t="str">
        <f>IFERROR(INDEX(Структура_ассортимента[Product group],MATCH(Товары[[#This Row],[SubGroup]],Структура_ассортимента[Subgroup],0)),"")</f>
        <v>AMA_C</v>
      </c>
      <c r="G9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Row],[SubGroup]],'Структура цен DIY'!$B:$C,2,FALSE),0)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0" t="str">
        <f>IFERROR(INDEX(Структура_ассортимента[SuperCategory],MATCH(Товары[[#This Row],[SubGroup]],Структура_ассортимента[Subgroup],0)),"")</f>
        <v>A</v>
      </c>
      <c r="D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110" t="str">
        <f>IFERROR(INDEX(Структура_ассортимента[Product group],MATCH(Товары[[#This Row],[SubGroup]],Структура_ассортимента[Subgroup],0)),"")</f>
        <v>AMA_C</v>
      </c>
      <c r="G9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1" s="36">
        <v>9241</v>
      </c>
      <c r="J91" s="36" t="str">
        <f>IFERROR(INDEX(Структура_ассортимента[Generic Name (long)],MATCH(Товары[[#This Row],[SubGroup]],Структура_ассортимента[Subgroup],0)),"")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Row],[SubGroup]],'Структура цен DIY'!$B:$C,2,FALSE),0)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0" t="str">
        <f>IFERROR(INDEX(Структура_ассортимента[SuperCategory],MATCH(Товары[[#This Row],[SubGroup]],Структура_ассортимента[Subgroup],0)),"")</f>
        <v>A</v>
      </c>
      <c r="D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110" t="str">
        <f>IFERROR(INDEX(Структура_ассортимента[Product group],MATCH(Товары[[#This Row],[SubGroup]],Структура_ассортимента[Subgroup],0)),"")</f>
        <v>AMA_C</v>
      </c>
      <c r="G9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2" s="36">
        <v>9241</v>
      </c>
      <c r="J92" s="36" t="str">
        <f>IFERROR(INDEX(Структура_ассортимента[Generic Name (long)],MATCH(Товары[[#This Row],[SubGroup]],Структура_ассортимента[Subgroup],0)),"")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Row],[SubGroup]],'Структура цен DIY'!$B:$C,2,FALSE),0)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0" t="str">
        <f>IFERROR(INDEX(Структура_ассортимента[SuperCategory],MATCH(Товары[[#This Row],[SubGroup]],Структура_ассортимента[Subgroup],0)),"")</f>
        <v>A</v>
      </c>
      <c r="D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110" t="str">
        <f>IFERROR(INDEX(Структура_ассортимента[Product group],MATCH(Товары[[#This Row],[SubGroup]],Структура_ассортимента[Subgroup],0)),"")</f>
        <v>AMA_C</v>
      </c>
      <c r="G9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Row],[SubGroup]],'Структура цен DIY'!$B:$C,2,FALSE),0)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0" t="str">
        <f>IFERROR(INDEX(Структура_ассортимента[SuperCategory],MATCH(Товары[[#This Row],[SubGroup]],Структура_ассортимента[Subgroup],0)),"")</f>
        <v>A</v>
      </c>
      <c r="D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110" t="str">
        <f>IFERROR(INDEX(Структура_ассортимента[Product group],MATCH(Товары[[#This Row],[SubGroup]],Структура_ассортимента[Subgroup],0)),"")</f>
        <v>AMA_C</v>
      </c>
      <c r="G9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Row],[SubGroup]],'Структура цен DIY'!$B:$C,2,FALSE),0)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0" t="str">
        <f>IFERROR(INDEX(Структура_ассортимента[SuperCategory],MATCH(Товары[[#This Row],[SubGroup]],Структура_ассортимента[Subgroup],0)),"")</f>
        <v>A</v>
      </c>
      <c r="D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110" t="str">
        <f>IFERROR(INDEX(Структура_ассортимента[Product group],MATCH(Товары[[#This Row],[SubGroup]],Структура_ассортимента[Subgroup],0)),"")</f>
        <v>AMA_C</v>
      </c>
      <c r="G9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Row],[SubGroup]],'Структура цен DIY'!$B:$C,2,FALSE),0)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0" t="str">
        <f>IFERROR(INDEX(Структура_ассортимента[SuperCategory],MATCH(Товары[[#This Row],[SubGroup]],Структура_ассортимента[Subgroup],0)),"")</f>
        <v>A</v>
      </c>
      <c r="D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110" t="str">
        <f>IFERROR(INDEX(Структура_ассортимента[Product group],MATCH(Товары[[#This Row],[SubGroup]],Структура_ассортимента[Subgroup],0)),"")</f>
        <v>AMA_C</v>
      </c>
      <c r="G9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Row],[SubGroup]],'Структура цен DIY'!$B:$C,2,FALSE),0)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0" t="str">
        <f>IFERROR(INDEX(Структура_ассортимента[SuperCategory],MATCH(Товары[[#This Row],[SubGroup]],Структура_ассортимента[Subgroup],0)),"")</f>
        <v>A</v>
      </c>
      <c r="D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110" t="str">
        <f>IFERROR(INDEX(Структура_ассортимента[Product group],MATCH(Товары[[#This Row],[SubGroup]],Структура_ассортимента[Subgroup],0)),"")</f>
        <v>AMA_C</v>
      </c>
      <c r="G9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Row],[SubGroup]],'Структура цен DIY'!$B:$C,2,FALSE),0)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0" t="str">
        <f>IFERROR(INDEX(Структура_ассортимента[SuperCategory],MATCH(Товары[[#This Row],[SubGroup]],Структура_ассортимента[Subgroup],0)),"")</f>
        <v>A</v>
      </c>
      <c r="D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110" t="str">
        <f>IFERROR(INDEX(Структура_ассортимента[Product group],MATCH(Товары[[#This Row],[SubGroup]],Структура_ассортимента[Subgroup],0)),"")</f>
        <v>AMA_C</v>
      </c>
      <c r="G9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Row],[SubGroup]],'Структура цен DIY'!$B:$C,2,FALSE),0)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0" t="str">
        <f>IFERROR(INDEX(Структура_ассортимента[SuperCategory],MATCH(Товары[[#This Row],[SubGroup]],Структура_ассортимента[Subgroup],0)),"")</f>
        <v>A</v>
      </c>
      <c r="D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110" t="str">
        <f>IFERROR(INDEX(Структура_ассортимента[Product group],MATCH(Товары[[#This Row],[SubGroup]],Структура_ассортимента[Subgroup],0)),"")</f>
        <v>AMA_C</v>
      </c>
      <c r="G9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Row],[SubGroup]],'Структура цен DIY'!$B:$C,2,FALSE),0)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0" t="str">
        <f>IFERROR(INDEX(Структура_ассортимента[SuperCategory],MATCH(Товары[[#This Row],[SubGroup]],Структура_ассортимента[Subgroup],0)),"")</f>
        <v>A</v>
      </c>
      <c r="D1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110" t="str">
        <f>IFERROR(INDEX(Структура_ассортимента[Product group],MATCH(Товары[[#This Row],[SubGroup]],Структура_ассортимента[Subgroup],0)),"")</f>
        <v>AMA_C</v>
      </c>
      <c r="G10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Row],[SubGroup]],'Структура цен DIY'!$B:$C,2,FALSE),0)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0" t="str">
        <f>IFERROR(INDEX(Структура_ассортимента[SuperCategory],MATCH(Товары[[#This Row],[SubGroup]],Структура_ассортимента[Subgroup],0)),"")</f>
        <v>A</v>
      </c>
      <c r="D1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110" t="str">
        <f>IFERROR(INDEX(Структура_ассортимента[Product group],MATCH(Товары[[#This Row],[SubGroup]],Структура_ассортимента[Subgroup],0)),"")</f>
        <v>AMA_C</v>
      </c>
      <c r="G10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Row],[SubGroup]],'Структура цен DIY'!$B:$C,2,FALSE),0)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0" t="str">
        <f>IFERROR(INDEX(Структура_ассортимента[SuperCategory],MATCH(Товары[[#This Row],[SubGroup]],Структура_ассортимента[Subgroup],0)),"")</f>
        <v>A</v>
      </c>
      <c r="D1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110" t="str">
        <f>IFERROR(INDEX(Структура_ассортимента[Product group],MATCH(Товары[[#This Row],[SubGroup]],Структура_ассортимента[Subgroup],0)),"")</f>
        <v>AMA_C</v>
      </c>
      <c r="G10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Row],[SubGroup]],'Структура цен DIY'!$B:$C,2,FALSE),0)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0" t="str">
        <f>IFERROR(INDEX(Структура_ассортимента[SuperCategory],MATCH(Товары[[#This Row],[SubGroup]],Структура_ассортимента[Subgroup],0)),"")</f>
        <v>A</v>
      </c>
      <c r="D1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110" t="str">
        <f>IFERROR(INDEX(Структура_ассортимента[Product group],MATCH(Товары[[#This Row],[SubGroup]],Структура_ассортимента[Subgroup],0)),"")</f>
        <v>AMA_C</v>
      </c>
      <c r="G10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Row],[SubGroup]],'Структура цен DIY'!$B:$C,2,FALSE),0)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0" t="str">
        <f>IFERROR(INDEX(Структура_ассортимента[SuperCategory],MATCH(Товары[[#This Row],[SubGroup]],Структура_ассортимента[Subgroup],0)),"")</f>
        <v>A</v>
      </c>
      <c r="D1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110" t="str">
        <f>IFERROR(INDEX(Структура_ассортимента[Product group],MATCH(Товары[[#This Row],[SubGroup]],Структура_ассортимента[Subgroup],0)),"")</f>
        <v>AMA_C</v>
      </c>
      <c r="G10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Row],[SubGroup]],'Структура цен DIY'!$B:$C,2,FALSE),0)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0" t="str">
        <f>IFERROR(INDEX(Структура_ассортимента[SuperCategory],MATCH(Товары[[#This Row],[SubGroup]],Структура_ассортимента[Subgroup],0)),"")</f>
        <v>A</v>
      </c>
      <c r="D1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110" t="str">
        <f>IFERROR(INDEX(Структура_ассортимента[Product group],MATCH(Товары[[#This Row],[SubGroup]],Структура_ассортимента[Subgroup],0)),"")</f>
        <v>AMA_C</v>
      </c>
      <c r="G10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Row],[SubGroup]],'Структура цен DIY'!$B:$C,2,FALSE),0)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0" t="str">
        <f>IFERROR(INDEX(Структура_ассортимента[SuperCategory],MATCH(Товары[[#This Row],[SubGroup]],Структура_ассортимента[Subgroup],0)),"")</f>
        <v>A</v>
      </c>
      <c r="D1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110" t="str">
        <f>IFERROR(INDEX(Структура_ассортимента[Product group],MATCH(Товары[[#This Row],[SubGroup]],Структура_ассортимента[Subgroup],0)),"")</f>
        <v>AMA_C</v>
      </c>
      <c r="G10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Row],[SubGroup]],'Структура цен DIY'!$B:$C,2,FALSE),0)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0" t="str">
        <f>IFERROR(INDEX(Структура_ассортимента[SuperCategory],MATCH(Товары[[#This Row],[SubGroup]],Структура_ассортимента[Subgroup],0)),"")</f>
        <v>A</v>
      </c>
      <c r="D1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110" t="str">
        <f>IFERROR(INDEX(Структура_ассортимента[Product group],MATCH(Товары[[#This Row],[SubGroup]],Структура_ассортимента[Subgroup],0)),"")</f>
        <v>AMA_C</v>
      </c>
      <c r="G10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Row],[SubGroup]],'Структура цен DIY'!$B:$C,2,FALSE),0)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0" t="str">
        <f>IFERROR(INDEX(Структура_ассортимента[SuperCategory],MATCH(Товары[[#This Row],[SubGroup]],Структура_ассортимента[Subgroup],0)),"")</f>
        <v>A</v>
      </c>
      <c r="D1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110" t="str">
        <f>IFERROR(INDEX(Структура_ассортимента[Product group],MATCH(Товары[[#This Row],[SubGroup]],Структура_ассортимента[Subgroup],0)),"")</f>
        <v>AMA_C</v>
      </c>
      <c r="G10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Row],[SubGroup]],'Структура цен DIY'!$B:$C,2,FALSE),0)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0" t="str">
        <f>IFERROR(INDEX(Структура_ассортимента[SuperCategory],MATCH(Товары[[#This Row],[SubGroup]],Структура_ассортимента[Subgroup],0)),"")</f>
        <v>A</v>
      </c>
      <c r="D1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110" t="str">
        <f>IFERROR(INDEX(Структура_ассортимента[Product group],MATCH(Товары[[#This Row],[SubGroup]],Структура_ассортимента[Subgroup],0)),"")</f>
        <v>AMA_C</v>
      </c>
      <c r="G10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Row],[SubGroup]],'Структура цен DIY'!$B:$C,2,FALSE),0)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0" t="str">
        <f>IFERROR(INDEX(Структура_ассортимента[SuperCategory],MATCH(Товары[[#This Row],[SubGroup]],Структура_ассортимента[Subgroup],0)),"")</f>
        <v>A</v>
      </c>
      <c r="D1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110" t="str">
        <f>IFERROR(INDEX(Структура_ассортимента[Product group],MATCH(Товары[[#This Row],[SubGroup]],Структура_ассортимента[Subgroup],0)),"")</f>
        <v>AMA_C</v>
      </c>
      <c r="G11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0" s="36">
        <v>9232</v>
      </c>
      <c r="J110" s="36" t="str">
        <f>IFERROR(INDEX(Структура_ассортимента[Generic Name (long)],MATCH(Товары[[#This Row],[SubGroup]],Структура_ассортимента[Subgroup],0)),"")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Row],[SubGroup]],'Структура цен DIY'!$B:$C,2,FALSE),0)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0" t="str">
        <f>IFERROR(INDEX(Структура_ассортимента[SuperCategory],MATCH(Товары[[#This Row],[SubGroup]],Структура_ассортимента[Subgroup],0)),"")</f>
        <v>A</v>
      </c>
      <c r="D1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110" t="str">
        <f>IFERROR(INDEX(Структура_ассортимента[Product group],MATCH(Товары[[#This Row],[SubGroup]],Структура_ассортимента[Subgroup],0)),"")</f>
        <v>AMA_C</v>
      </c>
      <c r="G11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1" s="36">
        <v>9232</v>
      </c>
      <c r="J111" s="36" t="str">
        <f>IFERROR(INDEX(Структура_ассортимента[Generic Name (long)],MATCH(Товары[[#This Row],[SubGroup]],Структура_ассортимента[Subgroup],0)),"")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Row],[SubGroup]],'Структура цен DIY'!$B:$C,2,FALSE),0)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0" t="str">
        <f>IFERROR(INDEX(Структура_ассортимента[SuperCategory],MATCH(Товары[[#This Row],[SubGroup]],Структура_ассортимента[Subgroup],0)),"")</f>
        <v>A</v>
      </c>
      <c r="D1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110" t="str">
        <f>IFERROR(INDEX(Структура_ассортимента[Product group],MATCH(Товары[[#This Row],[SubGroup]],Структура_ассортимента[Subgroup],0)),"")</f>
        <v>AMA_C</v>
      </c>
      <c r="G11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2" s="36">
        <v>9242</v>
      </c>
      <c r="J112" s="36" t="str">
        <f>IFERROR(INDEX(Структура_ассортимента[Generic Name (long)],MATCH(Товары[[#This Row],[SubGroup]],Структура_ассортимента[Subgroup],0)),"")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Row],[SubGroup]],'Структура цен DIY'!$B:$C,2,FALSE),0)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0" t="str">
        <f>IFERROR(INDEX(Структура_ассортимента[SuperCategory],MATCH(Товары[[#This Row],[SubGroup]],Структура_ассортимента[Subgroup],0)),"")</f>
        <v>A</v>
      </c>
      <c r="D1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110" t="str">
        <f>IFERROR(INDEX(Структура_ассортимента[Product group],MATCH(Товары[[#This Row],[SubGroup]],Структура_ассортимента[Subgroup],0)),"")</f>
        <v>AMA_C</v>
      </c>
      <c r="G11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3" s="36">
        <v>9241</v>
      </c>
      <c r="J11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Row],[SubGroup]],'Структура цен DIY'!$B:$C,2,FALSE),0)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0" t="str">
        <f>IFERROR(INDEX(Структура_ассортимента[SuperCategory],MATCH(Товары[[#This Row],[SubGroup]],Структура_ассортимента[Subgroup],0)),"")</f>
        <v>A</v>
      </c>
      <c r="D1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110" t="str">
        <f>IFERROR(INDEX(Структура_ассортимента[Product group],MATCH(Товары[[#This Row],[SubGroup]],Структура_ассортимента[Subgroup],0)),"")</f>
        <v>AMA_C</v>
      </c>
      <c r="G11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4" s="36">
        <v>9241</v>
      </c>
      <c r="J11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Row],[SubGroup]],'Структура цен DIY'!$B:$C,2,FALSE),0)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0" t="str">
        <f>IFERROR(INDEX(Структура_ассортимента[SuperCategory],MATCH(Товары[[#This Row],[SubGroup]],Структура_ассортимента[Subgroup],0)),"")</f>
        <v>A</v>
      </c>
      <c r="D1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110" t="str">
        <f>IFERROR(INDEX(Структура_ассортимента[Product group],MATCH(Товары[[#This Row],[SubGroup]],Структура_ассортимента[Subgroup],0)),"")</f>
        <v>AMA_C</v>
      </c>
      <c r="G11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Row],[SubGroup]],'Структура цен DIY'!$B:$C,2,FALSE),0)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0" t="str">
        <f>IFERROR(INDEX(Структура_ассортимента[SuperCategory],MATCH(Товары[[#This Row],[SubGroup]],Структура_ассортимента[Subgroup],0)),"")</f>
        <v>A</v>
      </c>
      <c r="D1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110" t="str">
        <f>IFERROR(INDEX(Структура_ассортимента[Product group],MATCH(Товары[[#This Row],[SubGroup]],Структура_ассортимента[Subgroup],0)),"")</f>
        <v>AMA_C</v>
      </c>
      <c r="G11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Row],[SubGroup]],'Структура цен DIY'!$B:$C,2,FALSE),0)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0" t="str">
        <f>IFERROR(INDEX(Структура_ассортимента[SuperCategory],MATCH(Товары[[#This Row],[SubGroup]],Структура_ассортимента[Subgroup],0)),"")</f>
        <v>A</v>
      </c>
      <c r="D1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110" t="str">
        <f>IFERROR(INDEX(Структура_ассортимента[Product group],MATCH(Товары[[#This Row],[SubGroup]],Структура_ассортимента[Subgroup],0)),"")</f>
        <v>AMA_C</v>
      </c>
      <c r="G11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Row],[SubGroup]],'Структура цен DIY'!$B:$C,2,FALSE),0)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0" t="str">
        <f>IFERROR(INDEX(Структура_ассортимента[SuperCategory],MATCH(Товары[[#This Row],[SubGroup]],Структура_ассортимента[Subgroup],0)),"")</f>
        <v>A</v>
      </c>
      <c r="D1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110" t="str">
        <f>IFERROR(INDEX(Структура_ассортимента[Product group],MATCH(Товары[[#This Row],[SubGroup]],Структура_ассортимента[Subgroup],0)),"")</f>
        <v>AMA_C</v>
      </c>
      <c r="G11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Row],[SubGroup]],'Структура цен DIY'!$B:$C,2,FALSE),0)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0" t="str">
        <f>IFERROR(INDEX(Структура_ассортимента[SuperCategory],MATCH(Товары[[#This Row],[SubGroup]],Структура_ассортимента[Subgroup],0)),"")</f>
        <v>A</v>
      </c>
      <c r="D1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110" t="str">
        <f>IFERROR(INDEX(Структура_ассортимента[Product group],MATCH(Товары[[#This Row],[SubGroup]],Структура_ассортимента[Subgroup],0)),"")</f>
        <v>AMA_C</v>
      </c>
      <c r="G11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Row],[SubGroup]],'Структура цен DIY'!$B:$C,2,FALSE),0)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0" t="str">
        <f>IFERROR(INDEX(Структура_ассортимента[SuperCategory],MATCH(Товары[[#This Row],[SubGroup]],Структура_ассортимента[Subgroup],0)),"")</f>
        <v>A</v>
      </c>
      <c r="D1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110" t="str">
        <f>IFERROR(INDEX(Структура_ассортимента[Product group],MATCH(Товары[[#This Row],[SubGroup]],Структура_ассортимента[Subgroup],0)),"")</f>
        <v>AMA_C</v>
      </c>
      <c r="G12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Row],[SubGroup]],'Структура цен DIY'!$B:$C,2,FALSE),0)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0" t="str">
        <f>IFERROR(INDEX(Структура_ассортимента[SuperCategory],MATCH(Товары[[#This Row],[SubGroup]],Структура_ассортимента[Subgroup],0)),"")</f>
        <v>A</v>
      </c>
      <c r="D1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110" t="str">
        <f>IFERROR(INDEX(Структура_ассортимента[Product group],MATCH(Товары[[#This Row],[SubGroup]],Структура_ассортимента[Subgroup],0)),"")</f>
        <v>AMA_C</v>
      </c>
      <c r="G12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Row],[SubGroup]],'Структура цен DIY'!$B:$C,2,FALSE),0)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0" t="str">
        <f>IFERROR(INDEX(Структура_ассортимента[SuperCategory],MATCH(Товары[[#This Row],[SubGroup]],Структура_ассортимента[Subgroup],0)),"")</f>
        <v>A</v>
      </c>
      <c r="D1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110" t="str">
        <f>IFERROR(INDEX(Структура_ассортимента[Product group],MATCH(Товары[[#This Row],[SubGroup]],Структура_ассортимента[Subgroup],0)),"")</f>
        <v>AMA_C</v>
      </c>
      <c r="G12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Row],[SubGroup]],'Структура цен DIY'!$B:$C,2,FALSE),0)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0" t="str">
        <f>IFERROR(INDEX(Структура_ассортимента[SuperCategory],MATCH(Товары[[#This Row],[SubGroup]],Структура_ассортимента[Subgroup],0)),"")</f>
        <v>A</v>
      </c>
      <c r="D1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110" t="str">
        <f>IFERROR(INDEX(Структура_ассортимента[Product group],MATCH(Товары[[#This Row],[SubGroup]],Структура_ассортимента[Subgroup],0)),"")</f>
        <v>AMA_C</v>
      </c>
      <c r="G12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Row],[SubGroup]],'Структура цен DIY'!$B:$C,2,FALSE),0)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0" t="str">
        <f>IFERROR(INDEX(Структура_ассортимента[SuperCategory],MATCH(Товары[[#This Row],[SubGroup]],Структура_ассортимента[Subgroup],0)),"")</f>
        <v>A</v>
      </c>
      <c r="D1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110" t="str">
        <f>IFERROR(INDEX(Структура_ассортимента[Product group],MATCH(Товары[[#This Row],[SubGroup]],Структура_ассортимента[Subgroup],0)),"")</f>
        <v>AMA_C</v>
      </c>
      <c r="G12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Row],[SubGroup]],'Структура цен DIY'!$B:$C,2,FALSE),0)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0" t="str">
        <f>IFERROR(INDEX(Структура_ассортимента[SuperCategory],MATCH(Товары[[#This Row],[SubGroup]],Структура_ассортимента[Subgroup],0)),"")</f>
        <v>A</v>
      </c>
      <c r="D1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110" t="str">
        <f>IFERROR(INDEX(Структура_ассортимента[Product group],MATCH(Товары[[#This Row],[SubGroup]],Структура_ассортимента[Subgroup],0)),"")</f>
        <v>AMA_C</v>
      </c>
      <c r="G12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Row],[SubGroup]],'Структура цен DIY'!$B:$C,2,FALSE),0)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0" t="str">
        <f>IFERROR(INDEX(Структура_ассортимента[SuperCategory],MATCH(Товары[[#This Row],[SubGroup]],Структура_ассортимента[Subgroup],0)),"")</f>
        <v>A</v>
      </c>
      <c r="D1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110" t="str">
        <f>IFERROR(INDEX(Структура_ассортимента[Product group],MATCH(Товары[[#This Row],[SubGroup]],Структура_ассортимента[Subgroup],0)),"")</f>
        <v>AMA_C</v>
      </c>
      <c r="G12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Row],[SubGroup]],'Структура цен DIY'!$B:$C,2,FALSE),0)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0" t="str">
        <f>IFERROR(INDEX(Структура_ассортимента[SuperCategory],MATCH(Товары[[#This Row],[SubGroup]],Структура_ассортимента[Subgroup],0)),"")</f>
        <v>A</v>
      </c>
      <c r="D1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110" t="str">
        <f>IFERROR(INDEX(Структура_ассортимента[Product group],MATCH(Товары[[#This Row],[SubGroup]],Структура_ассортимента[Subgroup],0)),"")</f>
        <v>AMA_C</v>
      </c>
      <c r="G12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Row],[SubGroup]],'Структура цен DIY'!$B:$C,2,FALSE),0)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0" t="str">
        <f>IFERROR(INDEX(Структура_ассортимента[SuperCategory],MATCH(Товары[[#This Row],[SubGroup]],Структура_ассортимента[Subgroup],0)),"")</f>
        <v>A</v>
      </c>
      <c r="D1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110" t="str">
        <f>IFERROR(INDEX(Структура_ассортимента[Product group],MATCH(Товары[[#This Row],[SubGroup]],Структура_ассортимента[Subgroup],0)),"")</f>
        <v>AMA_C</v>
      </c>
      <c r="G12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Row],[SubGroup]],'Структура цен DIY'!$B:$C,2,FALSE),0)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0" t="str">
        <f>IFERROR(INDEX(Структура_ассортимента[SuperCategory],MATCH(Товары[[#This Row],[SubGroup]],Структура_ассортимента[Subgroup],0)),"")</f>
        <v>A</v>
      </c>
      <c r="D1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110" t="str">
        <f>IFERROR(INDEX(Структура_ассортимента[Product group],MATCH(Товары[[#This Row],[SubGroup]],Структура_ассортимента[Subgroup],0)),"")</f>
        <v>AMA_C</v>
      </c>
      <c r="G12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Row],[SubGroup]],'Структура цен DIY'!$B:$C,2,FALSE),0)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0" t="str">
        <f>IFERROR(INDEX(Структура_ассортимента[SuperCategory],MATCH(Товары[[#This Row],[SubGroup]],Структура_ассортимента[Subgroup],0)),"")</f>
        <v>A</v>
      </c>
      <c r="D1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110" t="str">
        <f>IFERROR(INDEX(Структура_ассортимента[Product group],MATCH(Товары[[#This Row],[SubGroup]],Структура_ассортимента[Subgroup],0)),"")</f>
        <v>AMA_C</v>
      </c>
      <c r="G13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Row],[SubGroup]],'Структура цен DIY'!$B:$C,2,FALSE),0)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0" t="str">
        <f>IFERROR(INDEX(Структура_ассортимента[SuperCategory],MATCH(Товары[[#This Row],[SubGroup]],Структура_ассортимента[Subgroup],0)),"")</f>
        <v>A</v>
      </c>
      <c r="D1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110" t="str">
        <f>IFERROR(INDEX(Структура_ассортимента[Product group],MATCH(Товары[[#This Row],[SubGroup]],Структура_ассортимента[Subgroup],0)),"")</f>
        <v>AMA_C</v>
      </c>
      <c r="G13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110" t="str">
        <f>IFERROR(INDEX(Структура_ассортимента[Generic Name (long)3],MATCH(Товары[[#This Row],[SubGroup]],Структура_ассортимента[Subgroup],0)),"")</f>
        <v>Рукоятки</v>
      </c>
      <c r="I131" s="36">
        <v>8422</v>
      </c>
      <c r="J131" s="36" t="str">
        <f>IFERROR(INDEX(Структура_ассортимента[Generic Name (long)],MATCH(Товары[[#This Row],[SubGroup]],Структура_ассортимента[Subgroup],0)),"")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Row],[SubGroup]],'Структура цен DIY'!$B:$C,2,FALSE),0)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0" t="str">
        <f>IFERROR(INDEX(Структура_ассортимента[SuperCategory],MATCH(Товары[[#This Row],[SubGroup]],Структура_ассортимента[Subgroup],0)),"")</f>
        <v>A</v>
      </c>
      <c r="D1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110" t="str">
        <f>IFERROR(INDEX(Структура_ассортимента[Product group],MATCH(Товары[[#This Row],[SubGroup]],Структура_ассортимента[Subgroup],0)),"")</f>
        <v>AMA_C</v>
      </c>
      <c r="G13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110" t="str">
        <f>IFERROR(INDEX(Структура_ассортимента[Generic Name (long)3],MATCH(Товары[[#This Row],[SubGroup]],Структура_ассортимента[Subgroup],0)),"")</f>
        <v>Рукоятки</v>
      </c>
      <c r="I132" s="36">
        <v>8422</v>
      </c>
      <c r="J132" s="36" t="str">
        <f>IFERROR(INDEX(Структура_ассортимента[Generic Name (long)],MATCH(Товары[[#This Row],[SubGroup]],Структура_ассортимента[Subgroup],0)),"")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Row],[SubGroup]],'Структура цен DIY'!$B:$C,2,FALSE),0)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0" t="str">
        <f>IFERROR(INDEX(Структура_ассортимента[SuperCategory],MATCH(Товары[[#This Row],[SubGroup]],Структура_ассортимента[Subgroup],0)),"")</f>
        <v>A</v>
      </c>
      <c r="D1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110" t="str">
        <f>IFERROR(INDEX(Структура_ассортимента[Product group],MATCH(Товары[[#This Row],[SubGroup]],Структура_ассортимента[Subgroup],0)),"")</f>
        <v>AMA_C</v>
      </c>
      <c r="G13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110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Row],[SubGroup]],'Структура цен DIY'!$B:$C,2,FALSE),0)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0" t="str">
        <f>IFERROR(INDEX(Структура_ассортимента[SuperCategory],MATCH(Товары[[#This Row],[SubGroup]],Структура_ассортимента[Subgroup],0)),"")</f>
        <v>A</v>
      </c>
      <c r="D1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110" t="str">
        <f>IFERROR(INDEX(Структура_ассортимента[Product group],MATCH(Товары[[#This Row],[SubGroup]],Структура_ассортимента[Subgroup],0)),"")</f>
        <v>AMA_C</v>
      </c>
      <c r="G13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110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Row],[SubGroup]],'Структура цен DIY'!$B:$C,2,FALSE),0)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0" t="str">
        <f>IFERROR(INDEX(Структура_ассортимента[SuperCategory],MATCH(Товары[[#This Row],[SubGroup]],Структура_ассортимента[Subgroup],0)),"")</f>
        <v>A</v>
      </c>
      <c r="D1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110" t="str">
        <f>IFERROR(INDEX(Структура_ассортимента[Product group],MATCH(Товары[[#This Row],[SubGroup]],Структура_ассортимента[Subgroup],0)),"")</f>
        <v>AMA_C</v>
      </c>
      <c r="G13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110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Row],[SubGroup]],'Структура цен DIY'!$B:$C,2,FALSE),0)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0" t="str">
        <f>IFERROR(INDEX(Структура_ассортимента[SuperCategory],MATCH(Товары[[#This Row],[SubGroup]],Структура_ассортимента[Subgroup],0)),"")</f>
        <v>A</v>
      </c>
      <c r="D1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110" t="str">
        <f>IFERROR(INDEX(Структура_ассортимента[Product group],MATCH(Товары[[#This Row],[SubGroup]],Структура_ассортимента[Subgroup],0)),"")</f>
        <v>AMA_C</v>
      </c>
      <c r="G13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110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Row],[SubGroup]],'Структура цен DIY'!$B:$C,2,FALSE),0)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0" t="str">
        <f>IFERROR(INDEX(Структура_ассортимента[SuperCategory],MATCH(Товары[[#This Row],[SubGroup]],Структура_ассортимента[Subgroup],0)),"")</f>
        <v>A</v>
      </c>
      <c r="D1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110" t="str">
        <f>IFERROR(INDEX(Структура_ассортимента[Product group],MATCH(Товары[[#This Row],[SubGroup]],Структура_ассортимента[Subgroup],0)),"")</f>
        <v>AMA_C</v>
      </c>
      <c r="G13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7" s="36">
        <v>9242</v>
      </c>
      <c r="J137" s="36" t="str">
        <f>IFERROR(INDEX(Структура_ассортимента[Generic Name (long)],MATCH(Товары[[#This Row],[SubGroup]],Структура_ассортимента[Subgroup],0)),"")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Row],[SubGroup]],'Структура цен DIY'!$B:$C,2,FALSE),0)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0" t="str">
        <f>IFERROR(INDEX(Структура_ассортимента[SuperCategory],MATCH(Товары[[#This Row],[SubGroup]],Структура_ассортимента[Subgroup],0)),"")</f>
        <v>A</v>
      </c>
      <c r="D1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110" t="str">
        <f>IFERROR(INDEX(Структура_ассортимента[Product group],MATCH(Товары[[#This Row],[SubGroup]],Структура_ассортимента[Subgroup],0)),"")</f>
        <v>AMA_C</v>
      </c>
      <c r="G13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8" s="36">
        <v>9242</v>
      </c>
      <c r="J138" s="36" t="str">
        <f>IFERROR(INDEX(Структура_ассортимента[Generic Name (long)],MATCH(Товары[[#This Row],[SubGroup]],Структура_ассортимента[Subgroup],0)),"")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Row],[SubGroup]],'Структура цен DIY'!$B:$C,2,FALSE),0)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0" t="str">
        <f>IFERROR(INDEX(Структура_ассортимента[SuperCategory],MATCH(Товары[[#This Row],[SubGroup]],Структура_ассортимента[Subgroup],0)),"")</f>
        <v>A</v>
      </c>
      <c r="D1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110" t="str">
        <f>IFERROR(INDEX(Структура_ассортимента[Product group],MATCH(Товары[[#This Row],[SubGroup]],Структура_ассортимента[Subgroup],0)),"")</f>
        <v>AMA_C</v>
      </c>
      <c r="G13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Row],[SubGroup]],'Структура цен DIY'!$B:$C,2,FALSE),0)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0" t="str">
        <f>IFERROR(INDEX(Структура_ассортимента[SuperCategory],MATCH(Товары[[#This Row],[SubGroup]],Структура_ассортимента[Subgroup],0)),"")</f>
        <v>A</v>
      </c>
      <c r="D1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110" t="str">
        <f>IFERROR(INDEX(Структура_ассортимента[Product group],MATCH(Товары[[#This Row],[SubGroup]],Структура_ассортимента[Subgroup],0)),"")</f>
        <v>AMA_C</v>
      </c>
      <c r="G14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Row],[SubGroup]],'Структура цен DIY'!$B:$C,2,FALSE),0)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0" t="str">
        <f>IFERROR(INDEX(Структура_ассортимента[SuperCategory],MATCH(Товары[[#This Row],[SubGroup]],Структура_ассортимента[Subgroup],0)),"")</f>
        <v>A</v>
      </c>
      <c r="D1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110" t="str">
        <f>IFERROR(INDEX(Структура_ассортимента[Product group],MATCH(Товары[[#This Row],[SubGroup]],Структура_ассортимента[Subgroup],0)),"")</f>
        <v>AMA_C</v>
      </c>
      <c r="G1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Row],[SubGroup]],'Структура цен DIY'!$B:$C,2,FALSE),0)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0" t="str">
        <f>IFERROR(INDEX(Структура_ассортимента[SuperCategory],MATCH(Товары[[#This Row],[SubGroup]],Структура_ассортимента[Subgroup],0)),"")</f>
        <v>A</v>
      </c>
      <c r="D1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110" t="str">
        <f>IFERROR(INDEX(Структура_ассортимента[Product group],MATCH(Товары[[#This Row],[SubGroup]],Структура_ассортимента[Subgroup],0)),"")</f>
        <v>AMA_C</v>
      </c>
      <c r="G1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Row],[SubGroup]],'Структура цен DIY'!$B:$C,2,FALSE),0)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0" t="str">
        <f>IFERROR(INDEX(Структура_ассортимента[SuperCategory],MATCH(Товары[[#This Row],[SubGroup]],Структура_ассортимента[Subgroup],0)),"")</f>
        <v>A</v>
      </c>
      <c r="D1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110" t="str">
        <f>IFERROR(INDEX(Структура_ассортимента[Product group],MATCH(Товары[[#This Row],[SubGroup]],Структура_ассортимента[Subgroup],0)),"")</f>
        <v>AMA_C</v>
      </c>
      <c r="G1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Row],[SubGroup]],'Структура цен DIY'!$B:$C,2,FALSE),0)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0" t="str">
        <f>IFERROR(INDEX(Структура_ассортимента[SuperCategory],MATCH(Товары[[#This Row],[SubGroup]],Структура_ассортимента[Subgroup],0)),"")</f>
        <v>A</v>
      </c>
      <c r="D1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110" t="str">
        <f>IFERROR(INDEX(Структура_ассортимента[Product group],MATCH(Товары[[#This Row],[SubGroup]],Структура_ассортимента[Subgroup],0)),"")</f>
        <v>AMA_C</v>
      </c>
      <c r="G1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Row],[SubGroup]],'Структура цен DIY'!$B:$C,2,FALSE),0)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0" t="str">
        <f>IFERROR(INDEX(Структура_ассортимента[SuperCategory],MATCH(Товары[[#This Row],[SubGroup]],Структура_ассортимента[Subgroup],0)),"")</f>
        <v>A</v>
      </c>
      <c r="D1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110" t="str">
        <f>IFERROR(INDEX(Структура_ассортимента[Product group],MATCH(Товары[[#This Row],[SubGroup]],Структура_ассортимента[Subgroup],0)),"")</f>
        <v>AMA_C</v>
      </c>
      <c r="G1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Row],[SubGroup]],'Структура цен DIY'!$B:$C,2,FALSE),0)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0" t="str">
        <f>IFERROR(INDEX(Структура_ассортимента[SuperCategory],MATCH(Товары[[#This Row],[SubGroup]],Структура_ассортимента[Subgroup],0)),"")</f>
        <v>A</v>
      </c>
      <c r="D1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110" t="str">
        <f>IFERROR(INDEX(Структура_ассортимента[Product group],MATCH(Товары[[#This Row],[SubGroup]],Структура_ассортимента[Subgroup],0)),"")</f>
        <v>AMA_C</v>
      </c>
      <c r="G1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Row],[SubGroup]],'Структура цен DIY'!$B:$C,2,FALSE),0)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0" t="str">
        <f>IFERROR(INDEX(Структура_ассортимента[SuperCategory],MATCH(Товары[[#This Row],[SubGroup]],Структура_ассортимента[Subgroup],0)),"")</f>
        <v>A</v>
      </c>
      <c r="D1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110" t="str">
        <f>IFERROR(INDEX(Структура_ассортимента[Product group],MATCH(Товары[[#This Row],[SubGroup]],Структура_ассортимента[Subgroup],0)),"")</f>
        <v>AMA_C</v>
      </c>
      <c r="G1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Row],[SubGroup]],'Структура цен DIY'!$B:$C,2,FALSE),0)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0" t="str">
        <f>IFERROR(INDEX(Структура_ассортимента[SuperCategory],MATCH(Товары[[#This Row],[SubGroup]],Структура_ассортимента[Subgroup],0)),"")</f>
        <v>A</v>
      </c>
      <c r="D1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110" t="str">
        <f>IFERROR(INDEX(Структура_ассортимента[Product group],MATCH(Товары[[#This Row],[SubGroup]],Структура_ассортимента[Subgroup],0)),"")</f>
        <v>AMA_C</v>
      </c>
      <c r="G1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Row],[SubGroup]],'Структура цен DIY'!$B:$C,2,FALSE),0)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0" t="str">
        <f>IFERROR(INDEX(Структура_ассортимента[SuperCategory],MATCH(Товары[[#This Row],[SubGroup]],Структура_ассортимента[Subgroup],0)),"")</f>
        <v>A</v>
      </c>
      <c r="D1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110" t="str">
        <f>IFERROR(INDEX(Структура_ассортимента[Product group],MATCH(Товары[[#This Row],[SubGroup]],Структура_ассортимента[Subgroup],0)),"")</f>
        <v>AMA_C</v>
      </c>
      <c r="G1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Row],[SubGroup]],'Структура цен DIY'!$B:$C,2,FALSE),0)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0" t="str">
        <f>IFERROR(INDEX(Структура_ассортимента[SuperCategory],MATCH(Товары[[#This Row],[SubGroup]],Структура_ассортимента[Subgroup],0)),"")</f>
        <v>A</v>
      </c>
      <c r="D1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110" t="str">
        <f>IFERROR(INDEX(Структура_ассортимента[Product group],MATCH(Товары[[#This Row],[SubGroup]],Структура_ассортимента[Subgroup],0)),"")</f>
        <v>AMA_C</v>
      </c>
      <c r="G1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Row],[SubGroup]],'Структура цен DIY'!$B:$C,2,FALSE),0)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0" t="str">
        <f>IFERROR(INDEX(Структура_ассортимента[SuperCategory],MATCH(Товары[[#This Row],[SubGroup]],Структура_ассортимента[Subgroup],0)),"")</f>
        <v>A</v>
      </c>
      <c r="D1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110" t="str">
        <f>IFERROR(INDEX(Структура_ассортимента[Product group],MATCH(Товары[[#This Row],[SubGroup]],Структура_ассортимента[Subgroup],0)),"")</f>
        <v>AMA_C</v>
      </c>
      <c r="G1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1" s="36">
        <v>9232</v>
      </c>
      <c r="J151" s="36" t="str">
        <f>IFERROR(INDEX(Структура_ассортимента[Generic Name (long)],MATCH(Товары[[#This Row],[SubGroup]],Структура_ассортимента[Subgroup],0)),"")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Row],[SubGroup]],'Структура цен DIY'!$B:$C,2,FALSE),0)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0" t="str">
        <f>IFERROR(INDEX(Структура_ассортимента[SuperCategory],MATCH(Товары[[#This Row],[SubGroup]],Структура_ассортимента[Subgroup],0)),"")</f>
        <v>A</v>
      </c>
      <c r="D1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110" t="str">
        <f>IFERROR(INDEX(Структура_ассортимента[Product group],MATCH(Товары[[#This Row],[SubGroup]],Структура_ассортимента[Subgroup],0)),"")</f>
        <v>AMA_C</v>
      </c>
      <c r="G1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2" s="36">
        <v>9232</v>
      </c>
      <c r="J152" s="36" t="str">
        <f>IFERROR(INDEX(Структура_ассортимента[Generic Name (long)],MATCH(Товары[[#This Row],[SubGroup]],Структура_ассортимента[Subgroup],0)),"")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Row],[SubGroup]],'Структура цен DIY'!$B:$C,2,FALSE),0)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0" t="str">
        <f>IFERROR(INDEX(Структура_ассортимента[SuperCategory],MATCH(Товары[[#This Row],[SubGroup]],Структура_ассортимента[Subgroup],0)),"")</f>
        <v>A</v>
      </c>
      <c r="D1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110" t="str">
        <f>IFERROR(INDEX(Структура_ассортимента[Product group],MATCH(Товары[[#This Row],[SubGroup]],Структура_ассортимента[Subgroup],0)),"")</f>
        <v>AMA_C</v>
      </c>
      <c r="G1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Row],[SubGroup]],'Структура цен DIY'!$B:$C,2,FALSE),0)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0" t="str">
        <f>IFERROR(INDEX(Структура_ассортимента[SuperCategory],MATCH(Товары[[#This Row],[SubGroup]],Структура_ассортимента[Subgroup],0)),"")</f>
        <v>A</v>
      </c>
      <c r="D1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110" t="str">
        <f>IFERROR(INDEX(Структура_ассортимента[Product group],MATCH(Товары[[#This Row],[SubGroup]],Структура_ассортимента[Subgroup],0)),"")</f>
        <v>AMA_C</v>
      </c>
      <c r="G1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Row],[SubGroup]],'Структура цен DIY'!$B:$C,2,FALSE),0)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0" t="str">
        <f>IFERROR(INDEX(Структура_ассортимента[SuperCategory],MATCH(Товары[[#This Row],[SubGroup]],Структура_ассортимента[Subgroup],0)),"")</f>
        <v>A</v>
      </c>
      <c r="D1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110" t="str">
        <f>IFERROR(INDEX(Структура_ассортимента[Product group],MATCH(Товары[[#This Row],[SubGroup]],Структура_ассортимента[Subgroup],0)),"")</f>
        <v>AMA_C</v>
      </c>
      <c r="G1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Row],[SubGroup]],'Структура цен DIY'!$B:$C,2,FALSE),0)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0" t="str">
        <f>IFERROR(INDEX(Структура_ассортимента[SuperCategory],MATCH(Товары[[#This Row],[SubGroup]],Структура_ассортимента[Subgroup],0)),"")</f>
        <v>A</v>
      </c>
      <c r="D1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110" t="str">
        <f>IFERROR(INDEX(Структура_ассортимента[Product group],MATCH(Товары[[#This Row],[SubGroup]],Структура_ассортимента[Subgroup],0)),"")</f>
        <v>AMA_C</v>
      </c>
      <c r="G1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6" s="36">
        <v>9241</v>
      </c>
      <c r="J15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Row],[SubGroup]],'Структура цен DIY'!$B:$C,2,FALSE),0)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0" t="str">
        <f>IFERROR(INDEX(Структура_ассортимента[SuperCategory],MATCH(Товары[[#This Row],[SubGroup]],Структура_ассортимента[Subgroup],0)),"")</f>
        <v>A</v>
      </c>
      <c r="D1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110" t="str">
        <f>IFERROR(INDEX(Структура_ассортимента[Product group],MATCH(Товары[[#This Row],[SubGroup]],Структура_ассортимента[Subgroup],0)),"")</f>
        <v>AMA_C</v>
      </c>
      <c r="G1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110" t="str">
        <f>IFERROR(INDEX(Структура_ассортимента[Generic Name (long)3],MATCH(Товары[[#This Row],[SubGroup]],Структура_ассортимента[Subgroup],0)),"")</f>
        <v>Пружины</v>
      </c>
      <c r="I157" s="36">
        <v>9291</v>
      </c>
      <c r="J157" s="36" t="str">
        <f>IFERROR(INDEX(Структура_ассортимента[Generic Name (long)],MATCH(Товары[[#This Row],[SubGroup]],Структура_ассортимента[Subgroup],0)),"")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Row],[SubGroup]],'Структура цен DIY'!$B:$C,2,FALSE),0)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0" t="str">
        <f>IFERROR(INDEX(Структура_ассортимента[SuperCategory],MATCH(Товары[[#This Row],[SubGroup]],Структура_ассортимента[Subgroup],0)),"")</f>
        <v>A</v>
      </c>
      <c r="D1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110" t="str">
        <f>IFERROR(INDEX(Структура_ассортимента[Product group],MATCH(Товары[[#This Row],[SubGroup]],Структура_ассортимента[Subgroup],0)),"")</f>
        <v>AMA_C</v>
      </c>
      <c r="G1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110" t="str">
        <f>IFERROR(INDEX(Структура_ассортимента[Generic Name (long)3],MATCH(Товары[[#This Row],[SubGroup]],Структура_ассортимента[Subgroup],0)),"")</f>
        <v>Пружины</v>
      </c>
      <c r="I158" s="36">
        <v>9291</v>
      </c>
      <c r="J158" s="36" t="str">
        <f>IFERROR(INDEX(Структура_ассортимента[Generic Name (long)],MATCH(Товары[[#This Row],[SubGroup]],Структура_ассортимента[Subgroup],0)),"")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Row],[SubGroup]],'Структура цен DIY'!$B:$C,2,FALSE),0)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0" t="str">
        <f>IFERROR(INDEX(Структура_ассортимента[SuperCategory],MATCH(Товары[[#This Row],[SubGroup]],Структура_ассортимента[Subgroup],0)),"")</f>
        <v>A</v>
      </c>
      <c r="D1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110" t="str">
        <f>IFERROR(INDEX(Структура_ассортимента[Product group],MATCH(Товары[[#This Row],[SubGroup]],Структура_ассортимента[Subgroup],0)),"")</f>
        <v>AMA_C</v>
      </c>
      <c r="G1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9" s="36">
        <v>9241</v>
      </c>
      <c r="J15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Row],[SubGroup]],'Структура цен DIY'!$B:$C,2,FALSE),0)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0" t="str">
        <f>IFERROR(INDEX(Структура_ассортимента[SuperCategory],MATCH(Товары[[#This Row],[SubGroup]],Структура_ассортимента[Subgroup],0)),"")</f>
        <v>A</v>
      </c>
      <c r="D1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110" t="str">
        <f>IFERROR(INDEX(Структура_ассортимента[Product group],MATCH(Товары[[#This Row],[SubGroup]],Структура_ассортимента[Subgroup],0)),"")</f>
        <v>AMC_C</v>
      </c>
      <c r="G1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0" s="110" t="str">
        <f>IFERROR(INDEX(Структура_ассортимента[Generic Name (long)3],MATCH(Товары[[#This Row],[SubGroup]],Структура_ассортимента[Subgroup],0)),"")</f>
        <v>Секаторы</v>
      </c>
      <c r="I160" s="36">
        <v>9211</v>
      </c>
      <c r="J160" s="36" t="str">
        <f>IFERROR(INDEX(Структура_ассортимента[Generic Name (long)],MATCH(Товары[[#This Row],[SubGroup]],Структура_ассортимента[Subgroup],0)),"")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Row],[SubGroup]],'Структура цен DIY'!$B:$C,2,FALSE),0)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0" t="str">
        <f>IFERROR(INDEX(Структура_ассортимента[SuperCategory],MATCH(Товары[[#This Row],[SubGroup]],Структура_ассортимента[Subgroup],0)),"")</f>
        <v>A</v>
      </c>
      <c r="D1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110" t="str">
        <f>IFERROR(INDEX(Структура_ассортимента[Product group],MATCH(Товары[[#This Row],[SubGroup]],Структура_ассортимента[Subgroup],0)),"")</f>
        <v>AMC_C</v>
      </c>
      <c r="G1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1" s="110" t="str">
        <f>IFERROR(INDEX(Структура_ассортимента[Generic Name (long)3],MATCH(Товары[[#This Row],[SubGroup]],Структура_ассортимента[Subgroup],0)),"")</f>
        <v>Секаторы</v>
      </c>
      <c r="I161" s="36">
        <v>9211</v>
      </c>
      <c r="J161" s="36" t="str">
        <f>IFERROR(INDEX(Структура_ассортимента[Generic Name (long)],MATCH(Товары[[#This Row],[SubGroup]],Структура_ассортимента[Subgroup],0)),"")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Row],[SubGroup]],'Структура цен DIY'!$B:$C,2,FALSE),0)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0" t="str">
        <f>IFERROR(INDEX(Структура_ассортимента[SuperCategory],MATCH(Товары[[#This Row],[SubGroup]],Структура_ассортимента[Subgroup],0)),"")</f>
        <v>A</v>
      </c>
      <c r="D1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110" t="str">
        <f>IFERROR(INDEX(Структура_ассортимента[Product group],MATCH(Товары[[#This Row],[SubGroup]],Структура_ассортимента[Subgroup],0)),"")</f>
        <v>AMC_C</v>
      </c>
      <c r="G1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110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Row],[SubGroup]],'Структура цен DIY'!$B:$C,2,FALSE),0)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0" t="str">
        <f>IFERROR(INDEX(Структура_ассортимента[SuperCategory],MATCH(Товары[[#This Row],[SubGroup]],Структура_ассортимента[Subgroup],0)),"")</f>
        <v>A</v>
      </c>
      <c r="D1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110" t="str">
        <f>IFERROR(INDEX(Структура_ассортимента[Product group],MATCH(Товары[[#This Row],[SubGroup]],Структура_ассортимента[Subgroup],0)),"")</f>
        <v>AMC_C</v>
      </c>
      <c r="G1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110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Row],[SubGroup]],'Структура цен DIY'!$B:$C,2,FALSE),0)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0" t="str">
        <f>IFERROR(INDEX(Структура_ассортимента[SuperCategory],MATCH(Товары[[#This Row],[SubGroup]],Структура_ассортимента[Subgroup],0)),"")</f>
        <v>A</v>
      </c>
      <c r="D1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110" t="str">
        <f>IFERROR(INDEX(Структура_ассортимента[Product group],MATCH(Товары[[#This Row],[SubGroup]],Структура_ассортимента[Subgroup],0)),"")</f>
        <v>AMC_C</v>
      </c>
      <c r="G1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110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Row],[SubGroup]],'Структура цен DIY'!$B:$C,2,FALSE),0)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0" t="str">
        <f>IFERROR(INDEX(Структура_ассортимента[SuperCategory],MATCH(Товары[[#This Row],[SubGroup]],Структура_ассортимента[Subgroup],0)),"")</f>
        <v>A</v>
      </c>
      <c r="D1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110" t="str">
        <f>IFERROR(INDEX(Структура_ассортимента[Product group],MATCH(Товары[[#This Row],[SubGroup]],Структура_ассортимента[Subgroup],0)),"")</f>
        <v>AMC_C</v>
      </c>
      <c r="G1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110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Row],[SubGroup]],'Структура цен DIY'!$B:$C,2,FALSE),0)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0" t="str">
        <f>IFERROR(INDEX(Структура_ассортимента[SuperCategory],MATCH(Товары[[#This Row],[SubGroup]],Структура_ассортимента[Subgroup],0)),"")</f>
        <v>A</v>
      </c>
      <c r="D1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110" t="str">
        <f>IFERROR(INDEX(Структура_ассортимента[Product group],MATCH(Товары[[#This Row],[SubGroup]],Структура_ассортимента[Subgroup],0)),"")</f>
        <v>AMC_C</v>
      </c>
      <c r="G1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110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Row],[SubGroup]],'Структура цен DIY'!$B:$C,2,FALSE),0)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0" t="str">
        <f>IFERROR(INDEX(Структура_ассортимента[SuperCategory],MATCH(Товары[[#This Row],[SubGroup]],Структура_ассортимента[Subgroup],0)),"")</f>
        <v>A</v>
      </c>
      <c r="D1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110" t="str">
        <f>IFERROR(INDEX(Структура_ассортимента[Product group],MATCH(Товары[[#This Row],[SubGroup]],Структура_ассортимента[Subgroup],0)),"")</f>
        <v>AMC_C</v>
      </c>
      <c r="G1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110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Row],[SubGroup]],'Структура цен DIY'!$B:$C,2,FALSE),0)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0" t="str">
        <f>IFERROR(INDEX(Структура_ассортимента[SuperCategory],MATCH(Товары[[#This Row],[SubGroup]],Структура_ассортимента[Subgroup],0)),"")</f>
        <v>A</v>
      </c>
      <c r="D1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110" t="str">
        <f>IFERROR(INDEX(Структура_ассортимента[Product group],MATCH(Товары[[#This Row],[SubGroup]],Структура_ассортимента[Subgroup],0)),"")</f>
        <v>AMC_C</v>
      </c>
      <c r="G1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110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Row],[SubGroup]],'Структура цен DIY'!$B:$C,2,FALSE),0)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0" t="str">
        <f>IFERROR(INDEX(Структура_ассортимента[SuperCategory],MATCH(Товары[[#This Row],[SubGroup]],Структура_ассортимента[Subgroup],0)),"")</f>
        <v>A</v>
      </c>
      <c r="D1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110" t="str">
        <f>IFERROR(INDEX(Структура_ассортимента[Product group],MATCH(Товары[[#This Row],[SubGroup]],Структура_ассортимента[Subgroup],0)),"")</f>
        <v>AMC_C</v>
      </c>
      <c r="G1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110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Row],[SubGroup]],'Структура цен DIY'!$B:$C,2,FALSE),0)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0" t="str">
        <f>IFERROR(INDEX(Структура_ассортимента[SuperCategory],MATCH(Товары[[#This Row],[SubGroup]],Структура_ассортимента[Subgroup],0)),"")</f>
        <v>A</v>
      </c>
      <c r="D1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110" t="str">
        <f>IFERROR(INDEX(Структура_ассортимента[Product group],MATCH(Товары[[#This Row],[SubGroup]],Структура_ассортимента[Subgroup],0)),"")</f>
        <v>AMC_C</v>
      </c>
      <c r="G1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110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Row],[SubGroup]],'Структура цен DIY'!$B:$C,2,FALSE),0)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0" t="str">
        <f>IFERROR(INDEX(Структура_ассортимента[SuperCategory],MATCH(Товары[[#This Row],[SubGroup]],Структура_ассортимента[Subgroup],0)),"")</f>
        <v>A</v>
      </c>
      <c r="D1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110" t="str">
        <f>IFERROR(INDEX(Структура_ассортимента[Product group],MATCH(Товары[[#This Row],[SubGroup]],Структура_ассортимента[Subgroup],0)),"")</f>
        <v>AMC_C</v>
      </c>
      <c r="G1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110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Row],[SubGroup]],'Структура цен DIY'!$B:$C,2,FALSE),0)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0" t="str">
        <f>IFERROR(INDEX(Структура_ассортимента[SuperCategory],MATCH(Товары[[#This Row],[SubGroup]],Структура_ассортимента[Subgroup],0)),"")</f>
        <v>A</v>
      </c>
      <c r="D1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110" t="str">
        <f>IFERROR(INDEX(Структура_ассортимента[Product group],MATCH(Товары[[#This Row],[SubGroup]],Структура_ассортимента[Subgroup],0)),"")</f>
        <v>AMC_C</v>
      </c>
      <c r="G1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110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Row],[SubGroup]],'Структура цен DIY'!$B:$C,2,FALSE),0)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0" t="str">
        <f>IFERROR(INDEX(Структура_ассортимента[SuperCategory],MATCH(Товары[[#This Row],[SubGroup]],Структура_ассортимента[Subgroup],0)),"")</f>
        <v>A</v>
      </c>
      <c r="D1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110" t="str">
        <f>IFERROR(INDEX(Структура_ассортимента[Product group],MATCH(Товары[[#This Row],[SubGroup]],Структура_ассортимента[Subgroup],0)),"")</f>
        <v>AMC_C</v>
      </c>
      <c r="G1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110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Row],[SubGroup]],'Структура цен DIY'!$B:$C,2,FALSE),0)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0" t="str">
        <f>IFERROR(INDEX(Структура_ассортимента[SuperCategory],MATCH(Товары[[#This Row],[SubGroup]],Структура_ассортимента[Subgroup],0)),"")</f>
        <v>A</v>
      </c>
      <c r="D1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110" t="str">
        <f>IFERROR(INDEX(Структура_ассортимента[Product group],MATCH(Товары[[#This Row],[SubGroup]],Структура_ассортимента[Subgroup],0)),"")</f>
        <v>AMC_C</v>
      </c>
      <c r="G1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110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Row],[SubGroup]],'Структура цен DIY'!$B:$C,2,FALSE),0)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0" t="str">
        <f>IFERROR(INDEX(Структура_ассортимента[SuperCategory],MATCH(Товары[[#This Row],[SubGroup]],Структура_ассортимента[Subgroup],0)),"")</f>
        <v>A</v>
      </c>
      <c r="D1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110" t="str">
        <f>IFERROR(INDEX(Структура_ассортимента[Product group],MATCH(Товары[[#This Row],[SubGroup]],Структура_ассортимента[Subgroup],0)),"")</f>
        <v>AMC_C</v>
      </c>
      <c r="G1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110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Row],[SubGroup]],'Структура цен DIY'!$B:$C,2,FALSE),0)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0" t="str">
        <f>IFERROR(INDEX(Структура_ассортимента[SuperCategory],MATCH(Товары[[#This Row],[SubGroup]],Структура_ассортимента[Subgroup],0)),"")</f>
        <v>A</v>
      </c>
      <c r="D1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110" t="str">
        <f>IFERROR(INDEX(Структура_ассортимента[Product group],MATCH(Товары[[#This Row],[SubGroup]],Структура_ассортимента[Subgroup],0)),"")</f>
        <v>AMC_C</v>
      </c>
      <c r="G1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110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Row],[SubGroup]],'Структура цен DIY'!$B:$C,2,FALSE),0)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0" t="str">
        <f>IFERROR(INDEX(Структура_ассортимента[SuperCategory],MATCH(Товары[[#This Row],[SubGroup]],Структура_ассортимента[Subgroup],0)),"")</f>
        <v>A</v>
      </c>
      <c r="D1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110" t="str">
        <f>IFERROR(INDEX(Структура_ассортимента[Product group],MATCH(Товары[[#This Row],[SubGroup]],Структура_ассортимента[Subgroup],0)),"")</f>
        <v>AMC_C</v>
      </c>
      <c r="G1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110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Row],[SubGroup]],'Структура цен DIY'!$B:$C,2,FALSE),0)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0" t="str">
        <f>IFERROR(INDEX(Структура_ассортимента[SuperCategory],MATCH(Товары[[#This Row],[SubGroup]],Структура_ассортимента[Subgroup],0)),"")</f>
        <v>A</v>
      </c>
      <c r="D1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110" t="str">
        <f>IFERROR(INDEX(Структура_ассортимента[Product group],MATCH(Товары[[#This Row],[SubGroup]],Структура_ассортимента[Subgroup],0)),"")</f>
        <v>AMC_C</v>
      </c>
      <c r="G1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110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Row],[SubGroup]],'Структура цен DIY'!$B:$C,2,FALSE),0)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0" t="str">
        <f>IFERROR(INDEX(Структура_ассортимента[SuperCategory],MATCH(Товары[[#This Row],[SubGroup]],Структура_ассортимента[Subgroup],0)),"")</f>
        <v>A</v>
      </c>
      <c r="D1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110" t="str">
        <f>IFERROR(INDEX(Структура_ассортимента[Product group],MATCH(Товары[[#This Row],[SubGroup]],Структура_ассортимента[Subgroup],0)),"")</f>
        <v>AMC_C</v>
      </c>
      <c r="G1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110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Row],[SubGroup]],'Структура цен DIY'!$B:$C,2,FALSE),0)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0" t="str">
        <f>IFERROR(INDEX(Структура_ассортимента[SuperCategory],MATCH(Товары[[#This Row],[SubGroup]],Структура_ассортимента[Subgroup],0)),"")</f>
        <v>A</v>
      </c>
      <c r="D1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110" t="str">
        <f>IFERROR(INDEX(Структура_ассортимента[Product group],MATCH(Товары[[#This Row],[SubGroup]],Структура_ассортимента[Subgroup],0)),"")</f>
        <v>AMC_C</v>
      </c>
      <c r="G1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110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Row],[SubGroup]],'Структура цен DIY'!$B:$C,2,FALSE),0)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0" t="str">
        <f>IFERROR(INDEX(Структура_ассортимента[SuperCategory],MATCH(Товары[[#This Row],[SubGroup]],Структура_ассортимента[Subgroup],0)),"")</f>
        <v>A</v>
      </c>
      <c r="D1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110" t="str">
        <f>IFERROR(INDEX(Структура_ассортимента[Product group],MATCH(Товары[[#This Row],[SubGroup]],Структура_ассортимента[Subgroup],0)),"")</f>
        <v>AMC_C</v>
      </c>
      <c r="G1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110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Row],[SubGroup]],'Структура цен DIY'!$B:$C,2,FALSE),0)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0" t="str">
        <f>IFERROR(INDEX(Структура_ассортимента[SuperCategory],MATCH(Товары[[#This Row],[SubGroup]],Структура_ассортимента[Subgroup],0)),"")</f>
        <v>A</v>
      </c>
      <c r="D1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110" t="str">
        <f>IFERROR(INDEX(Структура_ассортимента[Product group],MATCH(Товары[[#This Row],[SubGroup]],Структура_ассортимента[Subgroup],0)),"")</f>
        <v>AMC_C</v>
      </c>
      <c r="G1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110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Row],[SubGroup]],'Структура цен DIY'!$B:$C,2,FALSE),0)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0" t="str">
        <f>IFERROR(INDEX(Структура_ассортимента[SuperCategory],MATCH(Товары[[#This Row],[SubGroup]],Структура_ассортимента[Subgroup],0)),"")</f>
        <v>A</v>
      </c>
      <c r="D1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110" t="str">
        <f>IFERROR(INDEX(Структура_ассортимента[Product group],MATCH(Товары[[#This Row],[SubGroup]],Структура_ассортимента[Subgroup],0)),"")</f>
        <v>AMC_C</v>
      </c>
      <c r="G1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110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Row],[SubGroup]],'Структура цен DIY'!$B:$C,2,FALSE),0)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0" t="str">
        <f>IFERROR(INDEX(Структура_ассортимента[SuperCategory],MATCH(Товары[[#This Row],[SubGroup]],Структура_ассортимента[Subgroup],0)),"")</f>
        <v>A</v>
      </c>
      <c r="D1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110" t="str">
        <f>IFERROR(INDEX(Структура_ассортимента[Product group],MATCH(Товары[[#This Row],[SubGroup]],Структура_ассортимента[Subgroup],0)),"")</f>
        <v>AMC_C</v>
      </c>
      <c r="G1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110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Row],[SubGroup]],'Структура цен DIY'!$B:$C,2,FALSE),0)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0" t="str">
        <f>IFERROR(INDEX(Структура_ассортимента[SuperCategory],MATCH(Товары[[#This Row],[SubGroup]],Структура_ассортимента[Subgroup],0)),"")</f>
        <v>A</v>
      </c>
      <c r="D1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110" t="str">
        <f>IFERROR(INDEX(Структура_ассортимента[Product group],MATCH(Товары[[#This Row],[SubGroup]],Структура_ассортимента[Subgroup],0)),"")</f>
        <v>AMC_C</v>
      </c>
      <c r="G1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110" t="str">
        <f>IFERROR(INDEX(Структура_ассортимента[Generic Name (long)3],MATCH(Товары[[#This Row],[SubGroup]],Структура_ассортимента[Subgroup],0)),"")</f>
        <v>Сучкорезы</v>
      </c>
      <c r="I185" s="36">
        <v>9212</v>
      </c>
      <c r="J185" s="36" t="str">
        <f>IFERROR(INDEX(Структура_ассортимента[Generic Name (long)],MATCH(Товары[[#This Row],[SubGroup]],Структура_ассортимента[Subgroup],0)),"")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Row],[SubGroup]],'Структура цен DIY'!$B:$C,2,FALSE),0)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0" t="str">
        <f>IFERROR(INDEX(Структура_ассортимента[SuperCategory],MATCH(Товары[[#This Row],[SubGroup]],Структура_ассортимента[Subgroup],0)),"")</f>
        <v>A</v>
      </c>
      <c r="D1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110" t="str">
        <f>IFERROR(INDEX(Структура_ассортимента[Product group],MATCH(Товары[[#This Row],[SubGroup]],Структура_ассортимента[Subgroup],0)),"")</f>
        <v>AMC_C</v>
      </c>
      <c r="G1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110" t="str">
        <f>IFERROR(INDEX(Структура_ассортимента[Generic Name (long)3],MATCH(Товары[[#This Row],[SubGroup]],Структура_ассортимента[Subgroup],0)),"")</f>
        <v>Сучкорезы</v>
      </c>
      <c r="I186" s="36">
        <v>9212</v>
      </c>
      <c r="J186" s="36" t="str">
        <f>IFERROR(INDEX(Структура_ассортимента[Generic Name (long)],MATCH(Товары[[#This Row],[SubGroup]],Структура_ассортимента[Subgroup],0)),"")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Row],[SubGroup]],'Структура цен DIY'!$B:$C,2,FALSE),0)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0" t="str">
        <f>IFERROR(INDEX(Структура_ассортимента[SuperCategory],MATCH(Товары[[#This Row],[SubGroup]],Структура_ассортимента[Subgroup],0)),"")</f>
        <v>A</v>
      </c>
      <c r="D1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110" t="str">
        <f>IFERROR(INDEX(Структура_ассортимента[Product group],MATCH(Товары[[#This Row],[SubGroup]],Структура_ассортимента[Subgroup],0)),"")</f>
        <v>AMC_C</v>
      </c>
      <c r="G1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110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Row],[SubGroup]],'Структура цен DIY'!$B:$C,2,FALSE),0)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0" t="str">
        <f>IFERROR(INDEX(Структура_ассортимента[SuperCategory],MATCH(Товары[[#This Row],[SubGroup]],Структура_ассортимента[Subgroup],0)),"")</f>
        <v>A</v>
      </c>
      <c r="D1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110" t="str">
        <f>IFERROR(INDEX(Структура_ассортимента[Product group],MATCH(Товары[[#This Row],[SubGroup]],Структура_ассортимента[Subgroup],0)),"")</f>
        <v>AMC_C</v>
      </c>
      <c r="G1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110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Row],[SubGroup]],'Структура цен DIY'!$B:$C,2,FALSE),0)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0" t="str">
        <f>IFERROR(INDEX(Структура_ассортимента[SuperCategory],MATCH(Товары[[#This Row],[SubGroup]],Структура_ассортимента[Subgroup],0)),"")</f>
        <v>A</v>
      </c>
      <c r="D1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110" t="str">
        <f>IFERROR(INDEX(Структура_ассортимента[Product group],MATCH(Товары[[#This Row],[SubGroup]],Структура_ассортимента[Subgroup],0)),"")</f>
        <v>AMC_C</v>
      </c>
      <c r="G1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110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Row],[SubGroup]],'Структура цен DIY'!$B:$C,2,FALSE),0)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0" t="str">
        <f>IFERROR(INDEX(Структура_ассортимента[SuperCategory],MATCH(Товары[[#This Row],[SubGroup]],Структура_ассортимента[Subgroup],0)),"")</f>
        <v>A</v>
      </c>
      <c r="D1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110" t="str">
        <f>IFERROR(INDEX(Структура_ассортимента[Product group],MATCH(Товары[[#This Row],[SubGroup]],Структура_ассортимента[Subgroup],0)),"")</f>
        <v>AMC_C</v>
      </c>
      <c r="G1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110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Row],[SubGroup]],'Структура цен DIY'!$B:$C,2,FALSE),0)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0" t="str">
        <f>IFERROR(INDEX(Структура_ассортимента[SuperCategory],MATCH(Товары[[#This Row],[SubGroup]],Структура_ассортимента[Subgroup],0)),"")</f>
        <v>A</v>
      </c>
      <c r="D1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110" t="str">
        <f>IFERROR(INDEX(Структура_ассортимента[Product group],MATCH(Товары[[#This Row],[SubGroup]],Структура_ассортимента[Subgroup],0)),"")</f>
        <v>AMC_C</v>
      </c>
      <c r="G1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110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Row],[SubGroup]],'Структура цен DIY'!$B:$C,2,FALSE),0)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0" t="str">
        <f>IFERROR(INDEX(Структура_ассортимента[SuperCategory],MATCH(Товары[[#This Row],[SubGroup]],Структура_ассортимента[Subgroup],0)),"")</f>
        <v>A</v>
      </c>
      <c r="D1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110" t="str">
        <f>IFERROR(INDEX(Структура_ассортимента[Product group],MATCH(Товары[[#This Row],[SubGroup]],Структура_ассортимента[Subgroup],0)),"")</f>
        <v>AMC_C</v>
      </c>
      <c r="G1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110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Row],[SubGroup]],'Структура цен DIY'!$B:$C,2,FALSE),0)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0" t="str">
        <f>IFERROR(INDEX(Структура_ассортимента[SuperCategory],MATCH(Товары[[#This Row],[SubGroup]],Структура_ассортимента[Subgroup],0)),"")</f>
        <v>A</v>
      </c>
      <c r="D1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110" t="str">
        <f>IFERROR(INDEX(Структура_ассортимента[Product group],MATCH(Товары[[#This Row],[SubGroup]],Структура_ассортимента[Subgroup],0)),"")</f>
        <v>AMC_C</v>
      </c>
      <c r="G1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110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Row],[SubGroup]],'Структура цен DIY'!$B:$C,2,FALSE),0)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0" t="str">
        <f>IFERROR(INDEX(Структура_ассортимента[SuperCategory],MATCH(Товары[[#This Row],[SubGroup]],Структура_ассортимента[Subgroup],0)),"")</f>
        <v>A</v>
      </c>
      <c r="D1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110" t="str">
        <f>IFERROR(INDEX(Структура_ассортимента[Product group],MATCH(Товары[[#This Row],[SubGroup]],Структура_ассортимента[Subgroup],0)),"")</f>
        <v>AMC_C</v>
      </c>
      <c r="G1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110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Row],[SubGroup]],'Структура цен DIY'!$B:$C,2,FALSE),0)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0" t="str">
        <f>IFERROR(INDEX(Структура_ассортимента[SuperCategory],MATCH(Товары[[#This Row],[SubGroup]],Структура_ассортимента[Subgroup],0)),"")</f>
        <v>A</v>
      </c>
      <c r="D1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110" t="str">
        <f>IFERROR(INDEX(Структура_ассортимента[Product group],MATCH(Товары[[#This Row],[SubGroup]],Структура_ассортимента[Subgroup],0)),"")</f>
        <v>AMC_C</v>
      </c>
      <c r="G1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110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Row],[SubGroup]],'Структура цен DIY'!$B:$C,2,FALSE),0)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0" t="str">
        <f>IFERROR(INDEX(Структура_ассортимента[SuperCategory],MATCH(Товары[[#This Row],[SubGroup]],Структура_ассортимента[Subgroup],0)),"")</f>
        <v>A</v>
      </c>
      <c r="D1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110" t="str">
        <f>IFERROR(INDEX(Структура_ассортимента[Product group],MATCH(Товары[[#This Row],[SubGroup]],Структура_ассортимента[Subgroup],0)),"")</f>
        <v>AMC_C</v>
      </c>
      <c r="G1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110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Row],[SubGroup]],'Структура цен DIY'!$B:$C,2,FALSE),0)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0" t="str">
        <f>IFERROR(INDEX(Структура_ассортимента[SuperCategory],MATCH(Товары[[#This Row],[SubGroup]],Структура_ассортимента[Subgroup],0)),"")</f>
        <v>A</v>
      </c>
      <c r="D1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110" t="str">
        <f>IFERROR(INDEX(Структура_ассортимента[Product group],MATCH(Товары[[#This Row],[SubGroup]],Структура_ассортимента[Subgroup],0)),"")</f>
        <v>AMC_C</v>
      </c>
      <c r="G1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110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Row],[SubGroup]],'Структура цен DIY'!$B:$C,2,FALSE),0)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0" t="str">
        <f>IFERROR(INDEX(Структура_ассортимента[SuperCategory],MATCH(Товары[[#This Row],[SubGroup]],Структура_ассортимента[Subgroup],0)),"")</f>
        <v>A</v>
      </c>
      <c r="D1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110" t="str">
        <f>IFERROR(INDEX(Структура_ассортимента[Product group],MATCH(Товары[[#This Row],[SubGroup]],Структура_ассортимента[Subgroup],0)),"")</f>
        <v>AMC_C</v>
      </c>
      <c r="G1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110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Row],[SubGroup]],'Структура цен DIY'!$B:$C,2,FALSE),0)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0" t="str">
        <f>IFERROR(INDEX(Структура_ассортимента[SuperCategory],MATCH(Товары[[#This Row],[SubGroup]],Структура_ассортимента[Subgroup],0)),"")</f>
        <v>A</v>
      </c>
      <c r="D1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110" t="str">
        <f>IFERROR(INDEX(Структура_ассортимента[Product group],MATCH(Товары[[#This Row],[SubGroup]],Структура_ассортимента[Subgroup],0)),"")</f>
        <v>AMC_C</v>
      </c>
      <c r="G1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110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Row],[SubGroup]],'Структура цен DIY'!$B:$C,2,FALSE),0)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0" t="str">
        <f>IFERROR(INDEX(Структура_ассортимента[SuperCategory],MATCH(Товары[[#This Row],[SubGroup]],Структура_ассортимента[Subgroup],0)),"")</f>
        <v>A</v>
      </c>
      <c r="D2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110" t="str">
        <f>IFERROR(INDEX(Структура_ассортимента[Product group],MATCH(Товары[[#This Row],[SubGroup]],Структура_ассортимента[Subgroup],0)),"")</f>
        <v>AMC_C</v>
      </c>
      <c r="G2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110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Row],[SubGroup]],'Структура цен DIY'!$B:$C,2,FALSE),0)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0" t="str">
        <f>IFERROR(INDEX(Структура_ассортимента[SuperCategory],MATCH(Товары[[#This Row],[SubGroup]],Структура_ассортимента[Subgroup],0)),"")</f>
        <v>A</v>
      </c>
      <c r="D2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110" t="str">
        <f>IFERROR(INDEX(Структура_ассортимента[Product group],MATCH(Товары[[#This Row],[SubGroup]],Структура_ассортимента[Subgroup],0)),"")</f>
        <v>AMC_C</v>
      </c>
      <c r="G2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110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Row],[SubGroup]],'Структура цен DIY'!$B:$C,2,FALSE),0)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0" t="str">
        <f>IFERROR(INDEX(Структура_ассортимента[SuperCategory],MATCH(Товары[[#This Row],[SubGroup]],Структура_ассортимента[Subgroup],0)),"")</f>
        <v>A</v>
      </c>
      <c r="D2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110" t="str">
        <f>IFERROR(INDEX(Структура_ассортимента[Product group],MATCH(Товары[[#This Row],[SubGroup]],Структура_ассортимента[Subgroup],0)),"")</f>
        <v>AMC_C</v>
      </c>
      <c r="G2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110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Row],[SubGroup]],'Структура цен DIY'!$B:$C,2,FALSE),0)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0" t="str">
        <f>IFERROR(INDEX(Структура_ассортимента[SuperCategory],MATCH(Товары[[#This Row],[SubGroup]],Структура_ассортимента[Subgroup],0)),"")</f>
        <v>A</v>
      </c>
      <c r="D2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110" t="str">
        <f>IFERROR(INDEX(Структура_ассортимента[Product group],MATCH(Товары[[#This Row],[SubGroup]],Структура_ассортимента[Subgroup],0)),"")</f>
        <v>AMC_C</v>
      </c>
      <c r="G2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110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Row],[SubGroup]],'Структура цен DIY'!$B:$C,2,FALSE),0)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0" t="str">
        <f>IFERROR(INDEX(Структура_ассортимента[SuperCategory],MATCH(Товары[[#This Row],[SubGroup]],Структура_ассортимента[Subgroup],0)),"")</f>
        <v>A</v>
      </c>
      <c r="D2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110" t="str">
        <f>IFERROR(INDEX(Структура_ассортимента[Product group],MATCH(Товары[[#This Row],[SubGroup]],Структура_ассортимента[Subgroup],0)),"")</f>
        <v>AMC_C</v>
      </c>
      <c r="G2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110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Row],[SubGroup]],'Структура цен DIY'!$B:$C,2,FALSE),0)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0" t="str">
        <f>IFERROR(INDEX(Структура_ассортимента[SuperCategory],MATCH(Товары[[#This Row],[SubGroup]],Структура_ассортимента[Subgroup],0)),"")</f>
        <v>A</v>
      </c>
      <c r="D2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110" t="str">
        <f>IFERROR(INDEX(Структура_ассортимента[Product group],MATCH(Товары[[#This Row],[SubGroup]],Структура_ассортимента[Subgroup],0)),"")</f>
        <v>AMC_C</v>
      </c>
      <c r="G2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110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Row],[SubGroup]],'Структура цен DIY'!$B:$C,2,FALSE),0)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0" t="str">
        <f>IFERROR(INDEX(Структура_ассортимента[SuperCategory],MATCH(Товары[[#This Row],[SubGroup]],Структура_ассортимента[Subgroup],0)),"")</f>
        <v>A</v>
      </c>
      <c r="D2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110" t="str">
        <f>IFERROR(INDEX(Структура_ассортимента[Product group],MATCH(Товары[[#This Row],[SubGroup]],Структура_ассортимента[Subgroup],0)),"")</f>
        <v>AMC_C</v>
      </c>
      <c r="G2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110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Row],[SubGroup]],'Структура цен DIY'!$B:$C,2,FALSE),0)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0" t="str">
        <f>IFERROR(INDEX(Структура_ассортимента[SuperCategory],MATCH(Товары[[#This Row],[SubGroup]],Структура_ассортимента[Subgroup],0)),"")</f>
        <v>A</v>
      </c>
      <c r="D2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110" t="str">
        <f>IFERROR(INDEX(Структура_ассортимента[Product group],MATCH(Товары[[#This Row],[SubGroup]],Структура_ассортимента[Subgroup],0)),"")</f>
        <v>AMC_C</v>
      </c>
      <c r="G2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7" s="36">
        <v>9213</v>
      </c>
      <c r="J207" s="36" t="str">
        <f>IFERROR(INDEX(Структура_ассортимента[Generic Name (long)],MATCH(Товары[[#This Row],[SubGroup]],Структура_ассортимента[Subgroup],0)),"")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Row],[SubGroup]],'Структура цен DIY'!$B:$C,2,FALSE),0)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0" t="str">
        <f>IFERROR(INDEX(Структура_ассортимента[SuperCategory],MATCH(Товары[[#This Row],[SubGroup]],Структура_ассортимента[Subgroup],0)),"")</f>
        <v>A</v>
      </c>
      <c r="D2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110" t="str">
        <f>IFERROR(INDEX(Структура_ассортимента[Product group],MATCH(Товары[[#This Row],[SubGroup]],Структура_ассортимента[Subgroup],0)),"")</f>
        <v>AMC_C</v>
      </c>
      <c r="G2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8" s="36">
        <v>9213</v>
      </c>
      <c r="J208" s="36" t="str">
        <f>IFERROR(INDEX(Структура_ассортимента[Generic Name (long)],MATCH(Товары[[#This Row],[SubGroup]],Структура_ассортимента[Subgroup],0)),"")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Row],[SubGroup]],'Структура цен DIY'!$B:$C,2,FALSE),0)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0" t="str">
        <f>IFERROR(INDEX(Структура_ассортимента[SuperCategory],MATCH(Товары[[#This Row],[SubGroup]],Структура_ассортимента[Subgroup],0)),"")</f>
        <v>A</v>
      </c>
      <c r="D2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110" t="str">
        <f>IFERROR(INDEX(Структура_ассортимента[Product group],MATCH(Товары[[#This Row],[SubGroup]],Структура_ассортимента[Subgroup],0)),"")</f>
        <v>AMC_C</v>
      </c>
      <c r="G2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Row],[SubGroup]],'Структура цен DIY'!$B:$C,2,FALSE),0)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0" t="str">
        <f>IFERROR(INDEX(Структура_ассортимента[SuperCategory],MATCH(Товары[[#This Row],[SubGroup]],Структура_ассортимента[Subgroup],0)),"")</f>
        <v>A</v>
      </c>
      <c r="D2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110" t="str">
        <f>IFERROR(INDEX(Структура_ассортимента[Product group],MATCH(Товары[[#This Row],[SubGroup]],Структура_ассортимента[Subgroup],0)),"")</f>
        <v>AMC_C</v>
      </c>
      <c r="G2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Row],[SubGroup]],'Структура цен DIY'!$B:$C,2,FALSE),0)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0" t="str">
        <f>IFERROR(INDEX(Структура_ассортимента[SuperCategory],MATCH(Товары[[#This Row],[SubGroup]],Структура_ассортимента[Subgroup],0)),"")</f>
        <v>A</v>
      </c>
      <c r="D2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110" t="str">
        <f>IFERROR(INDEX(Структура_ассортимента[Product group],MATCH(Товары[[#This Row],[SubGroup]],Структура_ассортимента[Subgroup],0)),"")</f>
        <v>AMC_C</v>
      </c>
      <c r="G2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Row],[SubGroup]],'Структура цен DIY'!$B:$C,2,FALSE),0)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0" t="str">
        <f>IFERROR(INDEX(Структура_ассортимента[SuperCategory],MATCH(Товары[[#This Row],[SubGroup]],Структура_ассортимента[Subgroup],0)),"")</f>
        <v>A</v>
      </c>
      <c r="D2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110" t="str">
        <f>IFERROR(INDEX(Структура_ассортимента[Product group],MATCH(Товары[[#This Row],[SubGroup]],Структура_ассортимента[Subgroup],0)),"")</f>
        <v>AMC_C</v>
      </c>
      <c r="G2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Row],[SubGroup]],'Структура цен DIY'!$B:$C,2,FALSE),0)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0" t="str">
        <f>IFERROR(INDEX(Структура_ассортимента[SuperCategory],MATCH(Товары[[#This Row],[SubGroup]],Структура_ассортимента[Subgroup],0)),"")</f>
        <v>A</v>
      </c>
      <c r="D2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110" t="str">
        <f>IFERROR(INDEX(Структура_ассортимента[Product group],MATCH(Товары[[#This Row],[SubGroup]],Структура_ассортимента[Subgroup],0)),"")</f>
        <v>AMC_C</v>
      </c>
      <c r="G2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Row],[SubGroup]],'Структура цен DIY'!$B:$C,2,FALSE),0)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0" t="str">
        <f>IFERROR(INDEX(Структура_ассортимента[SuperCategory],MATCH(Товары[[#This Row],[SubGroup]],Структура_ассортимента[Subgroup],0)),"")</f>
        <v>A</v>
      </c>
      <c r="D2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110" t="str">
        <f>IFERROR(INDEX(Структура_ассортимента[Product group],MATCH(Товары[[#This Row],[SubGroup]],Структура_ассортимента[Subgroup],0)),"")</f>
        <v>AMC_C</v>
      </c>
      <c r="G2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Row],[SubGroup]],'Структура цен DIY'!$B:$C,2,FALSE),0)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0" t="str">
        <f>IFERROR(INDEX(Структура_ассортимента[SuperCategory],MATCH(Товары[[#This Row],[SubGroup]],Структура_ассортимента[Subgroup],0)),"")</f>
        <v>A</v>
      </c>
      <c r="D2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110" t="str">
        <f>IFERROR(INDEX(Структура_ассортимента[Product group],MATCH(Товары[[#This Row],[SubGroup]],Структура_ассортимента[Subgroup],0)),"")</f>
        <v>AMC_C</v>
      </c>
      <c r="G2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Row],[SubGroup]],'Структура цен DIY'!$B:$C,2,FALSE),0)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0" t="str">
        <f>IFERROR(INDEX(Структура_ассортимента[SuperCategory],MATCH(Товары[[#This Row],[SubGroup]],Структура_ассортимента[Subgroup],0)),"")</f>
        <v>A</v>
      </c>
      <c r="D2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110" t="str">
        <f>IFERROR(INDEX(Структура_ассортимента[Product group],MATCH(Товары[[#This Row],[SubGroup]],Структура_ассортимента[Subgroup],0)),"")</f>
        <v>AMC_C</v>
      </c>
      <c r="G2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Row],[SubGroup]],'Структура цен DIY'!$B:$C,2,FALSE),0)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0" t="str">
        <f>IFERROR(INDEX(Структура_ассортимента[SuperCategory],MATCH(Товары[[#This Row],[SubGroup]],Структура_ассортимента[Subgroup],0)),"")</f>
        <v>A</v>
      </c>
      <c r="D2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110" t="str">
        <f>IFERROR(INDEX(Структура_ассортимента[Product group],MATCH(Товары[[#This Row],[SubGroup]],Структура_ассортимента[Subgroup],0)),"")</f>
        <v>AMC_C</v>
      </c>
      <c r="G2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Row],[SubGroup]],'Структура цен DIY'!$B:$C,2,FALSE),0)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0" t="str">
        <f>IFERROR(INDEX(Структура_ассортимента[SuperCategory],MATCH(Товары[[#This Row],[SubGroup]],Структура_ассортимента[Subgroup],0)),"")</f>
        <v>A</v>
      </c>
      <c r="D2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110" t="str">
        <f>IFERROR(INDEX(Структура_ассортимента[Product group],MATCH(Товары[[#This Row],[SubGroup]],Структура_ассортимента[Subgroup],0)),"")</f>
        <v>AMC_C</v>
      </c>
      <c r="G2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Row],[SubGroup]],'Структура цен DIY'!$B:$C,2,FALSE),0)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0" t="str">
        <f>IFERROR(INDEX(Структура_ассортимента[SuperCategory],MATCH(Товары[[#This Row],[SubGroup]],Структура_ассортимента[Subgroup],0)),"")</f>
        <v>A</v>
      </c>
      <c r="D2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110" t="str">
        <f>IFERROR(INDEX(Структура_ассортимента[Product group],MATCH(Товары[[#This Row],[SubGroup]],Структура_ассортимента[Subgroup],0)),"")</f>
        <v>AMC_C</v>
      </c>
      <c r="G2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Row],[SubGroup]],'Структура цен DIY'!$B:$C,2,FALSE),0)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0" t="str">
        <f>IFERROR(INDEX(Структура_ассортимента[SuperCategory],MATCH(Товары[[#This Row],[SubGroup]],Структура_ассортимента[Subgroup],0)),"")</f>
        <v>A</v>
      </c>
      <c r="D2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110" t="str">
        <f>IFERROR(INDEX(Структура_ассортимента[Product group],MATCH(Товары[[#This Row],[SubGroup]],Структура_ассортимента[Subgroup],0)),"")</f>
        <v>AMC_C</v>
      </c>
      <c r="G2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0" s="36">
        <v>9214</v>
      </c>
      <c r="J220" s="36" t="str">
        <f>IFERROR(INDEX(Структура_ассортимента[Generic Name (long)],MATCH(Товары[[#This Row],[SubGroup]],Структура_ассортимента[Subgroup],0)),"")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Row],[SubGroup]],'Структура цен DIY'!$B:$C,2,FALSE),0)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0" t="str">
        <f>IFERROR(INDEX(Структура_ассортимента[SuperCategory],MATCH(Товары[[#This Row],[SubGroup]],Структура_ассортимента[Subgroup],0)),"")</f>
        <v>A</v>
      </c>
      <c r="D2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110" t="str">
        <f>IFERROR(INDEX(Структура_ассортимента[Product group],MATCH(Товары[[#This Row],[SubGroup]],Структура_ассортимента[Subgroup],0)),"")</f>
        <v>AMC_C</v>
      </c>
      <c r="G2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1" s="36">
        <v>9214</v>
      </c>
      <c r="J221" s="36" t="str">
        <f>IFERROR(INDEX(Структура_ассортимента[Generic Name (long)],MATCH(Товары[[#This Row],[SubGroup]],Структура_ассортимента[Subgroup],0)),"")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Row],[SubGroup]],'Структура цен DIY'!$B:$C,2,FALSE),0)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0" t="str">
        <f>IFERROR(INDEX(Структура_ассортимента[SuperCategory],MATCH(Товары[[#This Row],[SubGroup]],Структура_ассортимента[Subgroup],0)),"")</f>
        <v>A</v>
      </c>
      <c r="D2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110" t="str">
        <f>IFERROR(INDEX(Структура_ассортимента[Product group],MATCH(Товары[[#This Row],[SubGroup]],Структура_ассортимента[Subgroup],0)),"")</f>
        <v>AMC_C</v>
      </c>
      <c r="G2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Row],[SubGroup]],'Структура цен DIY'!$B:$C,2,FALSE),0)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0" t="str">
        <f>IFERROR(INDEX(Структура_ассортимента[SuperCategory],MATCH(Товары[[#This Row],[SubGroup]],Структура_ассортимента[Subgroup],0)),"")</f>
        <v>A</v>
      </c>
      <c r="D2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110" t="str">
        <f>IFERROR(INDEX(Структура_ассортимента[Product group],MATCH(Товары[[#This Row],[SubGroup]],Структура_ассортимента[Subgroup],0)),"")</f>
        <v>AMC_C</v>
      </c>
      <c r="G2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Row],[SubGroup]],'Структура цен DIY'!$B:$C,2,FALSE),0)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0" t="str">
        <f>IFERROR(INDEX(Структура_ассортимента[SuperCategory],MATCH(Товары[[#This Row],[SubGroup]],Структура_ассортимента[Subgroup],0)),"")</f>
        <v>A</v>
      </c>
      <c r="D2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110" t="str">
        <f>IFERROR(INDEX(Структура_ассортимента[Product group],MATCH(Товары[[#This Row],[SubGroup]],Структура_ассортимента[Subgroup],0)),"")</f>
        <v>AMC_C</v>
      </c>
      <c r="G2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Row],[SubGroup]],'Структура цен DIY'!$B:$C,2,FALSE),0)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0" t="str">
        <f>IFERROR(INDEX(Структура_ассортимента[SuperCategory],MATCH(Товары[[#This Row],[SubGroup]],Структура_ассортимента[Subgroup],0)),"")</f>
        <v>A</v>
      </c>
      <c r="D2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110" t="str">
        <f>IFERROR(INDEX(Структура_ассортимента[Product group],MATCH(Товары[[#This Row],[SubGroup]],Структура_ассортимента[Subgroup],0)),"")</f>
        <v>AMC_C</v>
      </c>
      <c r="G2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Row],[SubGroup]],'Структура цен DIY'!$B:$C,2,FALSE),0)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0" t="str">
        <f>IFERROR(INDEX(Структура_ассортимента[SuperCategory],MATCH(Товары[[#This Row],[SubGroup]],Структура_ассортимента[Subgroup],0)),"")</f>
        <v>A</v>
      </c>
      <c r="D2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110" t="str">
        <f>IFERROR(INDEX(Структура_ассортимента[Product group],MATCH(Товары[[#This Row],[SubGroup]],Структура_ассортимента[Subgroup],0)),"")</f>
        <v>AMC_C</v>
      </c>
      <c r="G2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Row],[SubGroup]],'Структура цен DIY'!$B:$C,2,FALSE),0)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0" t="str">
        <f>IFERROR(INDEX(Структура_ассортимента[SuperCategory],MATCH(Товары[[#This Row],[SubGroup]],Структура_ассортимента[Subgroup],0)),"")</f>
        <v>A</v>
      </c>
      <c r="D2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110" t="str">
        <f>IFERROR(INDEX(Структура_ассортимента[Product group],MATCH(Товары[[#This Row],[SubGroup]],Структура_ассортимента[Subgroup],0)),"")</f>
        <v>AMC_C</v>
      </c>
      <c r="G2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Row],[SubGroup]],'Структура цен DIY'!$B:$C,2,FALSE),0)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0" t="str">
        <f>IFERROR(INDEX(Структура_ассортимента[SuperCategory],MATCH(Товары[[#This Row],[SubGroup]],Структура_ассортимента[Subgroup],0)),"")</f>
        <v>A</v>
      </c>
      <c r="D2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110" t="str">
        <f>IFERROR(INDEX(Структура_ассортимента[Product group],MATCH(Товары[[#This Row],[SubGroup]],Структура_ассортимента[Subgroup],0)),"")</f>
        <v>AMC_C</v>
      </c>
      <c r="G2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Row],[SubGroup]],'Структура цен DIY'!$B:$C,2,FALSE),0)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0" t="str">
        <f>IFERROR(INDEX(Структура_ассортимента[SuperCategory],MATCH(Товары[[#This Row],[SubGroup]],Структура_ассортимента[Subgroup],0)),"")</f>
        <v>A</v>
      </c>
      <c r="D2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110" t="str">
        <f>IFERROR(INDEX(Структура_ассортимента[Product group],MATCH(Товары[[#This Row],[SubGroup]],Структура_ассортимента[Subgroup],0)),"")</f>
        <v>AMC_C</v>
      </c>
      <c r="G2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Row],[SubGroup]],'Структура цен DIY'!$B:$C,2,FALSE),0)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0" t="str">
        <f>IFERROR(INDEX(Структура_ассортимента[SuperCategory],MATCH(Товары[[#This Row],[SubGroup]],Структура_ассортимента[Subgroup],0)),"")</f>
        <v>A</v>
      </c>
      <c r="D2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110" t="str">
        <f>IFERROR(INDEX(Структура_ассортимента[Product group],MATCH(Товары[[#This Row],[SubGroup]],Структура_ассортимента[Subgroup],0)),"")</f>
        <v>AMC_C</v>
      </c>
      <c r="G2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0" s="36">
        <v>9215</v>
      </c>
      <c r="J230" s="36" t="str">
        <f>IFERROR(INDEX(Структура_ассортимента[Generic Name (long)],MATCH(Товары[[#This Row],[SubGroup]],Структура_ассортимента[Subgroup],0)),"")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Row],[SubGroup]],'Структура цен DIY'!$B:$C,2,FALSE),0)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0" t="str">
        <f>IFERROR(INDEX(Структура_ассортимента[SuperCategory],MATCH(Товары[[#This Row],[SubGroup]],Структура_ассортимента[Subgroup],0)),"")</f>
        <v>A</v>
      </c>
      <c r="D2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110" t="str">
        <f>IFERROR(INDEX(Структура_ассортимента[Product group],MATCH(Товары[[#This Row],[SubGroup]],Структура_ассортимента[Subgroup],0)),"")</f>
        <v>AMC_C</v>
      </c>
      <c r="G23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1" s="36">
        <v>9215</v>
      </c>
      <c r="J231" s="36" t="str">
        <f>IFERROR(INDEX(Структура_ассортимента[Generic Name (long)],MATCH(Товары[[#This Row],[SubGroup]],Структура_ассортимента[Subgroup],0)),"")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Row],[SubGroup]],'Структура цен DIY'!$B:$C,2,FALSE),0)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0" t="str">
        <f>IFERROR(INDEX(Структура_ассортимента[SuperCategory],MATCH(Товары[[#This Row],[SubGroup]],Структура_ассортимента[Subgroup],0)),"")</f>
        <v>A</v>
      </c>
      <c r="D2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110" t="str">
        <f>IFERROR(INDEX(Структура_ассортимента[Product group],MATCH(Товары[[#This Row],[SubGroup]],Структура_ассортимента[Subgroup],0)),"")</f>
        <v>AMC_C</v>
      </c>
      <c r="G23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Row],[SubGroup]],'Структура цен DIY'!$B:$C,2,FALSE),0)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0" t="str">
        <f>IFERROR(INDEX(Структура_ассортимента[SuperCategory],MATCH(Товары[[#This Row],[SubGroup]],Структура_ассортимента[Subgroup],0)),"")</f>
        <v>A</v>
      </c>
      <c r="D2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110" t="str">
        <f>IFERROR(INDEX(Структура_ассортимента[Product group],MATCH(Товары[[#This Row],[SubGroup]],Структура_ассортимента[Subgroup],0)),"")</f>
        <v>AMC_C</v>
      </c>
      <c r="G23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Row],[SubGroup]],'Структура цен DIY'!$B:$C,2,FALSE),0)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0" t="str">
        <f>IFERROR(INDEX(Структура_ассортимента[SuperCategory],MATCH(Товары[[#This Row],[SubGroup]],Структура_ассортимента[Subgroup],0)),"")</f>
        <v>A</v>
      </c>
      <c r="D2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110" t="str">
        <f>IFERROR(INDEX(Структура_ассортимента[Product group],MATCH(Товары[[#This Row],[SubGroup]],Структура_ассортимента[Subgroup],0)),"")</f>
        <v>AMC_C</v>
      </c>
      <c r="G23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Row],[SubGroup]],'Структура цен DIY'!$B:$C,2,FALSE),0)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0" t="str">
        <f>IFERROR(INDEX(Структура_ассортимента[SuperCategory],MATCH(Товары[[#This Row],[SubGroup]],Структура_ассортимента[Subgroup],0)),"")</f>
        <v>A</v>
      </c>
      <c r="D2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110" t="str">
        <f>IFERROR(INDEX(Структура_ассортимента[Product group],MATCH(Товары[[#This Row],[SubGroup]],Структура_ассортимента[Subgroup],0)),"")</f>
        <v>AMC_C</v>
      </c>
      <c r="G23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Row],[SubGroup]],'Структура цен DIY'!$B:$C,2,FALSE),0)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0" t="str">
        <f>IFERROR(INDEX(Структура_ассортимента[SuperCategory],MATCH(Товары[[#This Row],[SubGroup]],Структура_ассортимента[Subgroup],0)),"")</f>
        <v>A</v>
      </c>
      <c r="D2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110" t="str">
        <f>IFERROR(INDEX(Структура_ассортимента[Product group],MATCH(Товары[[#This Row],[SubGroup]],Структура_ассортимента[Subgroup],0)),"")</f>
        <v>AMC_C</v>
      </c>
      <c r="G23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6" s="36">
        <v>9231</v>
      </c>
      <c r="J236" s="36" t="str">
        <f>IFERROR(INDEX(Структура_ассортимента[Generic Name (long)],MATCH(Товары[[#This Row],[SubGroup]],Структура_ассортимента[Subgroup],0)),"")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Row],[SubGroup]],'Структура цен DIY'!$B:$C,2,FALSE),0)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0" t="str">
        <f>IFERROR(INDEX(Структура_ассортимента[SuperCategory],MATCH(Товары[[#This Row],[SubGroup]],Структура_ассортимента[Subgroup],0)),"")</f>
        <v>A</v>
      </c>
      <c r="D2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110" t="str">
        <f>IFERROR(INDEX(Структура_ассортимента[Product group],MATCH(Товары[[#This Row],[SubGroup]],Структура_ассортимента[Subgroup],0)),"")</f>
        <v>AMC_C</v>
      </c>
      <c r="G23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7" s="36">
        <v>9231</v>
      </c>
      <c r="J237" s="36" t="str">
        <f>IFERROR(INDEX(Структура_ассортимента[Generic Name (long)],MATCH(Товары[[#This Row],[SubGroup]],Структура_ассортимента[Subgroup],0)),"")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Row],[SubGroup]],'Структура цен DIY'!$B:$C,2,FALSE),0)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0" t="str">
        <f>IFERROR(INDEX(Структура_ассортимента[SuperCategory],MATCH(Товары[[#This Row],[SubGroup]],Структура_ассортимента[Subgroup],0)),"")</f>
        <v>A</v>
      </c>
      <c r="D2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110" t="str">
        <f>IFERROR(INDEX(Структура_ассортимента[Product group],MATCH(Товары[[#This Row],[SubGroup]],Структура_ассортимента[Subgroup],0)),"")</f>
        <v>AMC_C</v>
      </c>
      <c r="G23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Row],[SubGroup]],'Структура цен DIY'!$B:$C,2,FALSE),0)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0" t="str">
        <f>IFERROR(INDEX(Структура_ассортимента[SuperCategory],MATCH(Товары[[#This Row],[SubGroup]],Структура_ассортимента[Subgroup],0)),"")</f>
        <v>A</v>
      </c>
      <c r="D2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110" t="str">
        <f>IFERROR(INDEX(Структура_ассортимента[Product group],MATCH(Товары[[#This Row],[SubGroup]],Структура_ассортимента[Subgroup],0)),"")</f>
        <v>AMC_C</v>
      </c>
      <c r="G23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Row],[SubGroup]],'Структура цен DIY'!$B:$C,2,FALSE),0)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0" t="str">
        <f>IFERROR(INDEX(Структура_ассортимента[SuperCategory],MATCH(Товары[[#This Row],[SubGroup]],Структура_ассортимента[Subgroup],0)),"")</f>
        <v>A</v>
      </c>
      <c r="D2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110" t="str">
        <f>IFERROR(INDEX(Структура_ассортимента[Product group],MATCH(Товары[[#This Row],[SubGroup]],Структура_ассортимента[Subgroup],0)),"")</f>
        <v>AMC_C</v>
      </c>
      <c r="G24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Row],[SubGroup]],'Структура цен DIY'!$B:$C,2,FALSE),0)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0" t="str">
        <f>IFERROR(INDEX(Структура_ассортимента[SuperCategory],MATCH(Товары[[#This Row],[SubGroup]],Структура_ассортимента[Subgroup],0)),"")</f>
        <v>A</v>
      </c>
      <c r="D2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110" t="str">
        <f>IFERROR(INDEX(Структура_ассортимента[Product group],MATCH(Товары[[#This Row],[SubGroup]],Структура_ассортимента[Subgroup],0)),"")</f>
        <v>AMC_C</v>
      </c>
      <c r="G24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Row],[SubGroup]],'Структура цен DIY'!$B:$C,2,FALSE),0)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0" t="str">
        <f>IFERROR(INDEX(Структура_ассортимента[SuperCategory],MATCH(Товары[[#This Row],[SubGroup]],Структура_ассортимента[Subgroup],0)),"")</f>
        <v>A</v>
      </c>
      <c r="D2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110" t="str">
        <f>IFERROR(INDEX(Структура_ассортимента[Product group],MATCH(Товары[[#This Row],[SubGroup]],Структура_ассортимента[Subgroup],0)),"")</f>
        <v>AMC_C</v>
      </c>
      <c r="G24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Row],[SubGroup]],'Структура цен DIY'!$B:$C,2,FALSE),0)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0" t="str">
        <f>IFERROR(INDEX(Структура_ассортимента[SuperCategory],MATCH(Товары[[#This Row],[SubGroup]],Структура_ассортимента[Subgroup],0)),"")</f>
        <v>A</v>
      </c>
      <c r="D2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110" t="str">
        <f>IFERROR(INDEX(Структура_ассортимента[Product group],MATCH(Товары[[#This Row],[SubGroup]],Структура_ассортимента[Subgroup],0)),"")</f>
        <v>AMC_C</v>
      </c>
      <c r="G24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Row],[SubGroup]],'Структура цен DIY'!$B:$C,2,FALSE),0)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0" t="str">
        <f>IFERROR(INDEX(Структура_ассортимента[SuperCategory],MATCH(Товары[[#This Row],[SubGroup]],Структура_ассортимента[Subgroup],0)),"")</f>
        <v>A</v>
      </c>
      <c r="D2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110" t="str">
        <f>IFERROR(INDEX(Структура_ассортимента[Product group],MATCH(Товары[[#This Row],[SubGroup]],Структура_ассортимента[Subgroup],0)),"")</f>
        <v>AMC_C</v>
      </c>
      <c r="G24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Row],[SubGroup]],'Структура цен DIY'!$B:$C,2,FALSE),0)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0" t="str">
        <f>IFERROR(INDEX(Структура_ассортимента[SuperCategory],MATCH(Товары[[#This Row],[SubGroup]],Структура_ассортимента[Subgroup],0)),"")</f>
        <v>A</v>
      </c>
      <c r="D2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110" t="str">
        <f>IFERROR(INDEX(Структура_ассортимента[Product group],MATCH(Товары[[#This Row],[SubGroup]],Структура_ассортимента[Subgroup],0)),"")</f>
        <v>AMC_C</v>
      </c>
      <c r="G24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Row],[SubGroup]],'Структура цен DIY'!$B:$C,2,FALSE),0)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0" t="str">
        <f>IFERROR(INDEX(Структура_ассортимента[SuperCategory],MATCH(Товары[[#This Row],[SubGroup]],Структура_ассортимента[Subgroup],0)),"")</f>
        <v>A</v>
      </c>
      <c r="D2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110" t="str">
        <f>IFERROR(INDEX(Структура_ассортимента[Product group],MATCH(Товары[[#This Row],[SubGroup]],Структура_ассортимента[Subgroup],0)),"")</f>
        <v>AMC_C</v>
      </c>
      <c r="G24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Row],[SubGroup]],'Структура цен DIY'!$B:$C,2,FALSE),0)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0" t="str">
        <f>IFERROR(INDEX(Структура_ассортимента[SuperCategory],MATCH(Товары[[#This Row],[SubGroup]],Структура_ассортимента[Subgroup],0)),"")</f>
        <v>A</v>
      </c>
      <c r="D2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110" t="str">
        <f>IFERROR(INDEX(Структура_ассортимента[Product group],MATCH(Товары[[#This Row],[SubGroup]],Структура_ассортимента[Subgroup],0)),"")</f>
        <v>AMC_C</v>
      </c>
      <c r="G24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Row],[SubGroup]],'Структура цен DIY'!$B:$C,2,FALSE),0)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0" t="str">
        <f>IFERROR(INDEX(Структура_ассортимента[SuperCategory],MATCH(Товары[[#This Row],[SubGroup]],Структура_ассортимента[Subgroup],0)),"")</f>
        <v>A</v>
      </c>
      <c r="D2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110" t="str">
        <f>IFERROR(INDEX(Структура_ассортимента[Product group],MATCH(Товары[[#This Row],[SubGroup]],Структура_ассортимента[Subgroup],0)),"")</f>
        <v>AMC_C</v>
      </c>
      <c r="G24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Row],[SubGroup]],'Структура цен DIY'!$B:$C,2,FALSE),0)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0" t="str">
        <f>IFERROR(INDEX(Структура_ассортимента[SuperCategory],MATCH(Товары[[#This Row],[SubGroup]],Структура_ассортимента[Subgroup],0)),"")</f>
        <v>A</v>
      </c>
      <c r="D2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110" t="str">
        <f>IFERROR(INDEX(Структура_ассортимента[Product group],MATCH(Товары[[#This Row],[SubGroup]],Структура_ассортимента[Subgroup],0)),"")</f>
        <v>AMC_C</v>
      </c>
      <c r="G24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Row],[SubGroup]],'Структура цен DIY'!$B:$C,2,FALSE),0)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0" t="str">
        <f>IFERROR(INDEX(Структура_ассортимента[SuperCategory],MATCH(Товары[[#This Row],[SubGroup]],Структура_ассортимента[Subgroup],0)),"")</f>
        <v>A</v>
      </c>
      <c r="D2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110" t="str">
        <f>IFERROR(INDEX(Структура_ассортимента[Product group],MATCH(Товары[[#This Row],[SubGroup]],Структура_ассортимента[Subgroup],0)),"")</f>
        <v>AMC_C</v>
      </c>
      <c r="G25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Row],[SubGroup]],'Структура цен DIY'!$B:$C,2,FALSE),0)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0" t="str">
        <f>IFERROR(INDEX(Структура_ассортимента[SuperCategory],MATCH(Товары[[#This Row],[SubGroup]],Структура_ассортимента[Subgroup],0)),"")</f>
        <v>A</v>
      </c>
      <c r="D2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110" t="str">
        <f>IFERROR(INDEX(Структура_ассортимента[Product group],MATCH(Товары[[#This Row],[SubGroup]],Структура_ассортимента[Subgroup],0)),"")</f>
        <v>AMC_C</v>
      </c>
      <c r="G25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Row],[SubGroup]],'Структура цен DIY'!$B:$C,2,FALSE),0)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0" t="str">
        <f>IFERROR(INDEX(Структура_ассортимента[SuperCategory],MATCH(Товары[[#This Row],[SubGroup]],Структура_ассортимента[Subgroup],0)),"")</f>
        <v>A</v>
      </c>
      <c r="D2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110" t="str">
        <f>IFERROR(INDEX(Структура_ассортимента[Product group],MATCH(Товары[[#This Row],[SubGroup]],Структура_ассортимента[Subgroup],0)),"")</f>
        <v>AMC_C</v>
      </c>
      <c r="G25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Row],[SubGroup]],'Структура цен DIY'!$B:$C,2,FALSE),0)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0" t="str">
        <f>IFERROR(INDEX(Структура_ассортимента[SuperCategory],MATCH(Товары[[#This Row],[SubGroup]],Структура_ассортимента[Subgroup],0)),"")</f>
        <v>A</v>
      </c>
      <c r="D2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110" t="str">
        <f>IFERROR(INDEX(Структура_ассортимента[Product group],MATCH(Товары[[#This Row],[SubGroup]],Структура_ассортимента[Subgroup],0)),"")</f>
        <v>AMC_C</v>
      </c>
      <c r="G25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Row],[SubGroup]],'Структура цен DIY'!$B:$C,2,FALSE),0)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0" t="str">
        <f>IFERROR(INDEX(Структура_ассортимента[SuperCategory],MATCH(Товары[[#This Row],[SubGroup]],Структура_ассортимента[Subgroup],0)),"")</f>
        <v>A</v>
      </c>
      <c r="D2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110" t="str">
        <f>IFERROR(INDEX(Структура_ассортимента[Product group],MATCH(Товары[[#This Row],[SubGroup]],Структура_ассортимента[Subgroup],0)),"")</f>
        <v>AMC_C</v>
      </c>
      <c r="G25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54" s="36">
        <v>9215</v>
      </c>
      <c r="J254" s="36" t="str">
        <f>IFERROR(INDEX(Структура_ассортимента[Generic Name (long)],MATCH(Товары[[#This Row],[SubGroup]],Структура_ассортимента[Subgroup],0)),"")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Row],[SubGroup]],'Структура цен DIY'!$B:$C,2,FALSE),0)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0" t="str">
        <f>IFERROR(INDEX(Структура_ассортимента[SuperCategory],MATCH(Товары[[#This Row],[SubGroup]],Структура_ассортимента[Subgroup],0)),"")</f>
        <v>A</v>
      </c>
      <c r="D2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110" t="str">
        <f>IFERROR(INDEX(Структура_ассортимента[Product group],MATCH(Товары[[#This Row],[SubGroup]],Структура_ассортимента[Subgroup],0)),"")</f>
        <v>AMC_C</v>
      </c>
      <c r="G25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110" t="str">
        <f>IFERROR(INDEX(Структура_ассортимента[Generic Name (long)3],MATCH(Товары[[#This Row],[SubGroup]],Структура_ассортимента[Subgroup],0)),"")</f>
        <v>Секаторы</v>
      </c>
      <c r="I255" s="36">
        <v>9211</v>
      </c>
      <c r="J255" s="36" t="str">
        <f>IFERROR(INDEX(Структура_ассортимента[Generic Name (long)],MATCH(Товары[[#This Row],[SubGroup]],Структура_ассортимента[Subgroup],0)),"")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Row],[SubGroup]],'Структура цен DIY'!$B:$C,2,FALSE),0)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0" t="str">
        <f>IFERROR(INDEX(Структура_ассортимента[SuperCategory],MATCH(Товары[[#This Row],[SubGroup]],Структура_ассортимента[Subgroup],0)),"")</f>
        <v>A</v>
      </c>
      <c r="D2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110" t="str">
        <f>IFERROR(INDEX(Структура_ассортимента[Product group],MATCH(Товары[[#This Row],[SubGroup]],Структура_ассортимента[Subgroup],0)),"")</f>
        <v>AMC_C</v>
      </c>
      <c r="G25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110" t="str">
        <f>IFERROR(INDEX(Структура_ассортимента[Generic Name (long)3],MATCH(Товары[[#This Row],[SubGroup]],Структура_ассортимента[Subgroup],0)),"")</f>
        <v>Секаторы</v>
      </c>
      <c r="I256" s="36">
        <v>9211</v>
      </c>
      <c r="J256" s="36" t="str">
        <f>IFERROR(INDEX(Структура_ассортимента[Generic Name (long)],MATCH(Товары[[#This Row],[SubGroup]],Структура_ассортимента[Subgroup],0)),"")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Row],[SubGroup]],'Структура цен DIY'!$B:$C,2,FALSE),0)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0" t="str">
        <f>IFERROR(INDEX(Структура_ассортимента[SuperCategory],MATCH(Товары[[#This Row],[SubGroup]],Структура_ассортимента[Subgroup],0)),"")</f>
        <v>A</v>
      </c>
      <c r="D2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110" t="str">
        <f>IFERROR(INDEX(Структура_ассортимента[Product group],MATCH(Товары[[#This Row],[SubGroup]],Структура_ассортимента[Subgroup],0)),"")</f>
        <v>AMC_C</v>
      </c>
      <c r="G25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7" s="36">
        <v>9213</v>
      </c>
      <c r="J257" s="36" t="str">
        <f>IFERROR(INDEX(Структура_ассортимента[Generic Name (long)],MATCH(Товары[[#This Row],[SubGroup]],Структура_ассортимента[Subgroup],0)),"")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Row],[SubGroup]],'Структура цен DIY'!$B:$C,2,FALSE),0)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0" t="str">
        <f>IFERROR(INDEX(Структура_ассортимента[SuperCategory],MATCH(Товары[[#This Row],[SubGroup]],Структура_ассортимента[Subgroup],0)),"")</f>
        <v>A</v>
      </c>
      <c r="D2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110" t="str">
        <f>IFERROR(INDEX(Структура_ассортимента[Product group],MATCH(Товары[[#This Row],[SubGroup]],Структура_ассортимента[Subgroup],0)),"")</f>
        <v>AMC_C</v>
      </c>
      <c r="G25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8" s="36">
        <v>9213</v>
      </c>
      <c r="J258" s="36" t="str">
        <f>IFERROR(INDEX(Структура_ассортимента[Generic Name (long)],MATCH(Товары[[#This Row],[SubGroup]],Структура_ассортимента[Subgroup],0)),"")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Row],[SubGroup]],'Структура цен DIY'!$B:$C,2,FALSE),0)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0" t="str">
        <f>IFERROR(INDEX(Структура_ассортимента[SuperCategory],MATCH(Товары[[#This Row],[SubGroup]],Структура_ассортимента[Subgroup],0)),"")</f>
        <v>A</v>
      </c>
      <c r="D2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110" t="str">
        <f>IFERROR(INDEX(Структура_ассортимента[Product group],MATCH(Товары[[#This Row],[SubGroup]],Структура_ассортимента[Subgroup],0)),"")</f>
        <v>AMC_C</v>
      </c>
      <c r="G25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Row],[SubGroup]],'Структура цен DIY'!$B:$C,2,FALSE),0)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0" t="str">
        <f>IFERROR(INDEX(Структура_ассортимента[SuperCategory],MATCH(Товары[[#This Row],[SubGroup]],Структура_ассортимента[Subgroup],0)),"")</f>
        <v>A</v>
      </c>
      <c r="D2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110" t="str">
        <f>IFERROR(INDEX(Структура_ассортимента[Product group],MATCH(Товары[[#This Row],[SubGroup]],Структура_ассортимента[Subgroup],0)),"")</f>
        <v>AMC_C</v>
      </c>
      <c r="G2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Row],[SubGroup]],'Структура цен DIY'!$B:$C,2,FALSE),0)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0" t="str">
        <f>IFERROR(INDEX(Структура_ассортимента[SuperCategory],MATCH(Товары[[#This Row],[SubGroup]],Структура_ассортимента[Subgroup],0)),"")</f>
        <v>A</v>
      </c>
      <c r="D2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110" t="str">
        <f>IFERROR(INDEX(Структура_ассортимента[Product group],MATCH(Товары[[#This Row],[SubGroup]],Структура_ассортимента[Subgroup],0)),"")</f>
        <v>AMC_C</v>
      </c>
      <c r="G2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Row],[SubGroup]],'Структура цен DIY'!$B:$C,2,FALSE),0)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0" t="str">
        <f>IFERROR(INDEX(Структура_ассортимента[SuperCategory],MATCH(Товары[[#This Row],[SubGroup]],Структура_ассортимента[Subgroup],0)),"")</f>
        <v>A</v>
      </c>
      <c r="D2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110" t="str">
        <f>IFERROR(INDEX(Структура_ассортимента[Product group],MATCH(Товары[[#This Row],[SubGroup]],Структура_ассортимента[Subgroup],0)),"")</f>
        <v>AMC_C</v>
      </c>
      <c r="G2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Row],[SubGroup]],'Структура цен DIY'!$B:$C,2,FALSE),0)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0" t="str">
        <f>IFERROR(INDEX(Структура_ассортимента[SuperCategory],MATCH(Товары[[#This Row],[SubGroup]],Структура_ассортимента[Subgroup],0)),"")</f>
        <v>A</v>
      </c>
      <c r="D2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110" t="str">
        <f>IFERROR(INDEX(Структура_ассортимента[Product group],MATCH(Товары[[#This Row],[SubGroup]],Структура_ассортимента[Subgroup],0)),"")</f>
        <v>AMC_C</v>
      </c>
      <c r="G2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Row],[SubGroup]],'Структура цен DIY'!$B:$C,2,FALSE),0)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0" t="str">
        <f>IFERROR(INDEX(Структура_ассортимента[SuperCategory],MATCH(Товары[[#This Row],[SubGroup]],Структура_ассортимента[Subgroup],0)),"")</f>
        <v>A</v>
      </c>
      <c r="D2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110" t="str">
        <f>IFERROR(INDEX(Структура_ассортимента[Product group],MATCH(Товары[[#This Row],[SubGroup]],Структура_ассортимента[Subgroup],0)),"")</f>
        <v>AMC_C</v>
      </c>
      <c r="G2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Row],[SubGroup]],'Структура цен DIY'!$B:$C,2,FALSE),0)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0" t="str">
        <f>IFERROR(INDEX(Структура_ассортимента[SuperCategory],MATCH(Товары[[#This Row],[SubGroup]],Структура_ассортимента[Subgroup],0)),"")</f>
        <v>A</v>
      </c>
      <c r="D2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110" t="str">
        <f>IFERROR(INDEX(Структура_ассортимента[Product group],MATCH(Товары[[#This Row],[SubGroup]],Структура_ассортимента[Subgroup],0)),"")</f>
        <v>AMC_C</v>
      </c>
      <c r="G2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Row],[SubGroup]],'Структура цен DIY'!$B:$C,2,FALSE),0)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0" t="str">
        <f>IFERROR(INDEX(Структура_ассортимента[SuperCategory],MATCH(Товары[[#This Row],[SubGroup]],Структура_ассортимента[Subgroup],0)),"")</f>
        <v>A</v>
      </c>
      <c r="D2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110" t="str">
        <f>IFERROR(INDEX(Структура_ассортимента[Product group],MATCH(Товары[[#This Row],[SubGroup]],Структура_ассортимента[Subgroup],0)),"")</f>
        <v>AMC_C</v>
      </c>
      <c r="G2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110" t="str">
        <f>IFERROR(INDEX(Структура_ассортимента[Generic Name (long)3],MATCH(Товары[[#This Row],[SubGroup]],Структура_ассортимента[Subgroup],0)),"")</f>
        <v>Секаторы</v>
      </c>
      <c r="I266" s="36">
        <v>9211</v>
      </c>
      <c r="J266" s="36" t="str">
        <f>IFERROR(INDEX(Структура_ассортимента[Generic Name (long)],MATCH(Товары[[#This Row],[SubGroup]],Структура_ассортимента[Subgroup],0)),"")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Row],[SubGroup]],'Структура цен DIY'!$B:$C,2,FALSE),0)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0" t="str">
        <f>IFERROR(INDEX(Структура_ассортимента[SuperCategory],MATCH(Товары[[#This Row],[SubGroup]],Структура_ассортимента[Subgroup],0)),"")</f>
        <v>A</v>
      </c>
      <c r="D2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110" t="str">
        <f>IFERROR(INDEX(Структура_ассортимента[Product group],MATCH(Товары[[#This Row],[SubGroup]],Структура_ассортимента[Subgroup],0)),"")</f>
        <v>AMC_C</v>
      </c>
      <c r="G2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110" t="str">
        <f>IFERROR(INDEX(Структура_ассортимента[Generic Name (long)3],MATCH(Товары[[#This Row],[SubGroup]],Структура_ассортимента[Subgroup],0)),"")</f>
        <v>Секаторы</v>
      </c>
      <c r="I267" s="36">
        <v>9211</v>
      </c>
      <c r="J267" s="36" t="str">
        <f>IFERROR(INDEX(Структура_ассортимента[Generic Name (long)],MATCH(Товары[[#This Row],[SubGroup]],Структура_ассортимента[Subgroup],0)),"")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Row],[SubGroup]],'Структура цен DIY'!$B:$C,2,FALSE),0)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0" t="str">
        <f>IFERROR(INDEX(Структура_ассортимента[SuperCategory],MATCH(Товары[[#This Row],[SubGroup]],Структура_ассортимента[Subgroup],0)),"")</f>
        <v>A</v>
      </c>
      <c r="D2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110" t="str">
        <f>IFERROR(INDEX(Структура_ассортимента[Product group],MATCH(Товары[[#This Row],[SubGroup]],Структура_ассортимента[Subgroup],0)),"")</f>
        <v>AMC_C</v>
      </c>
      <c r="G2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110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Row],[SubGroup]],'Структура цен DIY'!$B:$C,2,FALSE),0)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0" t="str">
        <f>IFERROR(INDEX(Структура_ассортимента[SuperCategory],MATCH(Товары[[#This Row],[SubGroup]],Структура_ассортимента[Subgroup],0)),"")</f>
        <v>A</v>
      </c>
      <c r="D2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110" t="str">
        <f>IFERROR(INDEX(Структура_ассортимента[Product group],MATCH(Товары[[#This Row],[SubGroup]],Структура_ассортимента[Subgroup],0)),"")</f>
        <v>AMC_C</v>
      </c>
      <c r="G2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110" t="str">
        <f>IFERROR(INDEX(Структура_ассортимента[Generic Name (long)3],MATCH(Товары[[#This Row],[SubGroup]],Структура_ассортимента[Subgroup],0)),"")</f>
        <v>Сучкорезы</v>
      </c>
      <c r="I269" s="36">
        <v>9212</v>
      </c>
      <c r="J269" s="36" t="str">
        <f>IFERROR(INDEX(Структура_ассортимента[Generic Name (long)],MATCH(Товары[[#This Row],[SubGroup]],Структура_ассортимента[Subgroup],0)),"")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Row],[SubGroup]],'Структура цен DIY'!$B:$C,2,FALSE),0)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0" t="str">
        <f>IFERROR(INDEX(Структура_ассортимента[SuperCategory],MATCH(Товары[[#This Row],[SubGroup]],Структура_ассортимента[Subgroup],0)),"")</f>
        <v>A</v>
      </c>
      <c r="D2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110" t="str">
        <f>IFERROR(INDEX(Структура_ассортимента[Product group],MATCH(Товары[[#This Row],[SubGroup]],Структура_ассортимента[Subgroup],0)),"")</f>
        <v>AMC_C</v>
      </c>
      <c r="G2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110" t="str">
        <f>IFERROR(INDEX(Структура_ассортимента[Generic Name (long)3],MATCH(Товары[[#This Row],[SubGroup]],Структура_ассортимента[Subgroup],0)),"")</f>
        <v>Сучкорезы</v>
      </c>
      <c r="I270" s="36">
        <v>9212</v>
      </c>
      <c r="J270" s="36" t="str">
        <f>IFERROR(INDEX(Структура_ассортимента[Generic Name (long)],MATCH(Товары[[#This Row],[SubGroup]],Структура_ассортимента[Subgroup],0)),"")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Row],[SubGroup]],'Структура цен DIY'!$B:$C,2,FALSE),0)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0" t="str">
        <f>IFERROR(INDEX(Структура_ассортимента[SuperCategory],MATCH(Товары[[#This Row],[SubGroup]],Структура_ассортимента[Subgroup],0)),"")</f>
        <v>A</v>
      </c>
      <c r="D2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110" t="str">
        <f>IFERROR(INDEX(Структура_ассортимента[Product group],MATCH(Товары[[#This Row],[SubGroup]],Структура_ассортимента[Subgroup],0)),"")</f>
        <v>AMC_C</v>
      </c>
      <c r="G2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110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Row],[SubGroup]],'Структура цен DIY'!$B:$C,2,FALSE),0)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0" t="str">
        <f>IFERROR(INDEX(Структура_ассортимента[SuperCategory],MATCH(Товары[[#This Row],[SubGroup]],Структура_ассортимента[Subgroup],0)),"")</f>
        <v>A</v>
      </c>
      <c r="D2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110" t="str">
        <f>IFERROR(INDEX(Структура_ассортимента[Product group],MATCH(Товары[[#This Row],[SubGroup]],Структура_ассортимента[Subgroup],0)),"")</f>
        <v>AMC_C</v>
      </c>
      <c r="G2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110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Row],[SubGroup]],'Структура цен DIY'!$B:$C,2,FALSE),0)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0" t="str">
        <f>IFERROR(INDEX(Структура_ассортимента[SuperCategory],MATCH(Товары[[#This Row],[SubGroup]],Структура_ассортимента[Subgroup],0)),"")</f>
        <v>A</v>
      </c>
      <c r="D2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110" t="str">
        <f>IFERROR(INDEX(Структура_ассортимента[Product group],MATCH(Товары[[#This Row],[SubGroup]],Структура_ассортимента[Subgroup],0)),"")</f>
        <v>AMC_C</v>
      </c>
      <c r="G2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3" s="36">
        <v>9213</v>
      </c>
      <c r="J273" s="36" t="str">
        <f>IFERROR(INDEX(Структура_ассортимента[Generic Name (long)],MATCH(Товары[[#This Row],[SubGroup]],Структура_ассортимента[Subgroup],0)),"")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Row],[SubGroup]],'Структура цен DIY'!$B:$C,2,FALSE),0)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0" t="str">
        <f>IFERROR(INDEX(Структура_ассортимента[SuperCategory],MATCH(Товары[[#This Row],[SubGroup]],Структура_ассортимента[Subgroup],0)),"")</f>
        <v>A</v>
      </c>
      <c r="D2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110" t="str">
        <f>IFERROR(INDEX(Структура_ассортимента[Product group],MATCH(Товары[[#This Row],[SubGroup]],Структура_ассортимента[Subgroup],0)),"")</f>
        <v>AMC_C</v>
      </c>
      <c r="G2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110" t="str">
        <f>IFERROR(INDEX(Структура_ассортимента[Generic Name (long)3],MATCH(Товары[[#This Row],[SubGroup]],Структура_ассортимента[Subgroup],0)),"")</f>
        <v>Секаторы</v>
      </c>
      <c r="I274" s="36">
        <v>9211</v>
      </c>
      <c r="J274" s="36" t="str">
        <f>IFERROR(INDEX(Структура_ассортимента[Generic Name (long)],MATCH(Товары[[#This Row],[SubGroup]],Структура_ассортимента[Subgroup],0)),"")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Row],[SubGroup]],'Структура цен DIY'!$B:$C,2,FALSE),0)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0" t="str">
        <f>IFERROR(INDEX(Структура_ассортимента[SuperCategory],MATCH(Товары[[#This Row],[SubGroup]],Структура_ассортимента[Subgroup],0)),"")</f>
        <v>A</v>
      </c>
      <c r="D2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110" t="str">
        <f>IFERROR(INDEX(Структура_ассортимента[Product group],MATCH(Товары[[#This Row],[SubGroup]],Структура_ассортимента[Subgroup],0)),"")</f>
        <v>AMC_C</v>
      </c>
      <c r="G2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110" t="str">
        <f>IFERROR(INDEX(Структура_ассортимента[Generic Name (long)3],MATCH(Товары[[#This Row],[SubGroup]],Структура_ассортимента[Subgroup],0)),"")</f>
        <v>Секаторы</v>
      </c>
      <c r="I275" s="36">
        <v>9211</v>
      </c>
      <c r="J275" s="36" t="str">
        <f>IFERROR(INDEX(Структура_ассортимента[Generic Name (long)],MATCH(Товары[[#This Row],[SubGroup]],Структура_ассортимента[Subgroup],0)),"")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Row],[SubGroup]],'Структура цен DIY'!$B:$C,2,FALSE),0)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0" t="str">
        <f>IFERROR(INDEX(Структура_ассортимента[SuperCategory],MATCH(Товары[[#This Row],[SubGroup]],Структура_ассортимента[Subgroup],0)),"")</f>
        <v>A</v>
      </c>
      <c r="D2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110" t="str">
        <f>IFERROR(INDEX(Структура_ассортимента[Product group],MATCH(Товары[[#This Row],[SubGroup]],Структура_ассортимента[Subgroup],0)),"")</f>
        <v>AMC_C</v>
      </c>
      <c r="G2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110" t="str">
        <f>IFERROR(INDEX(Структура_ассортимента[Generic Name (long)3],MATCH(Товары[[#This Row],[SubGroup]],Структура_ассортимента[Subgroup],0)),"")</f>
        <v>Сучкорезы</v>
      </c>
      <c r="I276" s="36">
        <v>9212</v>
      </c>
      <c r="J276" s="36" t="str">
        <f>IFERROR(INDEX(Структура_ассортимента[Generic Name (long)],MATCH(Товары[[#This Row],[SubGroup]],Структура_ассортимента[Subgroup],0)),"")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Row],[SubGroup]],'Структура цен DIY'!$B:$C,2,FALSE),0)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0" t="str">
        <f>IFERROR(INDEX(Структура_ассортимента[SuperCategory],MATCH(Товары[[#This Row],[SubGroup]],Структура_ассортимента[Subgroup],0)),"")</f>
        <v>A</v>
      </c>
      <c r="D2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110" t="str">
        <f>IFERROR(INDEX(Структура_ассортимента[Product group],MATCH(Товары[[#This Row],[SubGroup]],Структура_ассортимента[Subgroup],0)),"")</f>
        <v>AMC_C</v>
      </c>
      <c r="G2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7" s="36">
        <v>9215</v>
      </c>
      <c r="J277" s="36" t="str">
        <f>IFERROR(INDEX(Структура_ассортимента[Generic Name (long)],MATCH(Товары[[#This Row],[SubGroup]],Структура_ассортимента[Subgroup],0)),"")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Row],[SubGroup]],'Структура цен DIY'!$B:$C,2,FALSE),0)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0" t="str">
        <f>IFERROR(INDEX(Структура_ассортимента[SuperCategory],MATCH(Товары[[#This Row],[SubGroup]],Структура_ассортимента[Subgroup],0)),"")</f>
        <v>A</v>
      </c>
      <c r="D2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110" t="str">
        <f>IFERROR(INDEX(Структура_ассортимента[Product group],MATCH(Товары[[#This Row],[SubGroup]],Структура_ассортимента[Subgroup],0)),"")</f>
        <v>AMC_C</v>
      </c>
      <c r="G2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8" s="36">
        <v>9215</v>
      </c>
      <c r="J278" s="36" t="str">
        <f>IFERROR(INDEX(Структура_ассортимента[Generic Name (long)],MATCH(Товары[[#This Row],[SubGroup]],Структура_ассортимента[Subgroup],0)),"")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Row],[SubGroup]],'Структура цен DIY'!$B:$C,2,FALSE),0)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0" t="str">
        <f>IFERROR(INDEX(Структура_ассортимента[SuperCategory],MATCH(Товары[[#This Row],[SubGroup]],Структура_ассортимента[Subgroup],0)),"")</f>
        <v>A</v>
      </c>
      <c r="D2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110" t="str">
        <f>IFERROR(INDEX(Структура_ассортимента[Product group],MATCH(Товары[[#This Row],[SubGroup]],Структура_ассортимента[Subgroup],0)),"")</f>
        <v>AMC_C</v>
      </c>
      <c r="G2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Row],[SubGroup]],'Структура цен DIY'!$B:$C,2,FALSE),0)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0" t="str">
        <f>IFERROR(INDEX(Структура_ассортимента[SuperCategory],MATCH(Товары[[#This Row],[SubGroup]],Структура_ассортимента[Subgroup],0)),"")</f>
        <v>A</v>
      </c>
      <c r="D2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110" t="str">
        <f>IFERROR(INDEX(Структура_ассортимента[Product group],MATCH(Товары[[#This Row],[SubGroup]],Структура_ассортимента[Subgroup],0)),"")</f>
        <v>AMC_C</v>
      </c>
      <c r="G2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Row],[SubGroup]],'Структура цен DIY'!$B:$C,2,FALSE),0)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0" t="str">
        <f>IFERROR(INDEX(Структура_ассортимента[SuperCategory],MATCH(Товары[[#This Row],[SubGroup]],Структура_ассортимента[Subgroup],0)),"")</f>
        <v>A</v>
      </c>
      <c r="D2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110" t="str">
        <f>IFERROR(INDEX(Структура_ассортимента[Product group],MATCH(Товары[[#This Row],[SubGroup]],Структура_ассортимента[Subgroup],0)),"")</f>
        <v>AMC_C</v>
      </c>
      <c r="G2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Row],[SubGroup]],'Структура цен DIY'!$B:$C,2,FALSE),0)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0" t="str">
        <f>IFERROR(INDEX(Структура_ассортимента[SuperCategory],MATCH(Товары[[#This Row],[SubGroup]],Структура_ассортимента[Subgroup],0)),"")</f>
        <v>A</v>
      </c>
      <c r="D2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110" t="str">
        <f>IFERROR(INDEX(Структура_ассортимента[Product group],MATCH(Товары[[#This Row],[SubGroup]],Структура_ассортимента[Subgroup],0)),"")</f>
        <v>AMC_C</v>
      </c>
      <c r="G2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110" t="str">
        <f>IFERROR(INDEX(Структура_ассортимента[Generic Name (long)3],MATCH(Товары[[#This Row],[SubGroup]],Структура_ассортимента[Subgroup],0)),"")</f>
        <v>Секаторы</v>
      </c>
      <c r="I282" s="36">
        <v>9211</v>
      </c>
      <c r="J282" s="36" t="str">
        <f>IFERROR(INDEX(Структура_ассортимента[Generic Name (long)],MATCH(Товары[[#This Row],[SubGroup]],Структура_ассортимента[Subgroup],0)),"")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Row],[SubGroup]],'Структура цен DIY'!$B:$C,2,FALSE),0)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0" t="str">
        <f>IFERROR(INDEX(Структура_ассортимента[SuperCategory],MATCH(Товары[[#This Row],[SubGroup]],Структура_ассортимента[Subgroup],0)),"")</f>
        <v>A</v>
      </c>
      <c r="D2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110" t="str">
        <f>IFERROR(INDEX(Структура_ассортимента[Product group],MATCH(Товары[[#This Row],[SubGroup]],Структура_ассортимента[Subgroup],0)),"")</f>
        <v>AMC_C</v>
      </c>
      <c r="G2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83" s="36">
        <v>9214</v>
      </c>
      <c r="J283" s="36" t="str">
        <f>IFERROR(INDEX(Структура_ассортимента[Generic Name (long)],MATCH(Товары[[#This Row],[SubGroup]],Структура_ассортимента[Subgroup],0)),"")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Row],[SubGroup]],'Структура цен DIY'!$B:$C,2,FALSE),0)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0" t="str">
        <f>IFERROR(INDEX(Структура_ассортимента[SuperCategory],MATCH(Товары[[#This Row],[SubGroup]],Структура_ассортимента[Subgroup],0)),"")</f>
        <v>A</v>
      </c>
      <c r="D2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110" t="str">
        <f>IFERROR(INDEX(Структура_ассортимента[Product group],MATCH(Товары[[#This Row],[SubGroup]],Структура_ассортимента[Subgroup],0)),"")</f>
        <v>AMC_C</v>
      </c>
      <c r="G2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4" s="36">
        <v>9231</v>
      </c>
      <c r="J284" s="36" t="str">
        <f>IFERROR(INDEX(Структура_ассортимента[Generic Name (long)],MATCH(Товары[[#This Row],[SubGroup]],Структура_ассортимента[Subgroup],0)),"")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Row],[SubGroup]],'Структура цен DIY'!$B:$C,2,FALSE),0)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0" t="str">
        <f>IFERROR(INDEX(Структура_ассортимента[SuperCategory],MATCH(Товары[[#This Row],[SubGroup]],Структура_ассортимента[Subgroup],0)),"")</f>
        <v>A</v>
      </c>
      <c r="D2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110" t="str">
        <f>IFERROR(INDEX(Структура_ассортимента[Product group],MATCH(Товары[[#This Row],[SubGroup]],Структура_ассортимента[Subgroup],0)),"")</f>
        <v>AMC_C</v>
      </c>
      <c r="G2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5" s="36">
        <v>9231</v>
      </c>
      <c r="J285" s="36" t="str">
        <f>IFERROR(INDEX(Структура_ассортимента[Generic Name (long)],MATCH(Товары[[#This Row],[SubGroup]],Структура_ассортимента[Subgroup],0)),"")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Row],[SubGroup]],'Структура цен DIY'!$B:$C,2,FALSE),0)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0" t="str">
        <f>IFERROR(INDEX(Структура_ассортимента[SuperCategory],MATCH(Товары[[#This Row],[SubGroup]],Структура_ассортимента[Subgroup],0)),"")</f>
        <v>A</v>
      </c>
      <c r="D2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110" t="str">
        <f>IFERROR(INDEX(Структура_ассортимента[Product group],MATCH(Товары[[#This Row],[SubGroup]],Структура_ассортимента[Subgroup],0)),"")</f>
        <v>AMC_C</v>
      </c>
      <c r="G2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110" t="str">
        <f>IFERROR(INDEX(Структура_ассортимента[Generic Name (long)3],MATCH(Товары[[#This Row],[SubGroup]],Структура_ассортимента[Subgroup],0)),"")</f>
        <v>Секаторы</v>
      </c>
      <c r="I286" s="36">
        <v>9211</v>
      </c>
      <c r="J286" s="36" t="str">
        <f>IFERROR(INDEX(Структура_ассортимента[Generic Name (long)],MATCH(Товары[[#This Row],[SubGroup]],Структура_ассортимента[Subgroup],0)),"")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Row],[SubGroup]],'Структура цен DIY'!$B:$C,2,FALSE),0)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0" t="str">
        <f>IFERROR(INDEX(Структура_ассортимента[SuperCategory],MATCH(Товары[[#This Row],[SubGroup]],Структура_ассортимента[Subgroup],0)),"")</f>
        <v>A</v>
      </c>
      <c r="D2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110" t="str">
        <f>IFERROR(INDEX(Структура_ассортимента[Product group],MATCH(Товары[[#This Row],[SubGroup]],Структура_ассортимента[Subgroup],0)),"")</f>
        <v>AMC_C</v>
      </c>
      <c r="G2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110" t="str">
        <f>IFERROR(INDEX(Структура_ассортимента[Generic Name (long)3],MATCH(Товары[[#This Row],[SubGroup]],Структура_ассортимента[Subgroup],0)),"")</f>
        <v>Секаторы</v>
      </c>
      <c r="I287" s="36">
        <v>9211</v>
      </c>
      <c r="J287" s="36" t="str">
        <f>IFERROR(INDEX(Структура_ассортимента[Generic Name (long)],MATCH(Товары[[#This Row],[SubGroup]],Структура_ассортимента[Subgroup],0)),"")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Row],[SubGroup]],'Структура цен DIY'!$B:$C,2,FALSE),0)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0" t="str">
        <f>IFERROR(INDEX(Структура_ассортимента[SuperCategory],MATCH(Товары[[#This Row],[SubGroup]],Структура_ассортимента[Subgroup],0)),"")</f>
        <v>A</v>
      </c>
      <c r="D2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110" t="str">
        <f>IFERROR(INDEX(Структура_ассортимента[Product group],MATCH(Товары[[#This Row],[SubGroup]],Структура_ассортимента[Subgroup],0)),"")</f>
        <v>AMC_C</v>
      </c>
      <c r="G2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110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Row],[SubGroup]],'Структура цен DIY'!$B:$C,2,FALSE),0)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0" t="str">
        <f>IFERROR(INDEX(Структура_ассортимента[SuperCategory],MATCH(Товары[[#This Row],[SubGroup]],Структура_ассортимента[Subgroup],0)),"")</f>
        <v>A</v>
      </c>
      <c r="D2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110" t="str">
        <f>IFERROR(INDEX(Структура_ассортимента[Product group],MATCH(Товары[[#This Row],[SubGroup]],Структура_ассортимента[Subgroup],0)),"")</f>
        <v>AMC_C</v>
      </c>
      <c r="G2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110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Row],[SubGroup]],'Структура цен DIY'!$B:$C,2,FALSE),0)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0" t="str">
        <f>IFERROR(INDEX(Структура_ассортимента[SuperCategory],MATCH(Товары[[#This Row],[SubGroup]],Структура_ассортимента[Subgroup],0)),"")</f>
        <v>A</v>
      </c>
      <c r="D2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110" t="str">
        <f>IFERROR(INDEX(Структура_ассортимента[Product group],MATCH(Товары[[#This Row],[SubGroup]],Структура_ассортимента[Subgroup],0)),"")</f>
        <v>AMC_C</v>
      </c>
      <c r="G2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110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Row],[SubGroup]],'Структура цен DIY'!$B:$C,2,FALSE),0)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0" t="str">
        <f>IFERROR(INDEX(Структура_ассортимента[SuperCategory],MATCH(Товары[[#This Row],[SubGroup]],Структура_ассортимента[Subgroup],0)),"")</f>
        <v>A</v>
      </c>
      <c r="D2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110" t="str">
        <f>IFERROR(INDEX(Структура_ассортимента[Product group],MATCH(Товары[[#This Row],[SubGroup]],Структура_ассортимента[Subgroup],0)),"")</f>
        <v>AMC_C</v>
      </c>
      <c r="G2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110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Row],[SubGroup]],'Структура цен DIY'!$B:$C,2,FALSE),0)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0" t="str">
        <f>IFERROR(INDEX(Структура_ассортимента[SuperCategory],MATCH(Товары[[#This Row],[SubGroup]],Структура_ассортимента[Subgroup],0)),"")</f>
        <v>A</v>
      </c>
      <c r="D2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110" t="str">
        <f>IFERROR(INDEX(Структура_ассортимента[Product group],MATCH(Товары[[#This Row],[SubGroup]],Структура_ассортимента[Subgroup],0)),"")</f>
        <v>AMC_C</v>
      </c>
      <c r="G2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110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Row],[SubGroup]],'Структура цен DIY'!$B:$C,2,FALSE),0)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0" t="str">
        <f>IFERROR(INDEX(Структура_ассортимента[SuperCategory],MATCH(Товары[[#This Row],[SubGroup]],Структура_ассортимента[Subgroup],0)),"")</f>
        <v>A</v>
      </c>
      <c r="D2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110" t="str">
        <f>IFERROR(INDEX(Структура_ассортимента[Product group],MATCH(Товары[[#This Row],[SubGroup]],Структура_ассортимента[Subgroup],0)),"")</f>
        <v>AMC_C</v>
      </c>
      <c r="G2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110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Row],[SubGroup]],'Структура цен DIY'!$B:$C,2,FALSE),0)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0" t="str">
        <f>IFERROR(INDEX(Структура_ассортимента[SuperCategory],MATCH(Товары[[#This Row],[SubGroup]],Структура_ассортимента[Subgroup],0)),"")</f>
        <v>A</v>
      </c>
      <c r="D2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110" t="str">
        <f>IFERROR(INDEX(Структура_ассортимента[Product group],MATCH(Товары[[#This Row],[SubGroup]],Структура_ассортимента[Subgroup],0)),"")</f>
        <v>AMC_C</v>
      </c>
      <c r="G2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110" t="str">
        <f>IFERROR(INDEX(Структура_ассортимента[Generic Name (long)3],MATCH(Товары[[#This Row],[SubGroup]],Структура_ассортимента[Subgroup],0)),"")</f>
        <v>Сучкорезы</v>
      </c>
      <c r="I294" s="36">
        <v>9212</v>
      </c>
      <c r="J294" s="36" t="str">
        <f>IFERROR(INDEX(Структура_ассортимента[Generic Name (long)],MATCH(Товары[[#This Row],[SubGroup]],Структура_ассортимента[Subgroup],0)),"")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Row],[SubGroup]],'Структура цен DIY'!$B:$C,2,FALSE),0)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0" t="str">
        <f>IFERROR(INDEX(Структура_ассортимента[SuperCategory],MATCH(Товары[[#This Row],[SubGroup]],Структура_ассортимента[Subgroup],0)),"")</f>
        <v>A</v>
      </c>
      <c r="D2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110" t="str">
        <f>IFERROR(INDEX(Структура_ассортимента[Product group],MATCH(Товары[[#This Row],[SubGroup]],Структура_ассортимента[Subgroup],0)),"")</f>
        <v>AMC_C</v>
      </c>
      <c r="G2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110" t="str">
        <f>IFERROR(INDEX(Структура_ассортимента[Generic Name (long)3],MATCH(Товары[[#This Row],[SubGroup]],Структура_ассортимента[Subgroup],0)),"")</f>
        <v>Сучкорезы</v>
      </c>
      <c r="I295" s="36">
        <v>9212</v>
      </c>
      <c r="J295" s="36" t="str">
        <f>IFERROR(INDEX(Структура_ассортимента[Generic Name (long)],MATCH(Товары[[#This Row],[SubGroup]],Структура_ассортимента[Subgroup],0)),"")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Row],[SubGroup]],'Структура цен DIY'!$B:$C,2,FALSE),0)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0" t="str">
        <f>IFERROR(INDEX(Структура_ассортимента[SuperCategory],MATCH(Товары[[#This Row],[SubGroup]],Структура_ассортимента[Subgroup],0)),"")</f>
        <v>A</v>
      </c>
      <c r="D2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110" t="str">
        <f>IFERROR(INDEX(Структура_ассортимента[Product group],MATCH(Товары[[#This Row],[SubGroup]],Структура_ассортимента[Subgroup],0)),"")</f>
        <v>AMC_C</v>
      </c>
      <c r="G2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110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Row],[SubGroup]],'Структура цен DIY'!$B:$C,2,FALSE),0)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0" t="str">
        <f>IFERROR(INDEX(Структура_ассортимента[SuperCategory],MATCH(Товары[[#This Row],[SubGroup]],Структура_ассортимента[Subgroup],0)),"")</f>
        <v>A</v>
      </c>
      <c r="D2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110" t="str">
        <f>IFERROR(INDEX(Структура_ассортимента[Product group],MATCH(Товары[[#This Row],[SubGroup]],Структура_ассортимента[Subgroup],0)),"")</f>
        <v>AMC_C</v>
      </c>
      <c r="G2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110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Row],[SubGroup]],'Структура цен DIY'!$B:$C,2,FALSE),0)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0" t="str">
        <f>IFERROR(INDEX(Структура_ассортимента[SuperCategory],MATCH(Товары[[#This Row],[SubGroup]],Структура_ассортимента[Subgroup],0)),"")</f>
        <v>A</v>
      </c>
      <c r="D2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110" t="str">
        <f>IFERROR(INDEX(Структура_ассортимента[Product group],MATCH(Товары[[#This Row],[SubGroup]],Структура_ассортимента[Subgroup],0)),"")</f>
        <v>AMC_C</v>
      </c>
      <c r="G2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110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Row],[SubGroup]],'Структура цен DIY'!$B:$C,2,FALSE),0)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0" t="str">
        <f>IFERROR(INDEX(Структура_ассортимента[SuperCategory],MATCH(Товары[[#This Row],[SubGroup]],Структура_ассортимента[Subgroup],0)),"")</f>
        <v>A</v>
      </c>
      <c r="D2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110" t="str">
        <f>IFERROR(INDEX(Структура_ассортимента[Product group],MATCH(Товары[[#This Row],[SubGroup]],Структура_ассортимента[Subgroup],0)),"")</f>
        <v>AMC_C</v>
      </c>
      <c r="G2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110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Row],[SubGroup]],'Структура цен DIY'!$B:$C,2,FALSE),0)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0" t="str">
        <f>IFERROR(INDEX(Структура_ассортимента[SuperCategory],MATCH(Товары[[#This Row],[SubGroup]],Структура_ассортимента[Subgroup],0)),"")</f>
        <v>A</v>
      </c>
      <c r="D3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110" t="str">
        <f>IFERROR(INDEX(Структура_ассортимента[Product group],MATCH(Товары[[#This Row],[SubGroup]],Структура_ассортимента[Subgroup],0)),"")</f>
        <v>AMC_C</v>
      </c>
      <c r="G3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110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Row],[SubGroup]],'Структура цен DIY'!$B:$C,2,FALSE),0)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0" t="str">
        <f>IFERROR(INDEX(Структура_ассортимента[SuperCategory],MATCH(Товары[[#This Row],[SubGroup]],Структура_ассортимента[Subgroup],0)),"")</f>
        <v>A</v>
      </c>
      <c r="D3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110" t="str">
        <f>IFERROR(INDEX(Структура_ассортимента[Product group],MATCH(Товары[[#This Row],[SubGroup]],Структура_ассортимента[Subgroup],0)),"")</f>
        <v>AMC_C</v>
      </c>
      <c r="G3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110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Row],[SubGroup]],'Структура цен DIY'!$B:$C,2,FALSE),0)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0" t="str">
        <f>IFERROR(INDEX(Структура_ассортимента[SuperCategory],MATCH(Товары[[#This Row],[SubGroup]],Структура_ассортимента[Subgroup],0)),"")</f>
        <v>A</v>
      </c>
      <c r="D3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110" t="str">
        <f>IFERROR(INDEX(Структура_ассортимента[Product group],MATCH(Товары[[#This Row],[SubGroup]],Структура_ассортимента[Subgroup],0)),"")</f>
        <v>AMC_C</v>
      </c>
      <c r="G3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110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Row],[SubGroup]],'Структура цен DIY'!$B:$C,2,FALSE),0)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0" t="str">
        <f>IFERROR(INDEX(Структура_ассортимента[SuperCategory],MATCH(Товары[[#This Row],[SubGroup]],Структура_ассортимента[Subgroup],0)),"")</f>
        <v>A</v>
      </c>
      <c r="D3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110" t="str">
        <f>IFERROR(INDEX(Структура_ассортимента[Product group],MATCH(Товары[[#This Row],[SubGroup]],Структура_ассортимента[Subgroup],0)),"")</f>
        <v>AMC_C</v>
      </c>
      <c r="G3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110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Row],[SubGroup]],'Структура цен DIY'!$B:$C,2,FALSE),0)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0" t="str">
        <f>IFERROR(INDEX(Структура_ассортимента[SuperCategory],MATCH(Товары[[#This Row],[SubGroup]],Структура_ассортимента[Subgroup],0)),"")</f>
        <v>A</v>
      </c>
      <c r="D3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110" t="str">
        <f>IFERROR(INDEX(Структура_ассортимента[Product group],MATCH(Товары[[#This Row],[SubGroup]],Структура_ассортимента[Subgroup],0)),"")</f>
        <v>AMC_C</v>
      </c>
      <c r="G3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110" t="str">
        <f>IFERROR(INDEX(Структура_ассортимента[Generic Name (long)3],MATCH(Товары[[#This Row],[SubGroup]],Структура_ассортимента[Subgroup],0)),"")</f>
        <v>Секаторы</v>
      </c>
      <c r="I304" s="36">
        <v>9211</v>
      </c>
      <c r="J304" s="36" t="str">
        <f>IFERROR(INDEX(Структура_ассортимента[Generic Name (long)],MATCH(Товары[[#This Row],[SubGroup]],Структура_ассортимента[Subgroup],0)),"")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Row],[SubGroup]],'Структура цен DIY'!$B:$C,2,FALSE),0)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0" t="str">
        <f>IFERROR(INDEX(Структура_ассортимента[SuperCategory],MATCH(Товары[[#This Row],[SubGroup]],Структура_ассортимента[Subgroup],0)),"")</f>
        <v>A</v>
      </c>
      <c r="D3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110" t="str">
        <f>IFERROR(INDEX(Структура_ассортимента[Product group],MATCH(Товары[[#This Row],[SubGroup]],Структура_ассортимента[Subgroup],0)),"")</f>
        <v>AMC_C</v>
      </c>
      <c r="G3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110" t="str">
        <f>IFERROR(INDEX(Структура_ассортимента[Generic Name (long)3],MATCH(Товары[[#This Row],[SubGroup]],Структура_ассортимента[Subgroup],0)),"")</f>
        <v>Секаторы</v>
      </c>
      <c r="I305" s="36">
        <v>9211</v>
      </c>
      <c r="J305" s="36" t="str">
        <f>IFERROR(INDEX(Структура_ассортимента[Generic Name (long)],MATCH(Товары[[#This Row],[SubGroup]],Структура_ассортимента[Subgroup],0)),"")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Row],[SubGroup]],'Структура цен DIY'!$B:$C,2,FALSE),0)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0" t="str">
        <f>IFERROR(INDEX(Структура_ассортимента[SuperCategory],MATCH(Товары[[#This Row],[SubGroup]],Структура_ассортимента[Subgroup],0)),"")</f>
        <v>A</v>
      </c>
      <c r="D3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110" t="str">
        <f>IFERROR(INDEX(Структура_ассортимента[Product group],MATCH(Товары[[#This Row],[SubGroup]],Структура_ассортимента[Subgroup],0)),"")</f>
        <v>AMC_C</v>
      </c>
      <c r="G3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110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Row],[SubGroup]],'Структура цен DIY'!$B:$C,2,FALSE),0)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0" t="str">
        <f>IFERROR(INDEX(Структура_ассортимента[SuperCategory],MATCH(Товары[[#This Row],[SubGroup]],Структура_ассортимента[Subgroup],0)),"")</f>
        <v>A</v>
      </c>
      <c r="D3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110" t="str">
        <f>IFERROR(INDEX(Структура_ассортимента[Product group],MATCH(Товары[[#This Row],[SubGroup]],Структура_ассортимента[Subgroup],0)),"")</f>
        <v>AMC_C</v>
      </c>
      <c r="G3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110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Row],[SubGroup]],'Структура цен DIY'!$B:$C,2,FALSE),0)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0" t="str">
        <f>IFERROR(INDEX(Структура_ассортимента[SuperCategory],MATCH(Товары[[#This Row],[SubGroup]],Структура_ассортимента[Subgroup],0)),"")</f>
        <v>A</v>
      </c>
      <c r="D3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110" t="str">
        <f>IFERROR(INDEX(Структура_ассортимента[Product group],MATCH(Товары[[#This Row],[SubGroup]],Структура_ассортимента[Subgroup],0)),"")</f>
        <v>AMC_C</v>
      </c>
      <c r="G3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110" t="str">
        <f>IFERROR(INDEX(Структура_ассортимента[Generic Name (long)3],MATCH(Товары[[#This Row],[SubGroup]],Структура_ассортимента[Subgroup],0)),"")</f>
        <v>Сучкорезы</v>
      </c>
      <c r="I308" s="36">
        <v>9212</v>
      </c>
      <c r="J308" s="36" t="str">
        <f>IFERROR(INDEX(Структура_ассортимента[Generic Name (long)],MATCH(Товары[[#This Row],[SubGroup]],Структура_ассортимента[Subgroup],0)),"")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Row],[SubGroup]],'Структура цен DIY'!$B:$C,2,FALSE),0)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0" t="str">
        <f>IFERROR(INDEX(Структура_ассортимента[SuperCategory],MATCH(Товары[[#This Row],[SubGroup]],Структура_ассортимента[Subgroup],0)),"")</f>
        <v>A</v>
      </c>
      <c r="D3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110" t="str">
        <f>IFERROR(INDEX(Структура_ассортимента[Product group],MATCH(Товары[[#This Row],[SubGroup]],Структура_ассортимента[Subgroup],0)),"")</f>
        <v>AMC_C</v>
      </c>
      <c r="G3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110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Row],[SubGroup]],'Структура цен DIY'!$B:$C,2,FALSE),0)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0" t="str">
        <f>IFERROR(INDEX(Структура_ассортимента[SuperCategory],MATCH(Товары[[#This Row],[SubGroup]],Структура_ассортимента[Subgroup],0)),"")</f>
        <v>A</v>
      </c>
      <c r="D3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110" t="str">
        <f>IFERROR(INDEX(Структура_ассортимента[Product group],MATCH(Товары[[#This Row],[SubGroup]],Структура_ассортимента[Subgroup],0)),"")</f>
        <v>AMC_C</v>
      </c>
      <c r="G3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110" t="str">
        <f>IFERROR(INDEX(Структура_ассортимента[Generic Name (long)3],MATCH(Товары[[#This Row],[SubGroup]],Структура_ассортимента[Subgroup],0)),"")</f>
        <v>Секаторы</v>
      </c>
      <c r="I310" s="36">
        <v>9211</v>
      </c>
      <c r="J310" s="36" t="str">
        <f>IFERROR(INDEX(Структура_ассортимента[Generic Name (long)],MATCH(Товары[[#This Row],[SubGroup]],Структура_ассортимента[Subgroup],0)),"")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Row],[SubGroup]],'Структура цен DIY'!$B:$C,2,FALSE),0)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0" t="str">
        <f>IFERROR(INDEX(Структура_ассортимента[SuperCategory],MATCH(Товары[[#This Row],[SubGroup]],Структура_ассортимента[Subgroup],0)),"")</f>
        <v>A</v>
      </c>
      <c r="D3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110" t="str">
        <f>IFERROR(INDEX(Структура_ассортимента[Product group],MATCH(Товары[[#This Row],[SubGroup]],Структура_ассортимента[Subgroup],0)),"")</f>
        <v>AMC_C</v>
      </c>
      <c r="G3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110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Row],[SubGroup]],'Структура цен DIY'!$B:$C,2,FALSE),0)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0" t="str">
        <f>IFERROR(INDEX(Структура_ассортимента[SuperCategory],MATCH(Товары[[#This Row],[SubGroup]],Структура_ассортимента[Subgroup],0)),"")</f>
        <v>A</v>
      </c>
      <c r="D3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110" t="str">
        <f>IFERROR(INDEX(Структура_ассортимента[Product group],MATCH(Товары[[#This Row],[SubGroup]],Структура_ассортимента[Subgroup],0)),"")</f>
        <v>AMC_C</v>
      </c>
      <c r="G3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110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Row],[SubGroup]],'Структура цен DIY'!$B:$C,2,FALSE),0)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0" t="str">
        <f>IFERROR(INDEX(Структура_ассортимента[SuperCategory],MATCH(Товары[[#This Row],[SubGroup]],Структура_ассортимента[Subgroup],0)),"")</f>
        <v>A</v>
      </c>
      <c r="D3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110" t="str">
        <f>IFERROR(INDEX(Структура_ассортимента[Product group],MATCH(Товары[[#This Row],[SubGroup]],Структура_ассортимента[Subgroup],0)),"")</f>
        <v>AMC_C</v>
      </c>
      <c r="G3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110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Row],[SubGroup]],'Структура цен DIY'!$B:$C,2,FALSE),0)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0" t="str">
        <f>IFERROR(INDEX(Структура_ассортимента[SuperCategory],MATCH(Товары[[#This Row],[SubGroup]],Структура_ассортимента[Subgroup],0)),"")</f>
        <v>A</v>
      </c>
      <c r="D3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110" t="str">
        <f>IFERROR(INDEX(Структура_ассортимента[Product group],MATCH(Товары[[#This Row],[SubGroup]],Структура_ассортимента[Subgroup],0)),"")</f>
        <v>AMC_C</v>
      </c>
      <c r="G3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110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Row],[SubGroup]],'Структура цен DIY'!$B:$C,2,FALSE),0)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0" t="str">
        <f>IFERROR(INDEX(Структура_ассортимента[SuperCategory],MATCH(Товары[[#This Row],[SubGroup]],Структура_ассортимента[Subgroup],0)),"")</f>
        <v>A</v>
      </c>
      <c r="D3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110" t="str">
        <f>IFERROR(INDEX(Структура_ассортимента[Product group],MATCH(Товары[[#This Row],[SubGroup]],Структура_ассортимента[Subgroup],0)),"")</f>
        <v>AMC_C</v>
      </c>
      <c r="G3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110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Row],[SubGroup]],'Структура цен DIY'!$B:$C,2,FALSE),0)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0" t="str">
        <f>IFERROR(INDEX(Структура_ассортимента[SuperCategory],MATCH(Товары[[#This Row],[SubGroup]],Структура_ассортимента[Subgroup],0)),"")</f>
        <v>A</v>
      </c>
      <c r="D3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110" t="str">
        <f>IFERROR(INDEX(Структура_ассортимента[Product group],MATCH(Товары[[#This Row],[SubGroup]],Структура_ассортимента[Subgroup],0)),"")</f>
        <v>AMC_C</v>
      </c>
      <c r="G3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110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Row],[SubGroup]],'Структура цен DIY'!$B:$C,2,FALSE),0)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0" t="str">
        <f>IFERROR(INDEX(Структура_ассортимента[SuperCategory],MATCH(Товары[[#This Row],[SubGroup]],Структура_ассортимента[Subgroup],0)),"")</f>
        <v>A</v>
      </c>
      <c r="D3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110" t="str">
        <f>IFERROR(INDEX(Структура_ассортимента[Product group],MATCH(Товары[[#This Row],[SubGroup]],Структура_ассортимента[Subgroup],0)),"")</f>
        <v>AMC_C</v>
      </c>
      <c r="G3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110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Row],[SubGroup]],'Структура цен DIY'!$B:$C,2,FALSE),0)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0" t="str">
        <f>IFERROR(INDEX(Структура_ассортимента[SuperCategory],MATCH(Товары[[#This Row],[SubGroup]],Структура_ассортимента[Subgroup],0)),"")</f>
        <v>A</v>
      </c>
      <c r="D3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110" t="str">
        <f>IFERROR(INDEX(Структура_ассортимента[Product group],MATCH(Товары[[#This Row],[SubGroup]],Структура_ассортимента[Subgroup],0)),"")</f>
        <v>AMC_C</v>
      </c>
      <c r="G3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110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Row],[SubGroup]],'Структура цен DIY'!$B:$C,2,FALSE),0)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0" t="str">
        <f>IFERROR(INDEX(Структура_ассортимента[SuperCategory],MATCH(Товары[[#This Row],[SubGroup]],Структура_ассортимента[Subgroup],0)),"")</f>
        <v>A</v>
      </c>
      <c r="D3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110" t="str">
        <f>IFERROR(INDEX(Структура_ассортимента[Product group],MATCH(Товары[[#This Row],[SubGroup]],Структура_ассортимента[Subgroup],0)),"")</f>
        <v>AMC_C</v>
      </c>
      <c r="G3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110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Row],[SubGroup]],'Структура цен DIY'!$B:$C,2,FALSE),0)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0" t="str">
        <f>IFERROR(INDEX(Структура_ассортимента[SuperCategory],MATCH(Товары[[#This Row],[SubGroup]],Структура_ассортимента[Subgroup],0)),"")</f>
        <v>A</v>
      </c>
      <c r="D3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110" t="str">
        <f>IFERROR(INDEX(Структура_ассортимента[Product group],MATCH(Товары[[#This Row],[SubGroup]],Структура_ассортимента[Subgroup],0)),"")</f>
        <v>AMC_C</v>
      </c>
      <c r="G3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110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Row],[SubGroup]],'Структура цен DIY'!$B:$C,2,FALSE),0)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0" t="str">
        <f>IFERROR(INDEX(Структура_ассортимента[SuperCategory],MATCH(Товары[[#This Row],[SubGroup]],Структура_ассортимента[Subgroup],0)),"")</f>
        <v>A</v>
      </c>
      <c r="D3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110" t="str">
        <f>IFERROR(INDEX(Структура_ассортимента[Product group],MATCH(Товары[[#This Row],[SubGroup]],Структура_ассортимента[Subgroup],0)),"")</f>
        <v>AMC_C</v>
      </c>
      <c r="G3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110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Row],[SubGroup]],'Структура цен DIY'!$B:$C,2,FALSE),0)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0" t="str">
        <f>IFERROR(INDEX(Структура_ассортимента[SuperCategory],MATCH(Товары[[#This Row],[SubGroup]],Структура_ассортимента[Subgroup],0)),"")</f>
        <v>A</v>
      </c>
      <c r="D3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110" t="str">
        <f>IFERROR(INDEX(Структура_ассортимента[Product group],MATCH(Товары[[#This Row],[SubGroup]],Структура_ассортимента[Subgroup],0)),"")</f>
        <v>AMC_C</v>
      </c>
      <c r="G3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110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Row],[SubGroup]],'Структура цен DIY'!$B:$C,2,FALSE),0)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0" t="str">
        <f>IFERROR(INDEX(Структура_ассортимента[SuperCategory],MATCH(Товары[[#This Row],[SubGroup]],Структура_ассортимента[Subgroup],0)),"")</f>
        <v>A</v>
      </c>
      <c r="D3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110" t="str">
        <f>IFERROR(INDEX(Структура_ассортимента[Product group],MATCH(Товары[[#This Row],[SubGroup]],Структура_ассортимента[Subgroup],0)),"")</f>
        <v>AMC_C</v>
      </c>
      <c r="G3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110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Row],[SubGroup]],'Структура цен DIY'!$B:$C,2,FALSE),0)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0" t="str">
        <f>IFERROR(INDEX(Структура_ассортимента[SuperCategory],MATCH(Товары[[#This Row],[SubGroup]],Структура_ассортимента[Subgroup],0)),"")</f>
        <v>A</v>
      </c>
      <c r="D3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110" t="str">
        <f>IFERROR(INDEX(Структура_ассортимента[Product group],MATCH(Товары[[#This Row],[SubGroup]],Структура_ассортимента[Subgroup],0)),"")</f>
        <v>AMC_C</v>
      </c>
      <c r="G3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110" t="str">
        <f>IFERROR(INDEX(Структура_ассортимента[Generic Name (long)3],MATCH(Товары[[#This Row],[SubGroup]],Структура_ассортимента[Subgroup],0)),"")</f>
        <v>Сучкорезы</v>
      </c>
      <c r="I324" s="36">
        <v>9212</v>
      </c>
      <c r="J324" s="36" t="str">
        <f>IFERROR(INDEX(Структура_ассортимента[Generic Name (long)],MATCH(Товары[[#This Row],[SubGroup]],Структура_ассортимента[Subgroup],0)),"")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Row],[SubGroup]],'Структура цен DIY'!$B:$C,2,FALSE),0)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0" t="str">
        <f>IFERROR(INDEX(Структура_ассортимента[SuperCategory],MATCH(Товары[[#This Row],[SubGroup]],Структура_ассортимента[Subgroup],0)),"")</f>
        <v>A</v>
      </c>
      <c r="D3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110" t="str">
        <f>IFERROR(INDEX(Структура_ассортимента[Product group],MATCH(Товары[[#This Row],[SubGroup]],Структура_ассортимента[Subgroup],0)),"")</f>
        <v>AMC_C</v>
      </c>
      <c r="G3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110" t="str">
        <f>IFERROR(INDEX(Структура_ассортимента[Generic Name (long)3],MATCH(Товары[[#This Row],[SubGroup]],Структура_ассортимента[Subgroup],0)),"")</f>
        <v>Сучкорезы</v>
      </c>
      <c r="I325" s="36">
        <v>9212</v>
      </c>
      <c r="J325" s="36" t="str">
        <f>IFERROR(INDEX(Структура_ассортимента[Generic Name (long)],MATCH(Товары[[#This Row],[SubGroup]],Структура_ассортимента[Subgroup],0)),"")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Row],[SubGroup]],'Структура цен DIY'!$B:$C,2,FALSE),0)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0" t="str">
        <f>IFERROR(INDEX(Структура_ассортимента[SuperCategory],MATCH(Товары[[#This Row],[SubGroup]],Структура_ассортимента[Subgroup],0)),"")</f>
        <v>A</v>
      </c>
      <c r="D3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110" t="str">
        <f>IFERROR(INDEX(Структура_ассортимента[Product group],MATCH(Товары[[#This Row],[SubGroup]],Структура_ассортимента[Subgroup],0)),"")</f>
        <v>AMC_C</v>
      </c>
      <c r="G3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110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Row],[SubGroup]],'Структура цен DIY'!$B:$C,2,FALSE),0)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0" t="str">
        <f>IFERROR(INDEX(Структура_ассортимента[SuperCategory],MATCH(Товары[[#This Row],[SubGroup]],Структура_ассортимента[Subgroup],0)),"")</f>
        <v>A</v>
      </c>
      <c r="D3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110" t="str">
        <f>IFERROR(INDEX(Структура_ассортимента[Product group],MATCH(Товары[[#This Row],[SubGroup]],Структура_ассортимента[Subgroup],0)),"")</f>
        <v>AMC_C</v>
      </c>
      <c r="G3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110" t="str">
        <f>IFERROR(INDEX(Структура_ассортимента[Generic Name (long)3],MATCH(Товары[[#This Row],[SubGroup]],Структура_ассортимента[Subgroup],0)),"")</f>
        <v>Секаторы</v>
      </c>
      <c r="I327" s="36">
        <v>9211</v>
      </c>
      <c r="J327" s="36" t="str">
        <f>IFERROR(INDEX(Структура_ассортимента[Generic Name (long)],MATCH(Товары[[#This Row],[SubGroup]],Структура_ассортимента[Subgroup],0)),"")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Row],[SubGroup]],'Структура цен DIY'!$B:$C,2,FALSE),0)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0" t="str">
        <f>IFERROR(INDEX(Структура_ассортимента[SuperCategory],MATCH(Товары[[#This Row],[SubGroup]],Структура_ассортимента[Subgroup],0)),"")</f>
        <v>A</v>
      </c>
      <c r="D3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110" t="str">
        <f>IFERROR(INDEX(Структура_ассортимента[Product group],MATCH(Товары[[#This Row],[SubGroup]],Структура_ассортимента[Subgroup],0)),"")</f>
        <v>AMC_C</v>
      </c>
      <c r="G3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110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Row],[SubGroup]],'Структура цен DIY'!$B:$C,2,FALSE),0)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0" t="str">
        <f>IFERROR(INDEX(Структура_ассортимента[SuperCategory],MATCH(Товары[[#This Row],[SubGroup]],Структура_ассортимента[Subgroup],0)),"")</f>
        <v>A</v>
      </c>
      <c r="D3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110" t="str">
        <f>IFERROR(INDEX(Структура_ассортимента[Product group],MATCH(Товары[[#This Row],[SubGroup]],Структура_ассортимента[Subgroup],0)),"")</f>
        <v>AMC_C</v>
      </c>
      <c r="G3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29" s="36">
        <v>9231</v>
      </c>
      <c r="J329" s="36" t="str">
        <f>IFERROR(INDEX(Структура_ассортимента[Generic Name (long)],MATCH(Товары[[#This Row],[SubGroup]],Структура_ассортимента[Subgroup],0)),"")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Row],[SubGroup]],'Структура цен DIY'!$B:$C,2,FALSE),0)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0" t="str">
        <f>IFERROR(INDEX(Структура_ассортимента[SuperCategory],MATCH(Товары[[#This Row],[SubGroup]],Структура_ассортимента[Subgroup],0)),"")</f>
        <v>A</v>
      </c>
      <c r="D3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110" t="str">
        <f>IFERROR(INDEX(Структура_ассортимента[Product group],MATCH(Товары[[#This Row],[SubGroup]],Структура_ассортимента[Subgroup],0)),"")</f>
        <v>AMC_C</v>
      </c>
      <c r="G3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0" s="36">
        <v>9231</v>
      </c>
      <c r="J330" s="36" t="str">
        <f>IFERROR(INDEX(Структура_ассортимента[Generic Name (long)],MATCH(Товары[[#This Row],[SubGroup]],Структура_ассортимента[Subgroup],0)),"")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Row],[SubGroup]],'Структура цен DIY'!$B:$C,2,FALSE),0)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0" t="str">
        <f>IFERROR(INDEX(Структура_ассортимента[SuperCategory],MATCH(Товары[[#This Row],[SubGroup]],Структура_ассортимента[Subgroup],0)),"")</f>
        <v>A</v>
      </c>
      <c r="D3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110" t="str">
        <f>IFERROR(INDEX(Структура_ассортимента[Product group],MATCH(Товары[[#This Row],[SubGroup]],Структура_ассортимента[Subgroup],0)),"")</f>
        <v>AMT_C</v>
      </c>
      <c r="G3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1" s="36">
        <v>9221</v>
      </c>
      <c r="J331" s="36" t="str">
        <f>IFERROR(INDEX(Структура_ассортимента[Generic Name (long)],MATCH(Товары[[#This Row],[SubGroup]],Структура_ассортимента[Subgroup],0)),"")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Row],[SubGroup]],'Структура цен DIY'!$B:$C,2,FALSE),0)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0" t="str">
        <f>IFERROR(INDEX(Структура_ассортимента[SuperCategory],MATCH(Товары[[#This Row],[SubGroup]],Структура_ассортимента[Subgroup],0)),"")</f>
        <v>A</v>
      </c>
      <c r="D3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110" t="str">
        <f>IFERROR(INDEX(Структура_ассортимента[Product group],MATCH(Товары[[#This Row],[SubGroup]],Структура_ассортимента[Subgroup],0)),"")</f>
        <v>AMT_C</v>
      </c>
      <c r="G3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2" s="36">
        <v>9221</v>
      </c>
      <c r="J332" s="36" t="str">
        <f>IFERROR(INDEX(Структура_ассортимента[Generic Name (long)],MATCH(Товары[[#This Row],[SubGroup]],Структура_ассортимента[Subgroup],0)),"")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Row],[SubGroup]],'Структура цен DIY'!$B:$C,2,FALSE),0)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0" t="str">
        <f>IFERROR(INDEX(Структура_ассортимента[SuperCategory],MATCH(Товары[[#This Row],[SubGroup]],Структура_ассортимента[Subgroup],0)),"")</f>
        <v>A</v>
      </c>
      <c r="D3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110" t="str">
        <f>IFERROR(INDEX(Структура_ассортимента[Product group],MATCH(Товары[[#This Row],[SubGroup]],Структура_ассортимента[Subgroup],0)),"")</f>
        <v>AMT_C</v>
      </c>
      <c r="G3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Row],[SubGroup]],'Структура цен DIY'!$B:$C,2,FALSE),0)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0" t="str">
        <f>IFERROR(INDEX(Структура_ассортимента[SuperCategory],MATCH(Товары[[#This Row],[SubGroup]],Структура_ассортимента[Subgroup],0)),"")</f>
        <v>A</v>
      </c>
      <c r="D3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110" t="str">
        <f>IFERROR(INDEX(Структура_ассортимента[Product group],MATCH(Товары[[#This Row],[SubGroup]],Структура_ассортимента[Subgroup],0)),"")</f>
        <v>AMT_C</v>
      </c>
      <c r="G3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Row],[SubGroup]],'Структура цен DIY'!$B:$C,2,FALSE),0)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0" t="str">
        <f>IFERROR(INDEX(Структура_ассортимента[SuperCategory],MATCH(Товары[[#This Row],[SubGroup]],Структура_ассортимента[Subgroup],0)),"")</f>
        <v>A</v>
      </c>
      <c r="D3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110" t="str">
        <f>IFERROR(INDEX(Структура_ассортимента[Product group],MATCH(Товары[[#This Row],[SubGroup]],Структура_ассортимента[Subgroup],0)),"")</f>
        <v>AMT_C</v>
      </c>
      <c r="G3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Row],[SubGroup]],'Структура цен DIY'!$B:$C,2,FALSE),0)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0" t="str">
        <f>IFERROR(INDEX(Структура_ассортимента[SuperCategory],MATCH(Товары[[#This Row],[SubGroup]],Структура_ассортимента[Subgroup],0)),"")</f>
        <v>A</v>
      </c>
      <c r="D3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110" t="str">
        <f>IFERROR(INDEX(Структура_ассортимента[Product group],MATCH(Товары[[#This Row],[SubGroup]],Структура_ассортимента[Subgroup],0)),"")</f>
        <v>AMT_C</v>
      </c>
      <c r="G3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Row],[SubGroup]],'Структура цен DIY'!$B:$C,2,FALSE),0)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0" t="str">
        <f>IFERROR(INDEX(Структура_ассортимента[SuperCategory],MATCH(Товары[[#This Row],[SubGroup]],Структура_ассортимента[Subgroup],0)),"")</f>
        <v>A</v>
      </c>
      <c r="D3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110" t="str">
        <f>IFERROR(INDEX(Структура_ассортимента[Product group],MATCH(Товары[[#This Row],[SubGroup]],Структура_ассортимента[Subgroup],0)),"")</f>
        <v>AMT_C</v>
      </c>
      <c r="G3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Row],[SubGroup]],'Структура цен DIY'!$B:$C,2,FALSE),0)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0" t="str">
        <f>IFERROR(INDEX(Структура_ассортимента[SuperCategory],MATCH(Товары[[#This Row],[SubGroup]],Структура_ассортимента[Subgroup],0)),"")</f>
        <v>A</v>
      </c>
      <c r="D3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110" t="str">
        <f>IFERROR(INDEX(Структура_ассортимента[Product group],MATCH(Товары[[#This Row],[SubGroup]],Структура_ассортимента[Subgroup],0)),"")</f>
        <v>AMT_C</v>
      </c>
      <c r="G3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Row],[SubGroup]],'Структура цен DIY'!$B:$C,2,FALSE),0)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0" t="str">
        <f>IFERROR(INDEX(Структура_ассортимента[SuperCategory],MATCH(Товары[[#This Row],[SubGroup]],Структура_ассортимента[Subgroup],0)),"")</f>
        <v>A</v>
      </c>
      <c r="D3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110" t="str">
        <f>IFERROR(INDEX(Структура_ассортимента[Product group],MATCH(Товары[[#This Row],[SubGroup]],Структура_ассортимента[Subgroup],0)),"")</f>
        <v>AMT_C</v>
      </c>
      <c r="G3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Row],[SubGroup]],'Структура цен DIY'!$B:$C,2,FALSE),0)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0" t="str">
        <f>IFERROR(INDEX(Структура_ассортимента[SuperCategory],MATCH(Товары[[#This Row],[SubGroup]],Структура_ассортимента[Subgroup],0)),"")</f>
        <v>A</v>
      </c>
      <c r="D3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110" t="str">
        <f>IFERROR(INDEX(Структура_ассортимента[Product group],MATCH(Товары[[#This Row],[SubGroup]],Структура_ассортимента[Subgroup],0)),"")</f>
        <v>AMT_C</v>
      </c>
      <c r="G3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Row],[SubGroup]],'Структура цен DIY'!$B:$C,2,FALSE),0)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0" t="str">
        <f>IFERROR(INDEX(Структура_ассортимента[SuperCategory],MATCH(Товары[[#This Row],[SubGroup]],Структура_ассортимента[Subgroup],0)),"")</f>
        <v>A</v>
      </c>
      <c r="D3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110" t="str">
        <f>IFERROR(INDEX(Структура_ассортимента[Product group],MATCH(Товары[[#This Row],[SubGroup]],Структура_ассортимента[Subgroup],0)),"")</f>
        <v>AMT_C</v>
      </c>
      <c r="G3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Row],[SubGroup]],'Структура цен DIY'!$B:$C,2,FALSE),0)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0" t="str">
        <f>IFERROR(INDEX(Структура_ассортимента[SuperCategory],MATCH(Товары[[#This Row],[SubGroup]],Структура_ассортимента[Subgroup],0)),"")</f>
        <v>A</v>
      </c>
      <c r="D3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110" t="str">
        <f>IFERROR(INDEX(Структура_ассортимента[Product group],MATCH(Товары[[#This Row],[SubGroup]],Структура_ассортимента[Subgroup],0)),"")</f>
        <v>AMT_C</v>
      </c>
      <c r="G3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Row],[SubGroup]],'Структура цен DIY'!$B:$C,2,FALSE),0)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0" t="str">
        <f>IFERROR(INDEX(Структура_ассортимента[SuperCategory],MATCH(Товары[[#This Row],[SubGroup]],Структура_ассортимента[Subgroup],0)),"")</f>
        <v>A</v>
      </c>
      <c r="D3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110" t="str">
        <f>IFERROR(INDEX(Структура_ассортимента[Product group],MATCH(Товары[[#This Row],[SubGroup]],Структура_ассортимента[Subgroup],0)),"")</f>
        <v>AMT_C</v>
      </c>
      <c r="G3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Row],[SubGroup]],'Структура цен DIY'!$B:$C,2,FALSE),0)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0" t="str">
        <f>IFERROR(INDEX(Структура_ассортимента[SuperCategory],MATCH(Товары[[#This Row],[SubGroup]],Структура_ассортимента[Subgroup],0)),"")</f>
        <v>A</v>
      </c>
      <c r="D3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110" t="str">
        <f>IFERROR(INDEX(Структура_ассортимента[Product group],MATCH(Товары[[#This Row],[SubGroup]],Структура_ассортимента[Subgroup],0)),"")</f>
        <v>AMT_C</v>
      </c>
      <c r="G3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Row],[SubGroup]],'Структура цен DIY'!$B:$C,2,FALSE),0)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0" t="str">
        <f>IFERROR(INDEX(Структура_ассортимента[SuperCategory],MATCH(Товары[[#This Row],[SubGroup]],Структура_ассортимента[Subgroup],0)),"")</f>
        <v>A</v>
      </c>
      <c r="D3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110" t="str">
        <f>IFERROR(INDEX(Структура_ассортимента[Product group],MATCH(Товары[[#This Row],[SubGroup]],Структура_ассортимента[Subgroup],0)),"")</f>
        <v>AMT_C</v>
      </c>
      <c r="G3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Row],[SubGroup]],'Структура цен DIY'!$B:$C,2,FALSE),0)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0" t="str">
        <f>IFERROR(INDEX(Структура_ассортимента[SuperCategory],MATCH(Товары[[#This Row],[SubGroup]],Структура_ассортимента[Subgroup],0)),"")</f>
        <v>A</v>
      </c>
      <c r="D3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110" t="str">
        <f>IFERROR(INDEX(Структура_ассортимента[Product group],MATCH(Товары[[#This Row],[SubGroup]],Структура_ассортимента[Subgroup],0)),"")</f>
        <v>AMT_C</v>
      </c>
      <c r="G3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Row],[SubGroup]],'Структура цен DIY'!$B:$C,2,FALSE),0)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0" t="str">
        <f>IFERROR(INDEX(Структура_ассортимента[SuperCategory],MATCH(Товары[[#This Row],[SubGroup]],Структура_ассортимента[Subgroup],0)),"")</f>
        <v>A</v>
      </c>
      <c r="D3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110" t="str">
        <f>IFERROR(INDEX(Структура_ассортимента[Product group],MATCH(Товары[[#This Row],[SubGroup]],Структура_ассортимента[Subgroup],0)),"")</f>
        <v>AMT_C</v>
      </c>
      <c r="G3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Row],[SubGroup]],'Структура цен DIY'!$B:$C,2,FALSE),0)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0" t="str">
        <f>IFERROR(INDEX(Структура_ассортимента[SuperCategory],MATCH(Товары[[#This Row],[SubGroup]],Структура_ассортимента[Subgroup],0)),"")</f>
        <v>A</v>
      </c>
      <c r="D3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110" t="str">
        <f>IFERROR(INDEX(Структура_ассортимента[Product group],MATCH(Товары[[#This Row],[SubGroup]],Структура_ассортимента[Subgroup],0)),"")</f>
        <v>AMT_C</v>
      </c>
      <c r="G3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Row],[SubGroup]],'Структура цен DIY'!$B:$C,2,FALSE),0)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0" t="str">
        <f>IFERROR(INDEX(Структура_ассортимента[SuperCategory],MATCH(Товары[[#This Row],[SubGroup]],Структура_ассортимента[Subgroup],0)),"")</f>
        <v>A</v>
      </c>
      <c r="D3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110" t="str">
        <f>IFERROR(INDEX(Структура_ассортимента[Product group],MATCH(Товары[[#This Row],[SubGroup]],Структура_ассортимента[Subgroup],0)),"")</f>
        <v>AMT_C</v>
      </c>
      <c r="G3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Row],[SubGroup]],'Структура цен DIY'!$B:$C,2,FALSE),0)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0" t="str">
        <f>IFERROR(INDEX(Структура_ассортимента[SuperCategory],MATCH(Товары[[#This Row],[SubGroup]],Структура_ассортимента[Subgroup],0)),"")</f>
        <v>A</v>
      </c>
      <c r="D3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110" t="str">
        <f>IFERROR(INDEX(Структура_ассортимента[Product group],MATCH(Товары[[#This Row],[SubGroup]],Структура_ассортимента[Subgroup],0)),"")</f>
        <v>AMT_C</v>
      </c>
      <c r="G3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Row],[SubGroup]],'Структура цен DIY'!$B:$C,2,FALSE),0)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0" t="str">
        <f>IFERROR(INDEX(Структура_ассортимента[SuperCategory],MATCH(Товары[[#This Row],[SubGroup]],Структура_ассортимента[Subgroup],0)),"")</f>
        <v>A</v>
      </c>
      <c r="D3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110" t="str">
        <f>IFERROR(INDEX(Структура_ассортимента[Product group],MATCH(Товары[[#This Row],[SubGroup]],Структура_ассортимента[Subgroup],0)),"")</f>
        <v>AMT_C</v>
      </c>
      <c r="G3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Row],[SubGroup]],'Структура цен DIY'!$B:$C,2,FALSE),0)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0" t="str">
        <f>IFERROR(INDEX(Структура_ассортимента[SuperCategory],MATCH(Товары[[#This Row],[SubGroup]],Структура_ассортимента[Subgroup],0)),"")</f>
        <v>A</v>
      </c>
      <c r="D3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110" t="str">
        <f>IFERROR(INDEX(Структура_ассортимента[Product group],MATCH(Товары[[#This Row],[SubGroup]],Структура_ассортимента[Subgroup],0)),"")</f>
        <v>AMT_C</v>
      </c>
      <c r="G3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Row],[SubGroup]],'Структура цен DIY'!$B:$C,2,FALSE),0)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0" t="str">
        <f>IFERROR(INDEX(Структура_ассортимента[SuperCategory],MATCH(Товары[[#This Row],[SubGroup]],Структура_ассортимента[Subgroup],0)),"")</f>
        <v>A</v>
      </c>
      <c r="D3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110" t="str">
        <f>IFERROR(INDEX(Структура_ассортимента[Product group],MATCH(Товары[[#This Row],[SubGroup]],Структура_ассортимента[Subgroup],0)),"")</f>
        <v>AMT_C</v>
      </c>
      <c r="G3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Row],[SubGroup]],'Структура цен DIY'!$B:$C,2,FALSE),0)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0" t="str">
        <f>IFERROR(INDEX(Структура_ассортимента[SuperCategory],MATCH(Товары[[#This Row],[SubGroup]],Структура_ассортимента[Subgroup],0)),"")</f>
        <v>A</v>
      </c>
      <c r="D3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110" t="str">
        <f>IFERROR(INDEX(Структура_ассортимента[Product group],MATCH(Товары[[#This Row],[SubGroup]],Структура_ассортимента[Subgroup],0)),"")</f>
        <v>AMT_C</v>
      </c>
      <c r="G3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Row],[SubGroup]],'Структура цен DIY'!$B:$C,2,FALSE),0)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0" t="str">
        <f>IFERROR(INDEX(Структура_ассортимента[SuperCategory],MATCH(Товары[[#This Row],[SubGroup]],Структура_ассортимента[Subgroup],0)),"")</f>
        <v>A</v>
      </c>
      <c r="D3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110" t="str">
        <f>IFERROR(INDEX(Структура_ассортимента[Product group],MATCH(Товары[[#This Row],[SubGroup]],Структура_ассортимента[Subgroup],0)),"")</f>
        <v>AMT_C</v>
      </c>
      <c r="G3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Row],[SubGroup]],'Структура цен DIY'!$B:$C,2,FALSE),0)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0" t="str">
        <f>IFERROR(INDEX(Структура_ассортимента[SuperCategory],MATCH(Товары[[#This Row],[SubGroup]],Структура_ассортимента[Subgroup],0)),"")</f>
        <v>A</v>
      </c>
      <c r="D3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110" t="str">
        <f>IFERROR(INDEX(Структура_ассортимента[Product group],MATCH(Товары[[#This Row],[SubGroup]],Структура_ассортимента[Subgroup],0)),"")</f>
        <v>AMT_C</v>
      </c>
      <c r="G3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Row],[SubGroup]],'Структура цен DIY'!$B:$C,2,FALSE),0)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0" t="str">
        <f>IFERROR(INDEX(Структура_ассортимента[SuperCategory],MATCH(Товары[[#This Row],[SubGroup]],Структура_ассортимента[Subgroup],0)),"")</f>
        <v>A</v>
      </c>
      <c r="D3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110" t="str">
        <f>IFERROR(INDEX(Структура_ассортимента[Product group],MATCH(Товары[[#This Row],[SubGroup]],Структура_ассортимента[Subgroup],0)),"")</f>
        <v>AMT_C</v>
      </c>
      <c r="G3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Row],[SubGroup]],'Структура цен DIY'!$B:$C,2,FALSE),0)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0" t="str">
        <f>IFERROR(INDEX(Структура_ассортимента[SuperCategory],MATCH(Товары[[#This Row],[SubGroup]],Структура_ассортимента[Subgroup],0)),"")</f>
        <v>A</v>
      </c>
      <c r="D3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110" t="str">
        <f>IFERROR(INDEX(Структура_ассортимента[Product group],MATCH(Товары[[#This Row],[SubGroup]],Структура_ассортимента[Subgroup],0)),"")</f>
        <v>AMT_C</v>
      </c>
      <c r="G3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Row],[SubGroup]],'Структура цен DIY'!$B:$C,2,FALSE),0)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0" t="str">
        <f>IFERROR(INDEX(Структура_ассортимента[SuperCategory],MATCH(Товары[[#This Row],[SubGroup]],Структура_ассортимента[Subgroup],0)),"")</f>
        <v>A</v>
      </c>
      <c r="D3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110" t="str">
        <f>IFERROR(INDEX(Структура_ассортимента[Product group],MATCH(Товары[[#This Row],[SubGroup]],Структура_ассортимента[Subgroup],0)),"")</f>
        <v>AMT_C</v>
      </c>
      <c r="G3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Row],[SubGroup]],'Структура цен DIY'!$B:$C,2,FALSE),0)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0" t="str">
        <f>IFERROR(INDEX(Структура_ассортимента[SuperCategory],MATCH(Товары[[#This Row],[SubGroup]],Структура_ассортимента[Subgroup],0)),"")</f>
        <v>A</v>
      </c>
      <c r="D3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110" t="str">
        <f>IFERROR(INDEX(Структура_ассортимента[Product group],MATCH(Товары[[#This Row],[SubGroup]],Структура_ассортимента[Subgroup],0)),"")</f>
        <v>AMT_C</v>
      </c>
      <c r="G3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Row],[SubGroup]],'Структура цен DIY'!$B:$C,2,FALSE),0)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0" t="str">
        <f>IFERROR(INDEX(Структура_ассортимента[SuperCategory],MATCH(Товары[[#This Row],[SubGroup]],Структура_ассортимента[Subgroup],0)),"")</f>
        <v>A</v>
      </c>
      <c r="D3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110" t="str">
        <f>IFERROR(INDEX(Структура_ассортимента[Product group],MATCH(Товары[[#This Row],[SubGroup]],Структура_ассортимента[Subgroup],0)),"")</f>
        <v>AMT_C</v>
      </c>
      <c r="G3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Row],[SubGroup]],'Структура цен DIY'!$B:$C,2,FALSE),0)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0" t="str">
        <f>IFERROR(INDEX(Структура_ассортимента[SuperCategory],MATCH(Товары[[#This Row],[SubGroup]],Структура_ассортимента[Subgroup],0)),"")</f>
        <v>A</v>
      </c>
      <c r="D3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110" t="str">
        <f>IFERROR(INDEX(Структура_ассортимента[Product group],MATCH(Товары[[#This Row],[SubGroup]],Структура_ассортимента[Subgroup],0)),"")</f>
        <v>AMT_C</v>
      </c>
      <c r="G3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Row],[SubGroup]],'Структура цен DIY'!$B:$C,2,FALSE),0)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0" t="str">
        <f>IFERROR(INDEX(Структура_ассортимента[SuperCategory],MATCH(Товары[[#This Row],[SubGroup]],Структура_ассортимента[Subgroup],0)),"")</f>
        <v>A</v>
      </c>
      <c r="D3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110" t="str">
        <f>IFERROR(INDEX(Структура_ассортимента[Product group],MATCH(Товары[[#This Row],[SubGroup]],Структура_ассортимента[Subgroup],0)),"")</f>
        <v>AMT_C</v>
      </c>
      <c r="G3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Row],[SubGroup]],'Структура цен DIY'!$B:$C,2,FALSE),0)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0" t="str">
        <f>IFERROR(INDEX(Структура_ассортимента[SuperCategory],MATCH(Товары[[#This Row],[SubGroup]],Структура_ассортимента[Subgroup],0)),"")</f>
        <v>A</v>
      </c>
      <c r="D3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110" t="str">
        <f>IFERROR(INDEX(Структура_ассортимента[Product group],MATCH(Товары[[#This Row],[SubGroup]],Структура_ассортимента[Subgroup],0)),"")</f>
        <v>AMT_C</v>
      </c>
      <c r="G3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4" s="36">
        <v>9222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Row],[SubGroup]],'Структура цен DIY'!$B:$C,2,FALSE),0)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0" t="str">
        <f>IFERROR(INDEX(Структура_ассортимента[SuperCategory],MATCH(Товары[[#This Row],[SubGroup]],Структура_ассортимента[Subgroup],0)),"")</f>
        <v>A</v>
      </c>
      <c r="D3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110" t="str">
        <f>IFERROR(INDEX(Структура_ассортимента[Product group],MATCH(Товары[[#This Row],[SubGroup]],Структура_ассортимента[Subgroup],0)),"")</f>
        <v>AMT_C</v>
      </c>
      <c r="G3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5" s="36">
        <v>9222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Row],[SubGroup]],'Структура цен DIY'!$B:$C,2,FALSE),0)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0" t="str">
        <f>IFERROR(INDEX(Структура_ассортимента[SuperCategory],MATCH(Товары[[#This Row],[SubGroup]],Структура_ассортимента[Subgroup],0)),"")</f>
        <v>A</v>
      </c>
      <c r="D3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110" t="str">
        <f>IFERROR(INDEX(Структура_ассортимента[Product group],MATCH(Товары[[#This Row],[SubGroup]],Структура_ассортимента[Subgroup],0)),"")</f>
        <v>AMT_C</v>
      </c>
      <c r="G3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Row],[SubGroup]],'Структура цен DIY'!$B:$C,2,FALSE),0)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0" t="str">
        <f>IFERROR(INDEX(Структура_ассортимента[SuperCategory],MATCH(Товары[[#This Row],[SubGroup]],Структура_ассортимента[Subgroup],0)),"")</f>
        <v>A</v>
      </c>
      <c r="D3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110" t="str">
        <f>IFERROR(INDEX(Структура_ассортимента[Product group],MATCH(Товары[[#This Row],[SubGroup]],Структура_ассортимента[Subgroup],0)),"")</f>
        <v>AMT_C</v>
      </c>
      <c r="G3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Row],[SubGroup]],'Структура цен DIY'!$B:$C,2,FALSE),0)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0" t="str">
        <f>IFERROR(INDEX(Структура_ассортимента[SuperCategory],MATCH(Товары[[#This Row],[SubGroup]],Структура_ассортимента[Subgroup],0)),"")</f>
        <v>A</v>
      </c>
      <c r="D3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110" t="str">
        <f>IFERROR(INDEX(Структура_ассортимента[Product group],MATCH(Товары[[#This Row],[SubGroup]],Структура_ассортимента[Subgroup],0)),"")</f>
        <v>AMT_C</v>
      </c>
      <c r="G3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Row],[SubGroup]],'Структура цен DIY'!$B:$C,2,FALSE),0)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0" t="str">
        <f>IFERROR(INDEX(Структура_ассортимента[SuperCategory],MATCH(Товары[[#This Row],[SubGroup]],Структура_ассортимента[Subgroup],0)),"")</f>
        <v>A</v>
      </c>
      <c r="D3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110" t="str">
        <f>IFERROR(INDEX(Структура_ассортимента[Product group],MATCH(Товары[[#This Row],[SubGroup]],Структура_ассортимента[Subgroup],0)),"")</f>
        <v>AMT_C</v>
      </c>
      <c r="G3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Row],[SubGroup]],'Структура цен DIY'!$B:$C,2,FALSE),0)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0" t="str">
        <f>IFERROR(INDEX(Структура_ассортимента[SuperCategory],MATCH(Товары[[#This Row],[SubGroup]],Структура_ассортимента[Subgroup],0)),"")</f>
        <v>A</v>
      </c>
      <c r="D3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110" t="str">
        <f>IFERROR(INDEX(Структура_ассортимента[Product group],MATCH(Товары[[#This Row],[SubGroup]],Структура_ассортимента[Subgroup],0)),"")</f>
        <v>AMT_C</v>
      </c>
      <c r="G3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Row],[SubGroup]],'Структура цен DIY'!$B:$C,2,FALSE),0)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0" t="str">
        <f>IFERROR(INDEX(Структура_ассортимента[SuperCategory],MATCH(Товары[[#This Row],[SubGroup]],Структура_ассортимента[Subgroup],0)),"")</f>
        <v>A</v>
      </c>
      <c r="D3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110" t="str">
        <f>IFERROR(INDEX(Структура_ассортимента[Product group],MATCH(Товары[[#This Row],[SubGroup]],Структура_ассортимента[Subgroup],0)),"")</f>
        <v>AMT_C</v>
      </c>
      <c r="G3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Row],[SubGroup]],'Структура цен DIY'!$B:$C,2,FALSE),0)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0" t="str">
        <f>IFERROR(INDEX(Структура_ассортимента[SuperCategory],MATCH(Товары[[#This Row],[SubGroup]],Структура_ассортимента[Subgroup],0)),"")</f>
        <v>A</v>
      </c>
      <c r="D3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110" t="str">
        <f>IFERROR(INDEX(Структура_ассортимента[Product group],MATCH(Товары[[#This Row],[SubGroup]],Структура_ассортимента[Subgroup],0)),"")</f>
        <v>AMT_C</v>
      </c>
      <c r="G3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Row],[SubGroup]],'Структура цен DIY'!$B:$C,2,FALSE),0)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0" t="str">
        <f>IFERROR(INDEX(Структура_ассортимента[SuperCategory],MATCH(Товары[[#This Row],[SubGroup]],Структура_ассортимента[Subgroup],0)),"")</f>
        <v>A</v>
      </c>
      <c r="D3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110" t="str">
        <f>IFERROR(INDEX(Структура_ассортимента[Product group],MATCH(Товары[[#This Row],[SubGroup]],Структура_ассортимента[Subgroup],0)),"")</f>
        <v>AMT_C</v>
      </c>
      <c r="G3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Row],[SubGroup]],'Структура цен DIY'!$B:$C,2,FALSE),0)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0" t="str">
        <f>IFERROR(INDEX(Структура_ассортимента[SuperCategory],MATCH(Товары[[#This Row],[SubGroup]],Структура_ассортимента[Subgroup],0)),"")</f>
        <v>A</v>
      </c>
      <c r="D3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110" t="str">
        <f>IFERROR(INDEX(Структура_ассортимента[Product group],MATCH(Товары[[#This Row],[SubGroup]],Структура_ассортимента[Subgroup],0)),"")</f>
        <v>AMT_C</v>
      </c>
      <c r="G3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Row],[SubGroup]],'Структура цен DIY'!$B:$C,2,FALSE),0)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0" t="str">
        <f>IFERROR(INDEX(Структура_ассортимента[SuperCategory],MATCH(Товары[[#This Row],[SubGroup]],Структура_ассортимента[Subgroup],0)),"")</f>
        <v>A</v>
      </c>
      <c r="D3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110" t="str">
        <f>IFERROR(INDEX(Структура_ассортимента[Product group],MATCH(Товары[[#This Row],[SubGroup]],Структура_ассортимента[Subgroup],0)),"")</f>
        <v>AMT_C</v>
      </c>
      <c r="G3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Row],[SubGroup]],'Структура цен DIY'!$B:$C,2,FALSE),0)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0" t="str">
        <f>IFERROR(INDEX(Структура_ассортимента[SuperCategory],MATCH(Товары[[#This Row],[SubGroup]],Структура_ассортимента[Subgroup],0)),"")</f>
        <v>A</v>
      </c>
      <c r="D3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110" t="str">
        <f>IFERROR(INDEX(Структура_ассортимента[Product group],MATCH(Товары[[#This Row],[SubGroup]],Структура_ассортимента[Subgroup],0)),"")</f>
        <v>AMT_C</v>
      </c>
      <c r="G3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Row],[SubGroup]],'Структура цен DIY'!$B:$C,2,FALSE),0)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0" t="str">
        <f>IFERROR(INDEX(Структура_ассортимента[SuperCategory],MATCH(Товары[[#This Row],[SubGroup]],Структура_ассортимента[Subgroup],0)),"")</f>
        <v>A</v>
      </c>
      <c r="D3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110" t="str">
        <f>IFERROR(INDEX(Структура_ассортимента[Product group],MATCH(Товары[[#This Row],[SubGroup]],Структура_ассортимента[Subgroup],0)),"")</f>
        <v>AMT_C</v>
      </c>
      <c r="G3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Row],[SubGroup]],'Структура цен DIY'!$B:$C,2,FALSE),0)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0" t="str">
        <f>IFERROR(INDEX(Структура_ассортимента[SuperCategory],MATCH(Товары[[#This Row],[SubGroup]],Структура_ассортимента[Subgroup],0)),"")</f>
        <v>A</v>
      </c>
      <c r="D3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110" t="str">
        <f>IFERROR(INDEX(Структура_ассортимента[Product group],MATCH(Товары[[#This Row],[SubGroup]],Структура_ассортимента[Subgroup],0)),"")</f>
        <v>AMT_C</v>
      </c>
      <c r="G3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Row],[SubGroup]],'Структура цен DIY'!$B:$C,2,FALSE),0)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0" t="str">
        <f>IFERROR(INDEX(Структура_ассортимента[SuperCategory],MATCH(Товары[[#This Row],[SubGroup]],Структура_ассортимента[Subgroup],0)),"")</f>
        <v>A</v>
      </c>
      <c r="D3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110" t="str">
        <f>IFERROR(INDEX(Структура_ассортимента[Product group],MATCH(Товары[[#This Row],[SubGroup]],Структура_ассортимента[Subgroup],0)),"")</f>
        <v>AMT_C</v>
      </c>
      <c r="G3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79" s="36">
        <v>9223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Row],[SubGroup]],'Структура цен DIY'!$B:$C,2,FALSE),0)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0" t="str">
        <f>IFERROR(INDEX(Структура_ассортимента[SuperCategory],MATCH(Товары[[#This Row],[SubGroup]],Структура_ассортимента[Subgroup],0)),"")</f>
        <v>A</v>
      </c>
      <c r="D3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110" t="str">
        <f>IFERROR(INDEX(Структура_ассортимента[Product group],MATCH(Товары[[#This Row],[SubGroup]],Структура_ассортимента[Subgroup],0)),"")</f>
        <v>AMT_C</v>
      </c>
      <c r="G3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Row],[SubGroup]],'Структура цен DIY'!$B:$C,2,FALSE),0)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0" t="str">
        <f>IFERROR(INDEX(Структура_ассортимента[SuperCategory],MATCH(Товары[[#This Row],[SubGroup]],Структура_ассортимента[Subgroup],0)),"")</f>
        <v>A</v>
      </c>
      <c r="D3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110" t="str">
        <f>IFERROR(INDEX(Структура_ассортимента[Product group],MATCH(Товары[[#This Row],[SubGroup]],Структура_ассортимента[Subgroup],0)),"")</f>
        <v>AMT_C</v>
      </c>
      <c r="G3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1" s="36">
        <v>9222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Row],[SubGroup]],'Структура цен DIY'!$B:$C,2,FALSE),0)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0" t="str">
        <f>IFERROR(INDEX(Структура_ассортимента[SuperCategory],MATCH(Товары[[#This Row],[SubGroup]],Структура_ассортимента[Subgroup],0)),"")</f>
        <v>A</v>
      </c>
      <c r="D3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110" t="str">
        <f>IFERROR(INDEX(Структура_ассортимента[Product group],MATCH(Товары[[#This Row],[SubGroup]],Структура_ассортимента[Subgroup],0)),"")</f>
        <v>AMT_C</v>
      </c>
      <c r="G3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Row],[SubGroup]],'Структура цен DIY'!$B:$C,2,FALSE),0)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0" t="str">
        <f>IFERROR(INDEX(Структура_ассортимента[SuperCategory],MATCH(Товары[[#This Row],[SubGroup]],Структура_ассортимента[Subgroup],0)),"")</f>
        <v>A</v>
      </c>
      <c r="D3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110" t="str">
        <f>IFERROR(INDEX(Структура_ассортимента[Product group],MATCH(Товары[[#This Row],[SubGroup]],Структура_ассортимента[Subgroup],0)),"")</f>
        <v>AMT_C</v>
      </c>
      <c r="G3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3" s="36">
        <v>9223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Row],[SubGroup]],'Структура цен DIY'!$B:$C,2,FALSE),0)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0" t="str">
        <f>IFERROR(INDEX(Структура_ассортимента[SuperCategory],MATCH(Товары[[#This Row],[SubGroup]],Структура_ассортимента[Subgroup],0)),"")</f>
        <v>A</v>
      </c>
      <c r="D3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110" t="str">
        <f>IFERROR(INDEX(Структура_ассортимента[Product group],MATCH(Товары[[#This Row],[SubGroup]],Структура_ассортимента[Subgroup],0)),"")</f>
        <v>AMT_C</v>
      </c>
      <c r="G3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4" s="36">
        <v>9223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Row],[SubGroup]],'Структура цен DIY'!$B:$C,2,FALSE),0)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0" t="str">
        <f>IFERROR(INDEX(Структура_ассортимента[SuperCategory],MATCH(Товары[[#This Row],[SubGroup]],Структура_ассортимента[Subgroup],0)),"")</f>
        <v>A</v>
      </c>
      <c r="D3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110" t="str">
        <f>IFERROR(INDEX(Структура_ассортимента[Product group],MATCH(Товары[[#This Row],[SubGroup]],Структура_ассортимента[Subgroup],0)),"")</f>
        <v>AMT_C</v>
      </c>
      <c r="G3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Row],[SubGroup]],'Структура цен DIY'!$B:$C,2,FALSE),0)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0" t="str">
        <f>IFERROR(INDEX(Структура_ассортимента[SuperCategory],MATCH(Товары[[#This Row],[SubGroup]],Структура_ассортимента[Subgroup],0)),"")</f>
        <v>A</v>
      </c>
      <c r="D3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110" t="str">
        <f>IFERROR(INDEX(Структура_ассортимента[Product group],MATCH(Товары[[#This Row],[SubGroup]],Структура_ассортимента[Subgroup],0)),"")</f>
        <v>AMT_C</v>
      </c>
      <c r="G3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Row],[SubGroup]],'Структура цен DIY'!$B:$C,2,FALSE),0)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0" t="str">
        <f>IFERROR(INDEX(Структура_ассортимента[SuperCategory],MATCH(Товары[[#This Row],[SubGroup]],Структура_ассортимента[Subgroup],0)),"")</f>
        <v>A</v>
      </c>
      <c r="D3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110" t="str">
        <f>IFERROR(INDEX(Структура_ассортимента[Product group],MATCH(Товары[[#This Row],[SubGroup]],Структура_ассортимента[Subgroup],0)),"")</f>
        <v>AMT_C</v>
      </c>
      <c r="G3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Row],[SubGroup]],'Структура цен DIY'!$B:$C,2,FALSE),0)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0" t="str">
        <f>IFERROR(INDEX(Структура_ассортимента[SuperCategory],MATCH(Товары[[#This Row],[SubGroup]],Структура_ассортимента[Subgroup],0)),"")</f>
        <v>A</v>
      </c>
      <c r="D3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110" t="str">
        <f>IFERROR(INDEX(Структура_ассортимента[Product group],MATCH(Товары[[#This Row],[SubGroup]],Структура_ассортимента[Subgroup],0)),"")</f>
        <v>AMT_C</v>
      </c>
      <c r="G3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Row],[SubGroup]],'Структура цен DIY'!$B:$C,2,FALSE),0)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0" t="str">
        <f>IFERROR(INDEX(Структура_ассортимента[SuperCategory],MATCH(Товары[[#This Row],[SubGroup]],Структура_ассортимента[Subgroup],0)),"")</f>
        <v>A</v>
      </c>
      <c r="D3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110" t="str">
        <f>IFERROR(INDEX(Структура_ассортимента[Product group],MATCH(Товары[[#This Row],[SubGroup]],Структура_ассортимента[Subgroup],0)),"")</f>
        <v>AMT_C</v>
      </c>
      <c r="G3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Row],[SubGroup]],'Структура цен DIY'!$B:$C,2,FALSE),0)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0" t="str">
        <f>IFERROR(INDEX(Структура_ассортимента[SuperCategory],MATCH(Товары[[#This Row],[SubGroup]],Структура_ассортимента[Subgroup],0)),"")</f>
        <v>A</v>
      </c>
      <c r="D3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110" t="str">
        <f>IFERROR(INDEX(Структура_ассортимента[Product group],MATCH(Товары[[#This Row],[SubGroup]],Структура_ассортимента[Subgroup],0)),"")</f>
        <v>AMT_C</v>
      </c>
      <c r="G3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Row],[SubGroup]],'Структура цен DIY'!$B:$C,2,FALSE),0)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0" t="str">
        <f>IFERROR(INDEX(Структура_ассортимента[SuperCategory],MATCH(Товары[[#This Row],[SubGroup]],Структура_ассортимента[Subgroup],0)),"")</f>
        <v>A</v>
      </c>
      <c r="D3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110" t="str">
        <f>IFERROR(INDEX(Структура_ассортимента[Product group],MATCH(Товары[[#This Row],[SubGroup]],Структура_ассортимента[Subgroup],0)),"")</f>
        <v>AMT_C</v>
      </c>
      <c r="G3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Row],[SubGroup]],'Структура цен DIY'!$B:$C,2,FALSE),0)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0" t="str">
        <f>IFERROR(INDEX(Структура_ассортимента[SuperCategory],MATCH(Товары[[#This Row],[SubGroup]],Структура_ассортимента[Subgroup],0)),"")</f>
        <v>A</v>
      </c>
      <c r="D3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110" t="str">
        <f>IFERROR(INDEX(Структура_ассортимента[Product group],MATCH(Товары[[#This Row],[SubGroup]],Структура_ассортимента[Subgroup],0)),"")</f>
        <v>AMT_C</v>
      </c>
      <c r="G3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Row],[SubGroup]],'Структура цен DIY'!$B:$C,2,FALSE),0)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0" t="str">
        <f>IFERROR(INDEX(Структура_ассортимента[SuperCategory],MATCH(Товары[[#This Row],[SubGroup]],Структура_ассортимента[Subgroup],0)),"")</f>
        <v>A</v>
      </c>
      <c r="D3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110" t="str">
        <f>IFERROR(INDEX(Структура_ассортимента[Product group],MATCH(Товары[[#This Row],[SubGroup]],Структура_ассортимента[Subgroup],0)),"")</f>
        <v>AMT_C</v>
      </c>
      <c r="G3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Row],[SubGroup]],'Структура цен DIY'!$B:$C,2,FALSE),0)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0" t="str">
        <f>IFERROR(INDEX(Структура_ассортимента[SuperCategory],MATCH(Товары[[#This Row],[SubGroup]],Структура_ассортимента[Subgroup],0)),"")</f>
        <v>A</v>
      </c>
      <c r="D3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110" t="str">
        <f>IFERROR(INDEX(Структура_ассортимента[Product group],MATCH(Товары[[#This Row],[SubGroup]],Структура_ассортимента[Subgroup],0)),"")</f>
        <v>AMT_C</v>
      </c>
      <c r="G3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Row],[SubGroup]],'Структура цен DIY'!$B:$C,2,FALSE),0)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0" t="str">
        <f>IFERROR(INDEX(Структура_ассортимента[SuperCategory],MATCH(Товары[[#This Row],[SubGroup]],Структура_ассортимента[Subgroup],0)),"")</f>
        <v>A</v>
      </c>
      <c r="D3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110" t="str">
        <f>IFERROR(INDEX(Структура_ассортимента[Product group],MATCH(Товары[[#This Row],[SubGroup]],Структура_ассортимента[Subgroup],0)),"")</f>
        <v>AMT_C</v>
      </c>
      <c r="G3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5" s="36">
        <v>9224</v>
      </c>
      <c r="J395" s="36" t="str">
        <f>IFERROR(INDEX(Структура_ассортимента[Generic Name (long)],MATCH(Товары[[#This Row],[SubGroup]],Структура_ассортимента[Subgroup],0)),"")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Row],[SubGroup]],'Структура цен DIY'!$B:$C,2,FALSE),0)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0" t="str">
        <f>IFERROR(INDEX(Структура_ассортимента[SuperCategory],MATCH(Товары[[#This Row],[SubGroup]],Структура_ассортимента[Subgroup],0)),"")</f>
        <v>A</v>
      </c>
      <c r="D3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110" t="str">
        <f>IFERROR(INDEX(Структура_ассортимента[Product group],MATCH(Товары[[#This Row],[SubGroup]],Структура_ассортимента[Subgroup],0)),"")</f>
        <v>AMT_C</v>
      </c>
      <c r="G3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6" s="36">
        <v>9224</v>
      </c>
      <c r="J396" s="36" t="str">
        <f>IFERROR(INDEX(Структура_ассортимента[Generic Name (long)],MATCH(Товары[[#This Row],[SubGroup]],Структура_ассортимента[Subgroup],0)),"")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Row],[SubGroup]],'Структура цен DIY'!$B:$C,2,FALSE),0)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0" t="str">
        <f>IFERROR(INDEX(Структура_ассортимента[SuperCategory],MATCH(Товары[[#This Row],[SubGroup]],Структура_ассортимента[Subgroup],0)),"")</f>
        <v>A</v>
      </c>
      <c r="D3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110" t="str">
        <f>IFERROR(INDEX(Структура_ассортимента[Product group],MATCH(Товары[[#This Row],[SubGroup]],Структура_ассортимента[Subgroup],0)),"")</f>
        <v>AMT_C</v>
      </c>
      <c r="G3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Row],[SubGroup]],'Структура цен DIY'!$B:$C,2,FALSE),0)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0" t="str">
        <f>IFERROR(INDEX(Структура_ассортимента[SuperCategory],MATCH(Товары[[#This Row],[SubGroup]],Структура_ассортимента[Subgroup],0)),"")</f>
        <v>A</v>
      </c>
      <c r="D3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110" t="str">
        <f>IFERROR(INDEX(Структура_ассортимента[Product group],MATCH(Товары[[#This Row],[SubGroup]],Структура_ассортимента[Subgroup],0)),"")</f>
        <v>AMT_C</v>
      </c>
      <c r="G3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Row],[SubGroup]],'Структура цен DIY'!$B:$C,2,FALSE),0)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0" t="str">
        <f>IFERROR(INDEX(Структура_ассортимента[SuperCategory],MATCH(Товары[[#This Row],[SubGroup]],Структура_ассортимента[Subgroup],0)),"")</f>
        <v>A</v>
      </c>
      <c r="D3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110" t="str">
        <f>IFERROR(INDEX(Структура_ассортимента[Product group],MATCH(Товары[[#This Row],[SubGroup]],Структура_ассортимента[Subgroup],0)),"")</f>
        <v>AMT_C</v>
      </c>
      <c r="G3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Row],[SubGroup]],'Структура цен DIY'!$B:$C,2,FALSE),0)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0" t="str">
        <f>IFERROR(INDEX(Структура_ассортимента[SuperCategory],MATCH(Товары[[#This Row],[SubGroup]],Структура_ассортимента[Subgroup],0)),"")</f>
        <v>A</v>
      </c>
      <c r="D4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110" t="str">
        <f>IFERROR(INDEX(Структура_ассортимента[Product group],MATCH(Товары[[#This Row],[SubGroup]],Структура_ассортимента[Subgroup],0)),"")</f>
        <v>AMT_C</v>
      </c>
      <c r="G4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Row],[SubGroup]],'Структура цен DIY'!$B:$C,2,FALSE),0)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0" t="str">
        <f>IFERROR(INDEX(Структура_ассортимента[SuperCategory],MATCH(Товары[[#This Row],[SubGroup]],Структура_ассортимента[Subgroup],0)),"")</f>
        <v>A</v>
      </c>
      <c r="D4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110" t="str">
        <f>IFERROR(INDEX(Структура_ассортимента[Product group],MATCH(Товары[[#This Row],[SubGroup]],Структура_ассортимента[Subgroup],0)),"")</f>
        <v>AMT_C</v>
      </c>
      <c r="G4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1" s="36">
        <v>9225</v>
      </c>
      <c r="J401" s="36" t="str">
        <f>IFERROR(INDEX(Структура_ассортимента[Generic Name (long)],MATCH(Товары[[#This Row],[SubGroup]],Структура_ассортимента[Subgroup],0)),"")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Row],[SubGroup]],'Структура цен DIY'!$B:$C,2,FALSE),0)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0" t="str">
        <f>IFERROR(INDEX(Структура_ассортимента[SuperCategory],MATCH(Товары[[#This Row],[SubGroup]],Структура_ассортимента[Subgroup],0)),"")</f>
        <v>A</v>
      </c>
      <c r="D4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110" t="str">
        <f>IFERROR(INDEX(Структура_ассортимента[Product group],MATCH(Товары[[#This Row],[SubGroup]],Структура_ассортимента[Subgroup],0)),"")</f>
        <v>AMT_C</v>
      </c>
      <c r="G4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2" s="36">
        <v>9225</v>
      </c>
      <c r="J402" s="36" t="str">
        <f>IFERROR(INDEX(Структура_ассортимента[Generic Name (long)],MATCH(Товары[[#This Row],[SubGroup]],Структура_ассортимента[Subgroup],0)),"")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Row],[SubGroup]],'Структура цен DIY'!$B:$C,2,FALSE),0)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0" t="str">
        <f>IFERROR(INDEX(Структура_ассортимента[SuperCategory],MATCH(Товары[[#This Row],[SubGroup]],Структура_ассортимента[Subgroup],0)),"")</f>
        <v>A</v>
      </c>
      <c r="D4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110" t="str">
        <f>IFERROR(INDEX(Структура_ассортимента[Product group],MATCH(Товары[[#This Row],[SubGroup]],Структура_ассортимента[Subgroup],0)),"")</f>
        <v>AMT_C</v>
      </c>
      <c r="G4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Row],[SubGroup]],'Структура цен DIY'!$B:$C,2,FALSE),0)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0" t="str">
        <f>IFERROR(INDEX(Структура_ассортимента[SuperCategory],MATCH(Товары[[#This Row],[SubGroup]],Структура_ассортимента[Subgroup],0)),"")</f>
        <v>A</v>
      </c>
      <c r="D4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110" t="str">
        <f>IFERROR(INDEX(Структура_ассортимента[Product group],MATCH(Товары[[#This Row],[SubGroup]],Структура_ассортимента[Subgroup],0)),"")</f>
        <v>AMT_C</v>
      </c>
      <c r="G4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Row],[SubGroup]],'Структура цен DIY'!$B:$C,2,FALSE),0)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0" t="str">
        <f>IFERROR(INDEX(Структура_ассортимента[SuperCategory],MATCH(Товары[[#This Row],[SubGroup]],Структура_ассортимента[Subgroup],0)),"")</f>
        <v>A</v>
      </c>
      <c r="D4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110" t="str">
        <f>IFERROR(INDEX(Структура_ассортимента[Product group],MATCH(Товары[[#This Row],[SubGroup]],Структура_ассортимента[Subgroup],0)),"")</f>
        <v>AMT_C</v>
      </c>
      <c r="G4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Row],[SubGroup]],'Структура цен DIY'!$B:$C,2,FALSE),0)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0" t="str">
        <f>IFERROR(INDEX(Структура_ассортимента[SuperCategory],MATCH(Товары[[#This Row],[SubGroup]],Структура_ассортимента[Subgroup],0)),"")</f>
        <v>A</v>
      </c>
      <c r="D4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110" t="str">
        <f>IFERROR(INDEX(Структура_ассортимента[Product group],MATCH(Товары[[#This Row],[SubGroup]],Структура_ассортимента[Subgroup],0)),"")</f>
        <v>AMT_C</v>
      </c>
      <c r="G4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Row],[SubGroup]],'Структура цен DIY'!$B:$C,2,FALSE),0)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0" t="str">
        <f>IFERROR(INDEX(Структура_ассортимента[SuperCategory],MATCH(Товары[[#This Row],[SubGroup]],Структура_ассортимента[Subgroup],0)),"")</f>
        <v>A</v>
      </c>
      <c r="D4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110" t="str">
        <f>IFERROR(INDEX(Структура_ассортимента[Product group],MATCH(Товары[[#This Row],[SubGroup]],Структура_ассортимента[Subgroup],0)),"")</f>
        <v>AMT_C</v>
      </c>
      <c r="G4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7" s="36">
        <v>9226</v>
      </c>
      <c r="J407" s="36" t="str">
        <f>IFERROR(INDEX(Структура_ассортимента[Generic Name (long)],MATCH(Товары[[#This Row],[SubGroup]],Структура_ассортимента[Subgroup],0)),"")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Row],[SubGroup]],'Структура цен DIY'!$B:$C,2,FALSE),0)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0" t="str">
        <f>IFERROR(INDEX(Структура_ассортимента[SuperCategory],MATCH(Товары[[#This Row],[SubGroup]],Структура_ассортимента[Subgroup],0)),"")</f>
        <v>A</v>
      </c>
      <c r="D4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110" t="str">
        <f>IFERROR(INDEX(Структура_ассортимента[Product group],MATCH(Товары[[#This Row],[SubGroup]],Структура_ассортимента[Subgroup],0)),"")</f>
        <v>AMT_C</v>
      </c>
      <c r="G4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8" s="36">
        <v>9226</v>
      </c>
      <c r="J408" s="36" t="str">
        <f>IFERROR(INDEX(Структура_ассортимента[Generic Name (long)],MATCH(Товары[[#This Row],[SubGroup]],Структура_ассортимента[Subgroup],0)),"")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Row],[SubGroup]],'Структура цен DIY'!$B:$C,2,FALSE),0)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0" t="str">
        <f>IFERROR(INDEX(Структура_ассортимента[SuperCategory],MATCH(Товары[[#This Row],[SubGroup]],Структура_ассортимента[Subgroup],0)),"")</f>
        <v>A</v>
      </c>
      <c r="D4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110" t="str">
        <f>IFERROR(INDEX(Структура_ассортимента[Product group],MATCH(Товары[[#This Row],[SubGroup]],Структура_ассортимента[Subgroup],0)),"")</f>
        <v>AMT_C</v>
      </c>
      <c r="G4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Row],[SubGroup]],'Структура цен DIY'!$B:$C,2,FALSE),0)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0" t="str">
        <f>IFERROR(INDEX(Структура_ассортимента[SuperCategory],MATCH(Товары[[#This Row],[SubGroup]],Структура_ассортимента[Subgroup],0)),"")</f>
        <v>A</v>
      </c>
      <c r="D4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110" t="str">
        <f>IFERROR(INDEX(Структура_ассортимента[Product group],MATCH(Товары[[#This Row],[SubGroup]],Структура_ассортимента[Subgroup],0)),"")</f>
        <v>AMT_C</v>
      </c>
      <c r="G4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Row],[SubGroup]],'Структура цен DIY'!$B:$C,2,FALSE),0)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0" t="str">
        <f>IFERROR(INDEX(Структура_ассортимента[SuperCategory],MATCH(Товары[[#This Row],[SubGroup]],Структура_ассортимента[Subgroup],0)),"")</f>
        <v>A</v>
      </c>
      <c r="D4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110" t="str">
        <f>IFERROR(INDEX(Структура_ассортимента[Product group],MATCH(Товары[[#This Row],[SubGroup]],Структура_ассортимента[Subgroup],0)),"")</f>
        <v>AMT_C</v>
      </c>
      <c r="G4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Row],[SubGroup]],'Структура цен DIY'!$B:$C,2,FALSE),0)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0" t="str">
        <f>IFERROR(INDEX(Структура_ассортимента[SuperCategory],MATCH(Товары[[#This Row],[SubGroup]],Структура_ассортимента[Subgroup],0)),"")</f>
        <v>A</v>
      </c>
      <c r="D4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110" t="str">
        <f>IFERROR(INDEX(Структура_ассортимента[Product group],MATCH(Товары[[#This Row],[SubGroup]],Структура_ассортимента[Subgroup],0)),"")</f>
        <v>AMT_C</v>
      </c>
      <c r="G4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Row],[SubGroup]],'Структура цен DIY'!$B:$C,2,FALSE),0)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0" t="str">
        <f>IFERROR(INDEX(Структура_ассортимента[SuperCategory],MATCH(Товары[[#This Row],[SubGroup]],Структура_ассортимента[Subgroup],0)),"")</f>
        <v>A</v>
      </c>
      <c r="D4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110" t="str">
        <f>IFERROR(INDEX(Структура_ассортимента[Product group],MATCH(Товары[[#This Row],[SubGroup]],Структура_ассортимента[Subgroup],0)),"")</f>
        <v>AMT_C</v>
      </c>
      <c r="G4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Row],[SubGroup]],'Структура цен DIY'!$B:$C,2,FALSE),0)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0" t="str">
        <f>IFERROR(INDEX(Структура_ассортимента[SuperCategory],MATCH(Товары[[#This Row],[SubGroup]],Структура_ассортимента[Subgroup],0)),"")</f>
        <v>A</v>
      </c>
      <c r="D4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110" t="str">
        <f>IFERROR(INDEX(Структура_ассортимента[Product group],MATCH(Товары[[#This Row],[SubGroup]],Структура_ассортимента[Subgroup],0)),"")</f>
        <v>AMT_C</v>
      </c>
      <c r="G4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Row],[SubGroup]],'Структура цен DIY'!$B:$C,2,FALSE),0)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0" t="str">
        <f>IFERROR(INDEX(Структура_ассортимента[SuperCategory],MATCH(Товары[[#This Row],[SubGroup]],Структура_ассортимента[Subgroup],0)),"")</f>
        <v>A</v>
      </c>
      <c r="D4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110" t="str">
        <f>IFERROR(INDEX(Структура_ассортимента[Product group],MATCH(Товары[[#This Row],[SubGroup]],Структура_ассортимента[Subgroup],0)),"")</f>
        <v>AMT_C</v>
      </c>
      <c r="G4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Row],[SubGroup]],'Структура цен DIY'!$B:$C,2,FALSE),0)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0" t="str">
        <f>IFERROR(INDEX(Структура_ассортимента[SuperCategory],MATCH(Товары[[#This Row],[SubGroup]],Структура_ассортимента[Subgroup],0)),"")</f>
        <v>A</v>
      </c>
      <c r="D4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110" t="str">
        <f>IFERROR(INDEX(Структура_ассортимента[Product group],MATCH(Товары[[#This Row],[SubGroup]],Структура_ассортимента[Subgroup],0)),"")</f>
        <v>AMT_C</v>
      </c>
      <c r="G4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Row],[SubGroup]],'Структура цен DIY'!$B:$C,2,FALSE),0)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0" t="str">
        <f>IFERROR(INDEX(Структура_ассортимента[SuperCategory],MATCH(Товары[[#This Row],[SubGroup]],Структура_ассортимента[Subgroup],0)),"")</f>
        <v>A</v>
      </c>
      <c r="D4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110" t="str">
        <f>IFERROR(INDEX(Структура_ассортимента[Product group],MATCH(Товары[[#This Row],[SubGroup]],Структура_ассортимента[Subgroup],0)),"")</f>
        <v>AMT_C</v>
      </c>
      <c r="G4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Row],[SubGroup]],'Структура цен DIY'!$B:$C,2,FALSE),0)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0" t="str">
        <f>IFERROR(INDEX(Структура_ассортимента[SuperCategory],MATCH(Товары[[#This Row],[SubGroup]],Структура_ассортимента[Subgroup],0)),"")</f>
        <v>A</v>
      </c>
      <c r="D4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110" t="str">
        <f>IFERROR(INDEX(Структура_ассортимента[Product group],MATCH(Товары[[#This Row],[SubGroup]],Структура_ассортимента[Subgroup],0)),"")</f>
        <v>AMT_C</v>
      </c>
      <c r="G4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Row],[SubGroup]],'Структура цен DIY'!$B:$C,2,FALSE),0)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0" t="str">
        <f>IFERROR(INDEX(Структура_ассортимента[SuperCategory],MATCH(Товары[[#This Row],[SubGroup]],Структура_ассортимента[Subgroup],0)),"")</f>
        <v>A</v>
      </c>
      <c r="D4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110" t="str">
        <f>IFERROR(INDEX(Структура_ассортимента[Product group],MATCH(Товары[[#This Row],[SubGroup]],Структура_ассортимента[Subgroup],0)),"")</f>
        <v>AMT_C</v>
      </c>
      <c r="G4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19" s="36">
        <v>9227</v>
      </c>
      <c r="J419" s="36" t="str">
        <f>IFERROR(INDEX(Структура_ассортимента[Generic Name (long)],MATCH(Товары[[#This Row],[SubGroup]],Структура_ассортимента[Subgroup],0)),"")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Row],[SubGroup]],'Структура цен DIY'!$B:$C,2,FALSE),0)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0" t="str">
        <f>IFERROR(INDEX(Структура_ассортимента[SuperCategory],MATCH(Товары[[#This Row],[SubGroup]],Структура_ассортимента[Subgroup],0)),"")</f>
        <v>A</v>
      </c>
      <c r="D4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110" t="str">
        <f>IFERROR(INDEX(Структура_ассортимента[Product group],MATCH(Товары[[#This Row],[SubGroup]],Структура_ассортимента[Subgroup],0)),"")</f>
        <v>AMT_C</v>
      </c>
      <c r="G4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0" s="36">
        <v>9227</v>
      </c>
      <c r="J420" s="36" t="str">
        <f>IFERROR(INDEX(Структура_ассортимента[Generic Name (long)],MATCH(Товары[[#This Row],[SubGroup]],Структура_ассортимента[Subgroup],0)),"")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Row],[SubGroup]],'Структура цен DIY'!$B:$C,2,FALSE),0)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0" t="str">
        <f>IFERROR(INDEX(Структура_ассортимента[SuperCategory],MATCH(Товары[[#This Row],[SubGroup]],Структура_ассортимента[Subgroup],0)),"")</f>
        <v>A</v>
      </c>
      <c r="D4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110" t="str">
        <f>IFERROR(INDEX(Структура_ассортимента[Product group],MATCH(Товары[[#This Row],[SubGroup]],Структура_ассортимента[Subgroup],0)),"")</f>
        <v>AMT_C</v>
      </c>
      <c r="G4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Row],[SubGroup]],'Структура цен DIY'!$B:$C,2,FALSE),0)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0" t="str">
        <f>IFERROR(INDEX(Структура_ассортимента[SuperCategory],MATCH(Товары[[#This Row],[SubGroup]],Структура_ассортимента[Subgroup],0)),"")</f>
        <v>A</v>
      </c>
      <c r="D4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110" t="str">
        <f>IFERROR(INDEX(Структура_ассортимента[Product group],MATCH(Товары[[#This Row],[SubGroup]],Структура_ассортимента[Subgroup],0)),"")</f>
        <v>AMT_C</v>
      </c>
      <c r="G4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Row],[SubGroup]],'Структура цен DIY'!$B:$C,2,FALSE),0)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0" t="str">
        <f>IFERROR(INDEX(Структура_ассортимента[SuperCategory],MATCH(Товары[[#This Row],[SubGroup]],Структура_ассортимента[Subgroup],0)),"")</f>
        <v>A</v>
      </c>
      <c r="D4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110" t="str">
        <f>IFERROR(INDEX(Структура_ассортимента[Product group],MATCH(Товары[[#This Row],[SubGroup]],Структура_ассортимента[Subgroup],0)),"")</f>
        <v>AMT_C</v>
      </c>
      <c r="G4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Row],[SubGroup]],'Структура цен DIY'!$B:$C,2,FALSE),0)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0" t="str">
        <f>IFERROR(INDEX(Структура_ассортимента[SuperCategory],MATCH(Товары[[#This Row],[SubGroup]],Структура_ассортимента[Subgroup],0)),"")</f>
        <v>A</v>
      </c>
      <c r="D4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110" t="str">
        <f>IFERROR(INDEX(Структура_ассортимента[Product group],MATCH(Товары[[#This Row],[SubGroup]],Структура_ассортимента[Subgroup],0)),"")</f>
        <v>AMT_C</v>
      </c>
      <c r="G4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Row],[SubGroup]],'Структура цен DIY'!$B:$C,2,FALSE),0)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0" t="str">
        <f>IFERROR(INDEX(Структура_ассортимента[SuperCategory],MATCH(Товары[[#This Row],[SubGroup]],Структура_ассортимента[Subgroup],0)),"")</f>
        <v>A</v>
      </c>
      <c r="D4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110" t="str">
        <f>IFERROR(INDEX(Структура_ассортимента[Product group],MATCH(Товары[[#This Row],[SubGroup]],Структура_ассортимента[Subgroup],0)),"")</f>
        <v>AMT_C</v>
      </c>
      <c r="G4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Row],[SubGroup]],'Структура цен DIY'!$B:$C,2,FALSE),0)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0" t="str">
        <f>IFERROR(INDEX(Структура_ассортимента[SuperCategory],MATCH(Товары[[#This Row],[SubGroup]],Структура_ассортимента[Subgroup],0)),"")</f>
        <v>A</v>
      </c>
      <c r="D4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110" t="str">
        <f>IFERROR(INDEX(Структура_ассортимента[Product group],MATCH(Товары[[#This Row],[SubGroup]],Структура_ассортимента[Subgroup],0)),"")</f>
        <v>AMT_C</v>
      </c>
      <c r="G4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Row],[SubGroup]],'Структура цен DIY'!$B:$C,2,FALSE),0)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0" t="str">
        <f>IFERROR(INDEX(Структура_ассортимента[SuperCategory],MATCH(Товары[[#This Row],[SubGroup]],Структура_ассортимента[Subgroup],0)),"")</f>
        <v>A</v>
      </c>
      <c r="D4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110" t="str">
        <f>IFERROR(INDEX(Структура_ассортимента[Product group],MATCH(Товары[[#This Row],[SubGroup]],Структура_ассортимента[Subgroup],0)),"")</f>
        <v>AMT_C</v>
      </c>
      <c r="G4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Row],[SubGroup]],'Структура цен DIY'!$B:$C,2,FALSE),0)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0" t="str">
        <f>IFERROR(INDEX(Структура_ассортимента[SuperCategory],MATCH(Товары[[#This Row],[SubGroup]],Структура_ассортимента[Subgroup],0)),"")</f>
        <v>A</v>
      </c>
      <c r="D4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110" t="str">
        <f>IFERROR(INDEX(Структура_ассортимента[Product group],MATCH(Товары[[#This Row],[SubGroup]],Структура_ассортимента[Subgroup],0)),"")</f>
        <v>AMT_C</v>
      </c>
      <c r="G4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Row],[SubGroup]],'Структура цен DIY'!$B:$C,2,FALSE),0)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0" t="str">
        <f>IFERROR(INDEX(Структура_ассортимента[SuperCategory],MATCH(Товары[[#This Row],[SubGroup]],Структура_ассортимента[Subgroup],0)),"")</f>
        <v>A</v>
      </c>
      <c r="D4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110" t="str">
        <f>IFERROR(INDEX(Структура_ассортимента[Product group],MATCH(Товары[[#This Row],[SubGroup]],Структура_ассортимента[Subgroup],0)),"")</f>
        <v>AMT_C</v>
      </c>
      <c r="G4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Row],[SubGroup]],'Структура цен DIY'!$B:$C,2,FALSE),0)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0" t="str">
        <f>IFERROR(INDEX(Структура_ассортимента[SuperCategory],MATCH(Товары[[#This Row],[SubGroup]],Структура_ассортимента[Subgroup],0)),"")</f>
        <v>A</v>
      </c>
      <c r="D4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110" t="str">
        <f>IFERROR(INDEX(Структура_ассортимента[Product group],MATCH(Товары[[#This Row],[SubGroup]],Структура_ассортимента[Subgroup],0)),"")</f>
        <v>AMT_C</v>
      </c>
      <c r="G4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Row],[SubGroup]],'Структура цен DIY'!$B:$C,2,FALSE),0)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0" t="str">
        <f>IFERROR(INDEX(Структура_ассортимента[SuperCategory],MATCH(Товары[[#This Row],[SubGroup]],Структура_ассортимента[Subgroup],0)),"")</f>
        <v>A</v>
      </c>
      <c r="D4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110" t="str">
        <f>IFERROR(INDEX(Структура_ассортимента[Product group],MATCH(Товары[[#This Row],[SubGroup]],Структура_ассортимента[Subgroup],0)),"")</f>
        <v>AMT_C</v>
      </c>
      <c r="G4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Row],[SubGroup]],'Структура цен DIY'!$B:$C,2,FALSE),0)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0" t="str">
        <f>IFERROR(INDEX(Структура_ассортимента[SuperCategory],MATCH(Товары[[#This Row],[SubGroup]],Структура_ассортимента[Subgroup],0)),"")</f>
        <v>A</v>
      </c>
      <c r="D4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110" t="str">
        <f>IFERROR(INDEX(Структура_ассортимента[Product group],MATCH(Товары[[#This Row],[SubGroup]],Структура_ассортимента[Subgroup],0)),"")</f>
        <v>AMT_C</v>
      </c>
      <c r="G4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Row],[SubGroup]],'Структура цен DIY'!$B:$C,2,FALSE),0)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0" t="str">
        <f>IFERROR(INDEX(Структура_ассортимента[SuperCategory],MATCH(Товары[[#This Row],[SubGroup]],Структура_ассортимента[Subgroup],0)),"")</f>
        <v>A</v>
      </c>
      <c r="D4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110" t="str">
        <f>IFERROR(INDEX(Структура_ассортимента[Product group],MATCH(Товары[[#This Row],[SubGroup]],Структура_ассортимента[Subgroup],0)),"")</f>
        <v>AMT_C</v>
      </c>
      <c r="G4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Row],[SubGroup]],'Структура цен DIY'!$B:$C,2,FALSE),0)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0" t="str">
        <f>IFERROR(INDEX(Структура_ассортимента[SuperCategory],MATCH(Товары[[#This Row],[SubGroup]],Структура_ассортимента[Subgroup],0)),"")</f>
        <v>A</v>
      </c>
      <c r="D4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110" t="str">
        <f>IFERROR(INDEX(Структура_ассортимента[Product group],MATCH(Товары[[#This Row],[SubGroup]],Структура_ассортимента[Subgroup],0)),"")</f>
        <v>AMT_C</v>
      </c>
      <c r="G4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Row],[SubGroup]],'Структура цен DIY'!$B:$C,2,FALSE),0)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0" t="str">
        <f>IFERROR(INDEX(Структура_ассортимента[SuperCategory],MATCH(Товары[[#This Row],[SubGroup]],Структура_ассортимента[Subgroup],0)),"")</f>
        <v>A</v>
      </c>
      <c r="D4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110" t="str">
        <f>IFERROR(INDEX(Структура_ассортимента[Product group],MATCH(Товары[[#This Row],[SubGroup]],Структура_ассортимента[Subgroup],0)),"")</f>
        <v>AMT_C</v>
      </c>
      <c r="G4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Row],[SubGroup]],'Структура цен DIY'!$B:$C,2,FALSE),0)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0" t="str">
        <f>IFERROR(INDEX(Структура_ассортимента[SuperCategory],MATCH(Товары[[#This Row],[SubGroup]],Структура_ассортимента[Subgroup],0)),"")</f>
        <v>A</v>
      </c>
      <c r="D4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110" t="str">
        <f>IFERROR(INDEX(Структура_ассортимента[Product group],MATCH(Товары[[#This Row],[SubGroup]],Структура_ассортимента[Subgroup],0)),"")</f>
        <v>AMT_C</v>
      </c>
      <c r="G4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Row],[SubGroup]],'Структура цен DIY'!$B:$C,2,FALSE),0)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0" t="str">
        <f>IFERROR(INDEX(Структура_ассортимента[SuperCategory],MATCH(Товары[[#This Row],[SubGroup]],Структура_ассортимента[Subgroup],0)),"")</f>
        <v>A</v>
      </c>
      <c r="D4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110" t="str">
        <f>IFERROR(INDEX(Структура_ассортимента[Product group],MATCH(Товары[[#This Row],[SubGroup]],Структура_ассортимента[Subgroup],0)),"")</f>
        <v>AMT_C</v>
      </c>
      <c r="G4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Row],[SubGroup]],'Структура цен DIY'!$B:$C,2,FALSE),0)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0" t="str">
        <f>IFERROR(INDEX(Структура_ассортимента[SuperCategory],MATCH(Товары[[#This Row],[SubGroup]],Структура_ассортимента[Subgroup],0)),"")</f>
        <v>A</v>
      </c>
      <c r="D4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110" t="str">
        <f>IFERROR(INDEX(Структура_ассортимента[Product group],MATCH(Товары[[#This Row],[SubGroup]],Структура_ассортимента[Subgroup],0)),"")</f>
        <v>AMT_C</v>
      </c>
      <c r="G4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Row],[SubGroup]],'Структура цен DIY'!$B:$C,2,FALSE),0)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0" t="str">
        <f>IFERROR(INDEX(Структура_ассортимента[SuperCategory],MATCH(Товары[[#This Row],[SubGroup]],Структура_ассортимента[Subgroup],0)),"")</f>
        <v>A</v>
      </c>
      <c r="D4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110" t="str">
        <f>IFERROR(INDEX(Структура_ассортимента[Product group],MATCH(Товары[[#This Row],[SubGroup]],Структура_ассортимента[Subgroup],0)),"")</f>
        <v>AMT_C</v>
      </c>
      <c r="G4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Row],[SubGroup]],'Структура цен DIY'!$B:$C,2,FALSE),0)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0" t="str">
        <f>IFERROR(INDEX(Структура_ассортимента[SuperCategory],MATCH(Товары[[#This Row],[SubGroup]],Структура_ассортимента[Subgroup],0)),"")</f>
        <v>A</v>
      </c>
      <c r="D4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110" t="str">
        <f>IFERROR(INDEX(Структура_ассортимента[Product group],MATCH(Товары[[#This Row],[SubGroup]],Структура_ассортимента[Subgroup],0)),"")</f>
        <v>AMT_C</v>
      </c>
      <c r="G4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Row],[SubGroup]],'Структура цен DIY'!$B:$C,2,FALSE),0)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0" t="str">
        <f>IFERROR(INDEX(Структура_ассортимента[SuperCategory],MATCH(Товары[[#This Row],[SubGroup]],Структура_ассортимента[Subgroup],0)),"")</f>
        <v>A</v>
      </c>
      <c r="D4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110" t="str">
        <f>IFERROR(INDEX(Структура_ассортимента[Product group],MATCH(Товары[[#This Row],[SubGroup]],Структура_ассортимента[Subgroup],0)),"")</f>
        <v>AMT_C</v>
      </c>
      <c r="G4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Row],[SubGroup]],'Структура цен DIY'!$B:$C,2,FALSE),0)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0" t="str">
        <f>IFERROR(INDEX(Структура_ассортимента[SuperCategory],MATCH(Товары[[#This Row],[SubGroup]],Структура_ассортимента[Subgroup],0)),"")</f>
        <v>A</v>
      </c>
      <c r="D4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110" t="str">
        <f>IFERROR(INDEX(Структура_ассортимента[Product group],MATCH(Товары[[#This Row],[SubGroup]],Структура_ассортимента[Subgroup],0)),"")</f>
        <v>AMT_C</v>
      </c>
      <c r="G4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Row],[SubGroup]],'Структура цен DIY'!$B:$C,2,FALSE),0)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0" t="str">
        <f>IFERROR(INDEX(Структура_ассортимента[SuperCategory],MATCH(Товары[[#This Row],[SubGroup]],Структура_ассортимента[Subgroup],0)),"")</f>
        <v>A</v>
      </c>
      <c r="D4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110" t="str">
        <f>IFERROR(INDEX(Структура_ассортимента[Product group],MATCH(Товары[[#This Row],[SubGroup]],Структура_ассортимента[Subgroup],0)),"")</f>
        <v>AMT_C</v>
      </c>
      <c r="G4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Row],[SubGroup]],'Структура цен DIY'!$B:$C,2,FALSE),0)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0" t="str">
        <f>IFERROR(INDEX(Структура_ассортимента[SuperCategory],MATCH(Товары[[#This Row],[SubGroup]],Структура_ассортимента[Subgroup],0)),"")</f>
        <v>A</v>
      </c>
      <c r="D4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110" t="str">
        <f>IFERROR(INDEX(Структура_ассортимента[Product group],MATCH(Товары[[#This Row],[SubGroup]],Структура_ассортимента[Subgroup],0)),"")</f>
        <v>AMT_C</v>
      </c>
      <c r="G4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Row],[SubGroup]],'Структура цен DIY'!$B:$C,2,FALSE),0)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0" t="str">
        <f>IFERROR(INDEX(Структура_ассортимента[SuperCategory],MATCH(Товары[[#This Row],[SubGroup]],Структура_ассортимента[Subgroup],0)),"")</f>
        <v>A</v>
      </c>
      <c r="D4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110" t="str">
        <f>IFERROR(INDEX(Структура_ассортимента[Product group],MATCH(Товары[[#This Row],[SubGroup]],Структура_ассортимента[Subgroup],0)),"")</f>
        <v>AMT_C</v>
      </c>
      <c r="G4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Row],[SubGroup]],'Структура цен DIY'!$B:$C,2,FALSE),0)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0" t="str">
        <f>IFERROR(INDEX(Структура_ассортимента[SuperCategory],MATCH(Товары[[#This Row],[SubGroup]],Структура_ассортимента[Subgroup],0)),"")</f>
        <v>A</v>
      </c>
      <c r="D4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110" t="str">
        <f>IFERROR(INDEX(Структура_ассортимента[Product group],MATCH(Товары[[#This Row],[SubGroup]],Структура_ассортимента[Subgroup],0)),"")</f>
        <v>AMT_C</v>
      </c>
      <c r="G4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6" s="36">
        <v>9228</v>
      </c>
      <c r="J446" s="36" t="str">
        <f>IFERROR(INDEX(Структура_ассортимента[Generic Name (long)],MATCH(Товары[[#This Row],[SubGroup]],Структура_ассортимента[Subgroup],0)),"")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Row],[SubGroup]],'Структура цен DIY'!$B:$C,2,FALSE),0)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0" t="str">
        <f>IFERROR(INDEX(Структура_ассортимента[SuperCategory],MATCH(Товары[[#This Row],[SubGroup]],Структура_ассортимента[Subgroup],0)),"")</f>
        <v>A</v>
      </c>
      <c r="D4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110" t="str">
        <f>IFERROR(INDEX(Структура_ассортимента[Product group],MATCH(Товары[[#This Row],[SubGroup]],Структура_ассортимента[Subgroup],0)),"")</f>
        <v>AMT_C</v>
      </c>
      <c r="G4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7" s="36">
        <v>9228</v>
      </c>
      <c r="J447" s="36" t="str">
        <f>IFERROR(INDEX(Структура_ассортимента[Generic Name (long)],MATCH(Товары[[#This Row],[SubGroup]],Структура_ассортимента[Subgroup],0)),"")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Row],[SubGroup]],'Структура цен DIY'!$B:$C,2,FALSE),0)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0" t="str">
        <f>IFERROR(INDEX(Структура_ассортимента[SuperCategory],MATCH(Товары[[#This Row],[SubGroup]],Структура_ассортимента[Subgroup],0)),"")</f>
        <v>A</v>
      </c>
      <c r="D4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110" t="str">
        <f>IFERROR(INDEX(Структура_ассортимента[Product group],MATCH(Товары[[#This Row],[SubGroup]],Структура_ассортимента[Subgroup],0)),"")</f>
        <v>AMT_C</v>
      </c>
      <c r="G4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Row],[SubGroup]],'Структура цен DIY'!$B:$C,2,FALSE),0)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0" t="str">
        <f>IFERROR(INDEX(Структура_ассортимента[SuperCategory],MATCH(Товары[[#This Row],[SubGroup]],Структура_ассортимента[Subgroup],0)),"")</f>
        <v>A</v>
      </c>
      <c r="D4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110" t="str">
        <f>IFERROR(INDEX(Структура_ассортимента[Product group],MATCH(Товары[[#This Row],[SubGroup]],Структура_ассортимента[Subgroup],0)),"")</f>
        <v>AMT_C</v>
      </c>
      <c r="G4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Row],[SubGroup]],'Структура цен DIY'!$B:$C,2,FALSE),0)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0" t="str">
        <f>IFERROR(INDEX(Структура_ассортимента[SuperCategory],MATCH(Товары[[#This Row],[SubGroup]],Структура_ассортимента[Subgroup],0)),"")</f>
        <v>A</v>
      </c>
      <c r="D4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110" t="str">
        <f>IFERROR(INDEX(Структура_ассортимента[Product group],MATCH(Товары[[#This Row],[SubGroup]],Структура_ассортимента[Subgroup],0)),"")</f>
        <v>AMT_C</v>
      </c>
      <c r="G4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Row],[SubGroup]],'Структура цен DIY'!$B:$C,2,FALSE),0)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0" t="str">
        <f>IFERROR(INDEX(Структура_ассортимента[SuperCategory],MATCH(Товары[[#This Row],[SubGroup]],Структура_ассортимента[Subgroup],0)),"")</f>
        <v>A</v>
      </c>
      <c r="D4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110" t="str">
        <f>IFERROR(INDEX(Структура_ассортимента[Product group],MATCH(Товары[[#This Row],[SubGroup]],Структура_ассортимента[Subgroup],0)),"")</f>
        <v>AMT_C</v>
      </c>
      <c r="G4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Row],[SubGroup]],'Структура цен DIY'!$B:$C,2,FALSE),0)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0" t="str">
        <f>IFERROR(INDEX(Структура_ассортимента[SuperCategory],MATCH(Товары[[#This Row],[SubGroup]],Структура_ассортимента[Subgroup],0)),"")</f>
        <v>A</v>
      </c>
      <c r="D4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110" t="str">
        <f>IFERROR(INDEX(Структура_ассортимента[Product group],MATCH(Товары[[#This Row],[SubGroup]],Структура_ассортимента[Subgroup],0)),"")</f>
        <v>AMT_C</v>
      </c>
      <c r="G4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Row],[SubGroup]],'Структура цен DIY'!$B:$C,2,FALSE),0)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0" t="str">
        <f>IFERROR(INDEX(Структура_ассортимента[SuperCategory],MATCH(Товары[[#This Row],[SubGroup]],Структура_ассортимента[Subgroup],0)),"")</f>
        <v>A</v>
      </c>
      <c r="D4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110" t="str">
        <f>IFERROR(INDEX(Структура_ассортимента[Product group],MATCH(Товары[[#This Row],[SubGroup]],Структура_ассортимента[Subgroup],0)),"")</f>
        <v>AMT_C</v>
      </c>
      <c r="G4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Row],[SubGroup]],'Структура цен DIY'!$B:$C,2,FALSE),0)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0" t="str">
        <f>IFERROR(INDEX(Структура_ассортимента[SuperCategory],MATCH(Товары[[#This Row],[SubGroup]],Структура_ассортимента[Subgroup],0)),"")</f>
        <v>A</v>
      </c>
      <c r="D4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110" t="str">
        <f>IFERROR(INDEX(Структура_ассортимента[Product group],MATCH(Товары[[#This Row],[SubGroup]],Структура_ассортимента[Subgroup],0)),"")</f>
        <v>AMT_C</v>
      </c>
      <c r="G4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Row],[SubGroup]],'Структура цен DIY'!$B:$C,2,FALSE),0)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0" t="str">
        <f>IFERROR(INDEX(Структура_ассортимента[SuperCategory],MATCH(Товары[[#This Row],[SubGroup]],Структура_ассортимента[Subgroup],0)),"")</f>
        <v>A</v>
      </c>
      <c r="D4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110" t="str">
        <f>IFERROR(INDEX(Структура_ассортимента[Product group],MATCH(Товары[[#This Row],[SubGroup]],Структура_ассортимента[Subgroup],0)),"")</f>
        <v>AMT_C</v>
      </c>
      <c r="G4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Row],[SubGroup]],'Структура цен DIY'!$B:$C,2,FALSE),0)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0" t="str">
        <f>IFERROR(INDEX(Структура_ассортимента[SuperCategory],MATCH(Товары[[#This Row],[SubGroup]],Структура_ассортимента[Subgroup],0)),"")</f>
        <v>A</v>
      </c>
      <c r="D4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110" t="str">
        <f>IFERROR(INDEX(Структура_ассортимента[Product group],MATCH(Товары[[#This Row],[SubGroup]],Структура_ассортимента[Subgroup],0)),"")</f>
        <v>AMT_C</v>
      </c>
      <c r="G4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Row],[SubGroup]],'Структура цен DIY'!$B:$C,2,FALSE),0)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0" t="str">
        <f>IFERROR(INDEX(Структура_ассортимента[SuperCategory],MATCH(Товары[[#This Row],[SubGroup]],Структура_ассортимента[Subgroup],0)),"")</f>
        <v>A</v>
      </c>
      <c r="D4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110" t="str">
        <f>IFERROR(INDEX(Структура_ассортимента[Product group],MATCH(Товары[[#This Row],[SubGroup]],Структура_ассортимента[Subgroup],0)),"")</f>
        <v>AMT_C</v>
      </c>
      <c r="G4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Row],[SubGroup]],'Структура цен DIY'!$B:$C,2,FALSE),0)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0" t="str">
        <f>IFERROR(INDEX(Структура_ассортимента[SuperCategory],MATCH(Товары[[#This Row],[SubGroup]],Структура_ассортимента[Subgroup],0)),"")</f>
        <v>A</v>
      </c>
      <c r="D4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110" t="str">
        <f>IFERROR(INDEX(Структура_ассортимента[Product group],MATCH(Товары[[#This Row],[SubGroup]],Структура_ассортимента[Subgroup],0)),"")</f>
        <v>AMT_C</v>
      </c>
      <c r="G4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Row],[SubGroup]],'Структура цен DIY'!$B:$C,2,FALSE),0)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0" t="str">
        <f>IFERROR(INDEX(Структура_ассортимента[SuperCategory],MATCH(Товары[[#This Row],[SubGroup]],Структура_ассортимента[Subgroup],0)),"")</f>
        <v>A</v>
      </c>
      <c r="D4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110" t="str">
        <f>IFERROR(INDEX(Структура_ассортимента[Product group],MATCH(Товары[[#This Row],[SubGroup]],Структура_ассортимента[Subgroup],0)),"")</f>
        <v>AMT_C</v>
      </c>
      <c r="G4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59" s="36">
        <v>9221</v>
      </c>
      <c r="J459" s="36" t="str">
        <f>IFERROR(INDEX(Структура_ассортимента[Generic Name (long)],MATCH(Товары[[#This Row],[SubGroup]],Структура_ассортимента[Subgroup],0)),"")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Row],[SubGroup]],'Структура цен DIY'!$B:$C,2,FALSE),0)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0" t="str">
        <f>IFERROR(INDEX(Структура_ассортимента[SuperCategory],MATCH(Товары[[#This Row],[SubGroup]],Структура_ассортимента[Subgroup],0)),"")</f>
        <v>A</v>
      </c>
      <c r="D4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110" t="str">
        <f>IFERROR(INDEX(Структура_ассортимента[Product group],MATCH(Товары[[#This Row],[SubGroup]],Структура_ассортимента[Subgroup],0)),"")</f>
        <v>AMT_C</v>
      </c>
      <c r="G4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0" s="36">
        <v>9221</v>
      </c>
      <c r="J460" s="36" t="str">
        <f>IFERROR(INDEX(Структура_ассортимента[Generic Name (long)],MATCH(Товары[[#This Row],[SubGroup]],Структура_ассортимента[Subgroup],0)),"")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Row],[SubGroup]],'Структура цен DIY'!$B:$C,2,FALSE),0)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0" t="str">
        <f>IFERROR(INDEX(Структура_ассортимента[SuperCategory],MATCH(Товары[[#This Row],[SubGroup]],Структура_ассортимента[Subgroup],0)),"")</f>
        <v>A</v>
      </c>
      <c r="D4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110" t="str">
        <f>IFERROR(INDEX(Структура_ассортимента[Product group],MATCH(Товары[[#This Row],[SubGroup]],Структура_ассортимента[Subgroup],0)),"")</f>
        <v>AMT_C</v>
      </c>
      <c r="G4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Row],[SubGroup]],'Структура цен DIY'!$B:$C,2,FALSE),0)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0" t="str">
        <f>IFERROR(INDEX(Структура_ассортимента[SuperCategory],MATCH(Товары[[#This Row],[SubGroup]],Структура_ассортимента[Subgroup],0)),"")</f>
        <v>A</v>
      </c>
      <c r="D4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110" t="str">
        <f>IFERROR(INDEX(Структура_ассортимента[Product group],MATCH(Товары[[#This Row],[SubGroup]],Структура_ассортимента[Subgroup],0)),"")</f>
        <v>AMT_C</v>
      </c>
      <c r="G4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Row],[SubGroup]],'Структура цен DIY'!$B:$C,2,FALSE),0)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0" t="str">
        <f>IFERROR(INDEX(Структура_ассортимента[SuperCategory],MATCH(Товары[[#This Row],[SubGroup]],Структура_ассортимента[Subgroup],0)),"")</f>
        <v>A</v>
      </c>
      <c r="D4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110" t="str">
        <f>IFERROR(INDEX(Структура_ассортимента[Product group],MATCH(Товары[[#This Row],[SubGroup]],Структура_ассортимента[Subgroup],0)),"")</f>
        <v>AMT_C</v>
      </c>
      <c r="G4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Row],[SubGroup]],'Структура цен DIY'!$B:$C,2,FALSE),0)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0" t="str">
        <f>IFERROR(INDEX(Структура_ассортимента[SuperCategory],MATCH(Товары[[#This Row],[SubGroup]],Структура_ассортимента[Subgroup],0)),"")</f>
        <v>A</v>
      </c>
      <c r="D4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110" t="str">
        <f>IFERROR(INDEX(Структура_ассортимента[Product group],MATCH(Товары[[#This Row],[SubGroup]],Структура_ассортимента[Subgroup],0)),"")</f>
        <v>AMT_C</v>
      </c>
      <c r="G4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Row],[SubGroup]],'Структура цен DIY'!$B:$C,2,FALSE),0)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0" t="str">
        <f>IFERROR(INDEX(Структура_ассортимента[SuperCategory],MATCH(Товары[[#This Row],[SubGroup]],Структура_ассортимента[Subgroup],0)),"")</f>
        <v>A</v>
      </c>
      <c r="D4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110" t="str">
        <f>IFERROR(INDEX(Структура_ассортимента[Product group],MATCH(Товары[[#This Row],[SubGroup]],Структура_ассортимента[Subgroup],0)),"")</f>
        <v>AMT_C</v>
      </c>
      <c r="G4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Row],[SubGroup]],'Структура цен DIY'!$B:$C,2,FALSE),0)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0" t="str">
        <f>IFERROR(INDEX(Структура_ассортимента[SuperCategory],MATCH(Товары[[#This Row],[SubGroup]],Структура_ассортимента[Subgroup],0)),"")</f>
        <v>A</v>
      </c>
      <c r="D4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110" t="str">
        <f>IFERROR(INDEX(Структура_ассортимента[Product group],MATCH(Товары[[#This Row],[SubGroup]],Структура_ассортимента[Subgroup],0)),"")</f>
        <v>AMT_C</v>
      </c>
      <c r="G4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Row],[SubGroup]],'Структура цен DIY'!$B:$C,2,FALSE),0)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0" t="str">
        <f>IFERROR(INDEX(Структура_ассортимента[SuperCategory],MATCH(Товары[[#This Row],[SubGroup]],Структура_ассортимента[Subgroup],0)),"")</f>
        <v>A</v>
      </c>
      <c r="D4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110" t="str">
        <f>IFERROR(INDEX(Структура_ассортимента[Product group],MATCH(Товары[[#This Row],[SubGroup]],Структура_ассортимента[Subgroup],0)),"")</f>
        <v>AMT_C</v>
      </c>
      <c r="G4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Row],[SubGroup]],'Структура цен DIY'!$B:$C,2,FALSE),0)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0" t="str">
        <f>IFERROR(INDEX(Структура_ассортимента[SuperCategory],MATCH(Товары[[#This Row],[SubGroup]],Структура_ассортимента[Subgroup],0)),"")</f>
        <v>A</v>
      </c>
      <c r="D4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110" t="str">
        <f>IFERROR(INDEX(Структура_ассортимента[Product group],MATCH(Товары[[#This Row],[SubGroup]],Структура_ассортимента[Subgroup],0)),"")</f>
        <v>AMT_C</v>
      </c>
      <c r="G4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Row],[SubGroup]],'Структура цен DIY'!$B:$C,2,FALSE),0)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0" t="str">
        <f>IFERROR(INDEX(Структура_ассортимента[SuperCategory],MATCH(Товары[[#This Row],[SubGroup]],Структура_ассортимента[Subgroup],0)),"")</f>
        <v>A</v>
      </c>
      <c r="D4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110" t="str">
        <f>IFERROR(INDEX(Структура_ассортимента[Product group],MATCH(Товары[[#This Row],[SubGroup]],Структура_ассортимента[Subgroup],0)),"")</f>
        <v>AMT_C</v>
      </c>
      <c r="G4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Row],[SubGroup]],'Структура цен DIY'!$B:$C,2,FALSE),0)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0" t="str">
        <f>IFERROR(INDEX(Структура_ассортимента[SuperCategory],MATCH(Товары[[#This Row],[SubGroup]],Структура_ассортимента[Subgroup],0)),"")</f>
        <v>A</v>
      </c>
      <c r="D4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110" t="str">
        <f>IFERROR(INDEX(Структура_ассортимента[Product group],MATCH(Товары[[#This Row],[SubGroup]],Структура_ассортимента[Subgroup],0)),"")</f>
        <v>AMT_C</v>
      </c>
      <c r="G4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Row],[SubGroup]],'Структура цен DIY'!$B:$C,2,FALSE),0)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0" t="str">
        <f>IFERROR(INDEX(Структура_ассортимента[SuperCategory],MATCH(Товары[[#This Row],[SubGroup]],Структура_ассортимента[Subgroup],0)),"")</f>
        <v>A</v>
      </c>
      <c r="D4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110" t="str">
        <f>IFERROR(INDEX(Структура_ассортимента[Product group],MATCH(Товары[[#This Row],[SubGroup]],Структура_ассортимента[Subgroup],0)),"")</f>
        <v>AMT_C</v>
      </c>
      <c r="G4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Row],[SubGroup]],'Структура цен DIY'!$B:$C,2,FALSE),0)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0" t="str">
        <f>IFERROR(INDEX(Структура_ассортимента[SuperCategory],MATCH(Товары[[#This Row],[SubGroup]],Структура_ассортимента[Subgroup],0)),"")</f>
        <v>A</v>
      </c>
      <c r="D4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110" t="str">
        <f>IFERROR(INDEX(Структура_ассортимента[Product group],MATCH(Товары[[#This Row],[SubGroup]],Структура_ассортимента[Subgroup],0)),"")</f>
        <v>AMT_C</v>
      </c>
      <c r="G4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2" s="36">
        <v>9229</v>
      </c>
      <c r="J472" s="36" t="str">
        <f>IFERROR(INDEX(Структура_ассортимента[Generic Name (long)],MATCH(Товары[[#This Row],[SubGroup]],Структура_ассортимента[Subgroup],0)),"")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Row],[SubGroup]],'Структура цен DIY'!$B:$C,2,FALSE),0)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0" t="str">
        <f>IFERROR(INDEX(Структура_ассортимента[SuperCategory],MATCH(Товары[[#This Row],[SubGroup]],Структура_ассортимента[Subgroup],0)),"")</f>
        <v>A</v>
      </c>
      <c r="D4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110" t="str">
        <f>IFERROR(INDEX(Структура_ассортимента[Product group],MATCH(Товары[[#This Row],[SubGroup]],Структура_ассортимента[Subgroup],0)),"")</f>
        <v>AMT_C</v>
      </c>
      <c r="G4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3" s="36">
        <v>9229</v>
      </c>
      <c r="J473" s="36" t="str">
        <f>IFERROR(INDEX(Структура_ассортимента[Generic Name (long)],MATCH(Товары[[#This Row],[SubGroup]],Структура_ассортимента[Subgroup],0)),"")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Row],[SubGroup]],'Структура цен DIY'!$B:$C,2,FALSE),0)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0" t="str">
        <f>IFERROR(INDEX(Структура_ассортимента[SuperCategory],MATCH(Товары[[#This Row],[SubGroup]],Структура_ассортимента[Subgroup],0)),"")</f>
        <v>A</v>
      </c>
      <c r="D4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110" t="str">
        <f>IFERROR(INDEX(Структура_ассортимента[Product group],MATCH(Товары[[#This Row],[SubGroup]],Структура_ассортимента[Subgroup],0)),"")</f>
        <v>AMT_C</v>
      </c>
      <c r="G4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Row],[SubGroup]],'Структура цен DIY'!$B:$C,2,FALSE),0)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0" t="str">
        <f>IFERROR(INDEX(Структура_ассортимента[SuperCategory],MATCH(Товары[[#This Row],[SubGroup]],Структура_ассортимента[Subgroup],0)),"")</f>
        <v>A</v>
      </c>
      <c r="D4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110" t="str">
        <f>IFERROR(INDEX(Структура_ассортимента[Product group],MATCH(Товары[[#This Row],[SubGroup]],Структура_ассортимента[Subgroup],0)),"")</f>
        <v>AMT_C</v>
      </c>
      <c r="G4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Row],[SubGroup]],'Структура цен DIY'!$B:$C,2,FALSE),0)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0" t="str">
        <f>IFERROR(INDEX(Структура_ассортимента[SuperCategory],MATCH(Товары[[#This Row],[SubGroup]],Структура_ассортимента[Subgroup],0)),"")</f>
        <v>A</v>
      </c>
      <c r="D4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110" t="str">
        <f>IFERROR(INDEX(Структура_ассортимента[Product group],MATCH(Товары[[#This Row],[SubGroup]],Структура_ассортимента[Subgroup],0)),"")</f>
        <v>AMT_C</v>
      </c>
      <c r="G4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Row],[SubGroup]],'Структура цен DIY'!$B:$C,2,FALSE),0)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0" t="str">
        <f>IFERROR(INDEX(Структура_ассортимента[SuperCategory],MATCH(Товары[[#This Row],[SubGroup]],Структура_ассортимента[Subgroup],0)),"")</f>
        <v>A</v>
      </c>
      <c r="D4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110" t="str">
        <f>IFERROR(INDEX(Структура_ассортимента[Product group],MATCH(Товары[[#This Row],[SubGroup]],Структура_ассортимента[Subgroup],0)),"")</f>
        <v>AMT_C</v>
      </c>
      <c r="G4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Row],[SubGroup]],'Структура цен DIY'!$B:$C,2,FALSE),0)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0" t="str">
        <f>IFERROR(INDEX(Структура_ассортимента[SuperCategory],MATCH(Товары[[#This Row],[SubGroup]],Структура_ассортимента[Subgroup],0)),"")</f>
        <v>A</v>
      </c>
      <c r="D4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110" t="str">
        <f>IFERROR(INDEX(Структура_ассортимента[Product group],MATCH(Товары[[#This Row],[SubGroup]],Структура_ассортимента[Subgroup],0)),"")</f>
        <v>AMT_C</v>
      </c>
      <c r="G4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Row],[SubGroup]],'Структура цен DIY'!$B:$C,2,FALSE),0)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0" t="str">
        <f>IFERROR(INDEX(Структура_ассортимента[SuperCategory],MATCH(Товары[[#This Row],[SubGroup]],Структура_ассортимента[Subgroup],0)),"")</f>
        <v>A</v>
      </c>
      <c r="D4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110" t="str">
        <f>IFERROR(INDEX(Структура_ассортимента[Product group],MATCH(Товары[[#This Row],[SubGroup]],Структура_ассортимента[Subgroup],0)),"")</f>
        <v>AMT_C</v>
      </c>
      <c r="G4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Row],[SubGroup]],'Структура цен DIY'!$B:$C,2,FALSE),0)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0" t="str">
        <f>IFERROR(INDEX(Структура_ассортимента[SuperCategory],MATCH(Товары[[#This Row],[SubGroup]],Структура_ассортимента[Subgroup],0)),"")</f>
        <v>A</v>
      </c>
      <c r="D4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110" t="str">
        <f>IFERROR(INDEX(Структура_ассортимента[Product group],MATCH(Товары[[#This Row],[SubGroup]],Структура_ассортимента[Subgroup],0)),"")</f>
        <v>AMT_C</v>
      </c>
      <c r="G4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Row],[SubGroup]],'Структура цен DIY'!$B:$C,2,FALSE),0)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0" t="str">
        <f>IFERROR(INDEX(Структура_ассортимента[SuperCategory],MATCH(Товары[[#This Row],[SubGroup]],Структура_ассортимента[Subgroup],0)),"")</f>
        <v>A</v>
      </c>
      <c r="D4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110" t="str">
        <f>IFERROR(INDEX(Структура_ассортимента[Product group],MATCH(Товары[[#This Row],[SubGroup]],Структура_ассортимента[Subgroup],0)),"")</f>
        <v>AMT_C</v>
      </c>
      <c r="G4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Row],[SubGroup]],'Структура цен DIY'!$B:$C,2,FALSE),0)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0" t="str">
        <f>IFERROR(INDEX(Структура_ассортимента[SuperCategory],MATCH(Товары[[#This Row],[SubGroup]],Структура_ассортимента[Subgroup],0)),"")</f>
        <v>A</v>
      </c>
      <c r="D4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110" t="str">
        <f>IFERROR(INDEX(Структура_ассортимента[Product group],MATCH(Товары[[#This Row],[SubGroup]],Структура_ассортимента[Subgroup],0)),"")</f>
        <v>AMT_C</v>
      </c>
      <c r="G4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Row],[SubGroup]],'Структура цен DIY'!$B:$C,2,FALSE),0)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0" t="str">
        <f>IFERROR(INDEX(Структура_ассортимента[SuperCategory],MATCH(Товары[[#This Row],[SubGroup]],Структура_ассортимента[Subgroup],0)),"")</f>
        <v>A</v>
      </c>
      <c r="D4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110" t="str">
        <f>IFERROR(INDEX(Структура_ассортимента[Product group],MATCH(Товары[[#This Row],[SubGroup]],Структура_ассортимента[Subgroup],0)),"")</f>
        <v>AMT_C</v>
      </c>
      <c r="G4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Row],[SubGroup]],'Структура цен DIY'!$B:$C,2,FALSE),0)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0" t="str">
        <f>IFERROR(INDEX(Структура_ассортимента[SuperCategory],MATCH(Товары[[#This Row],[SubGroup]],Структура_ассортимента[Subgroup],0)),"")</f>
        <v>A</v>
      </c>
      <c r="D4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110" t="str">
        <f>IFERROR(INDEX(Структура_ассортимента[Product group],MATCH(Товары[[#This Row],[SubGroup]],Структура_ассортимента[Subgroup],0)),"")</f>
        <v>AMT_C</v>
      </c>
      <c r="G4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Row],[SubGroup]],'Структура цен DIY'!$B:$C,2,FALSE),0)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0" t="str">
        <f>IFERROR(INDEX(Структура_ассортимента[SuperCategory],MATCH(Товары[[#This Row],[SubGroup]],Структура_ассортимента[Subgroup],0)),"")</f>
        <v>A</v>
      </c>
      <c r="D4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110" t="str">
        <f>IFERROR(INDEX(Структура_ассортимента[Product group],MATCH(Товары[[#This Row],[SubGroup]],Структура_ассортимента[Subgroup],0)),"")</f>
        <v>AMT_C</v>
      </c>
      <c r="G4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Row],[SubGroup]],'Структура цен DIY'!$B:$C,2,FALSE),0)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0" t="str">
        <f>IFERROR(INDEX(Структура_ассортимента[SuperCategory],MATCH(Товары[[#This Row],[SubGroup]],Структура_ассортимента[Subgroup],0)),"")</f>
        <v>A</v>
      </c>
      <c r="D4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110" t="str">
        <f>IFERROR(INDEX(Структура_ассортимента[Product group],MATCH(Товары[[#This Row],[SubGroup]],Структура_ассортимента[Subgroup],0)),"")</f>
        <v>AMT_C</v>
      </c>
      <c r="G4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Row],[SubGroup]],'Структура цен DIY'!$B:$C,2,FALSE),0)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0" t="str">
        <f>IFERROR(INDEX(Структура_ассортимента[SuperCategory],MATCH(Товары[[#This Row],[SubGroup]],Структура_ассортимента[Subgroup],0)),"")</f>
        <v>A</v>
      </c>
      <c r="D4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110" t="str">
        <f>IFERROR(INDEX(Структура_ассортимента[Product group],MATCH(Товары[[#This Row],[SubGroup]],Структура_ассортимента[Subgroup],0)),"")</f>
        <v>AMT_C</v>
      </c>
      <c r="G4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Row],[SubGroup]],'Структура цен DIY'!$B:$C,2,FALSE),0)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0" t="str">
        <f>IFERROR(INDEX(Структура_ассортимента[SuperCategory],MATCH(Товары[[#This Row],[SubGroup]],Структура_ассортимента[Subgroup],0)),"")</f>
        <v>A</v>
      </c>
      <c r="D4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110" t="str">
        <f>IFERROR(INDEX(Структура_ассортимента[Product group],MATCH(Товары[[#This Row],[SubGroup]],Структура_ассортимента[Subgroup],0)),"")</f>
        <v>AMT_C</v>
      </c>
      <c r="G4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Row],[SubGroup]],'Структура цен DIY'!$B:$C,2,FALSE),0)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0" t="str">
        <f>IFERROR(INDEX(Структура_ассортимента[SuperCategory],MATCH(Товары[[#This Row],[SubGroup]],Структура_ассортимента[Subgroup],0)),"")</f>
        <v>A</v>
      </c>
      <c r="D4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110" t="str">
        <f>IFERROR(INDEX(Структура_ассортимента[Product group],MATCH(Товары[[#This Row],[SubGroup]],Структура_ассортимента[Subgroup],0)),"")</f>
        <v>AMT_C</v>
      </c>
      <c r="G4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Row],[SubGroup]],'Структура цен DIY'!$B:$C,2,FALSE),0)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0" t="str">
        <f>IFERROR(INDEX(Структура_ассортимента[SuperCategory],MATCH(Товары[[#This Row],[SubGroup]],Структура_ассортимента[Subgroup],0)),"")</f>
        <v>A</v>
      </c>
      <c r="D4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110" t="str">
        <f>IFERROR(INDEX(Структура_ассортимента[Product group],MATCH(Товары[[#This Row],[SubGroup]],Структура_ассортимента[Subgroup],0)),"")</f>
        <v>AMT_C</v>
      </c>
      <c r="G4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Row],[SubGroup]],'Структура цен DIY'!$B:$C,2,FALSE),0)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0" t="str">
        <f>IFERROR(INDEX(Структура_ассортимента[SuperCategory],MATCH(Товары[[#This Row],[SubGroup]],Структура_ассортимента[Subgroup],0)),"")</f>
        <v>A</v>
      </c>
      <c r="D4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110" t="str">
        <f>IFERROR(INDEX(Структура_ассортимента[Product group],MATCH(Товары[[#This Row],[SubGroup]],Структура_ассортимента[Subgroup],0)),"")</f>
        <v>AMT_C</v>
      </c>
      <c r="G4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Row],[SubGroup]],'Структура цен DIY'!$B:$C,2,FALSE),0)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0" t="str">
        <f>IFERROR(INDEX(Структура_ассортимента[SuperCategory],MATCH(Товары[[#This Row],[SubGroup]],Структура_ассортимента[Subgroup],0)),"")</f>
        <v>A</v>
      </c>
      <c r="D4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110" t="str">
        <f>IFERROR(INDEX(Структура_ассортимента[Product group],MATCH(Товары[[#This Row],[SubGroup]],Структура_ассортимента[Subgroup],0)),"")</f>
        <v>AMT_C</v>
      </c>
      <c r="G4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Row],[SubGroup]],'Структура цен DIY'!$B:$C,2,FALSE),0)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0" t="str">
        <f>IFERROR(INDEX(Структура_ассортимента[SuperCategory],MATCH(Товары[[#This Row],[SubGroup]],Структура_ассортимента[Subgroup],0)),"")</f>
        <v>A</v>
      </c>
      <c r="D4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110" t="str">
        <f>IFERROR(INDEX(Структура_ассортимента[Product group],MATCH(Товары[[#This Row],[SubGroup]],Структура_ассортимента[Subgroup],0)),"")</f>
        <v>AMT_C</v>
      </c>
      <c r="G4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Row],[SubGroup]],'Структура цен DIY'!$B:$C,2,FALSE),0)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0" t="str">
        <f>IFERROR(INDEX(Структура_ассортимента[SuperCategory],MATCH(Товары[[#This Row],[SubGroup]],Структура_ассортимента[Subgroup],0)),"")</f>
        <v>A</v>
      </c>
      <c r="D4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110" t="str">
        <f>IFERROR(INDEX(Структура_ассортимента[Product group],MATCH(Товары[[#This Row],[SubGroup]],Структура_ассортимента[Subgroup],0)),"")</f>
        <v>AMT_C</v>
      </c>
      <c r="G4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Row],[SubGroup]],'Структура цен DIY'!$B:$C,2,FALSE),0)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0" t="str">
        <f>IFERROR(INDEX(Структура_ассортимента[SuperCategory],MATCH(Товары[[#This Row],[SubGroup]],Структура_ассортимента[Subgroup],0)),"")</f>
        <v>A</v>
      </c>
      <c r="D4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110" t="str">
        <f>IFERROR(INDEX(Структура_ассортимента[Product group],MATCH(Товары[[#This Row],[SubGroup]],Структура_ассортимента[Subgroup],0)),"")</f>
        <v>AMT_C</v>
      </c>
      <c r="G4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5" s="36">
        <v>9221</v>
      </c>
      <c r="J495" s="36" t="str">
        <f>IFERROR(INDEX(Структура_ассортимента[Generic Name (long)],MATCH(Товары[[#This Row],[SubGroup]],Структура_ассортимента[Subgroup],0)),"")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Row],[SubGroup]],'Структура цен DIY'!$B:$C,2,FALSE),0)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0" t="str">
        <f>IFERROR(INDEX(Структура_ассортимента[SuperCategory],MATCH(Товары[[#This Row],[SubGroup]],Структура_ассортимента[Subgroup],0)),"")</f>
        <v>A</v>
      </c>
      <c r="D4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110" t="str">
        <f>IFERROR(INDEX(Структура_ассортимента[Product group],MATCH(Товары[[#This Row],[SubGroup]],Структура_ассортимента[Subgroup],0)),"")</f>
        <v>AMT_C</v>
      </c>
      <c r="G4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6" s="36">
        <v>9221</v>
      </c>
      <c r="J496" s="36" t="str">
        <f>IFERROR(INDEX(Структура_ассортимента[Generic Name (long)],MATCH(Товары[[#This Row],[SubGroup]],Структура_ассортимента[Subgroup],0)),"")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Row],[SubGroup]],'Структура цен DIY'!$B:$C,2,FALSE),0)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0" t="str">
        <f>IFERROR(INDEX(Структура_ассортимента[SuperCategory],MATCH(Товары[[#This Row],[SubGroup]],Структура_ассортимента[Subgroup],0)),"")</f>
        <v>A</v>
      </c>
      <c r="D4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110" t="str">
        <f>IFERROR(INDEX(Структура_ассортимента[Product group],MATCH(Товары[[#This Row],[SubGroup]],Структура_ассортимента[Subgroup],0)),"")</f>
        <v>AMT_C</v>
      </c>
      <c r="G4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7" s="36">
        <v>9226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Row],[SubGroup]],'Структура цен DIY'!$B:$C,2,FALSE),0)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0" t="str">
        <f>IFERROR(INDEX(Структура_ассортимента[SuperCategory],MATCH(Товары[[#This Row],[SubGroup]],Структура_ассортимента[Subgroup],0)),"")</f>
        <v>A</v>
      </c>
      <c r="D4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110" t="str">
        <f>IFERROR(INDEX(Структура_ассортимента[Product group],MATCH(Товары[[#This Row],[SubGroup]],Структура_ассортимента[Subgroup],0)),"")</f>
        <v>AMT_C</v>
      </c>
      <c r="G4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8" s="36">
        <v>9227</v>
      </c>
      <c r="J498" s="36" t="str">
        <f>IFERROR(INDEX(Структура_ассортимента[Generic Name (long)],MATCH(Товары[[#This Row],[SubGroup]],Структура_ассортимента[Subgroup],0)),"")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Row],[SubGroup]],'Структура цен DIY'!$B:$C,2,FALSE),0)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0" t="str">
        <f>IFERROR(INDEX(Структура_ассортимента[SuperCategory],MATCH(Товары[[#This Row],[SubGroup]],Структура_ассортимента[Subgroup],0)),"")</f>
        <v>A</v>
      </c>
      <c r="D4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110" t="str">
        <f>IFERROR(INDEX(Структура_ассортимента[Product group],MATCH(Товары[[#This Row],[SubGroup]],Структура_ассортимента[Subgroup],0)),"")</f>
        <v>AMT_C</v>
      </c>
      <c r="G4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9" s="36">
        <v>9227</v>
      </c>
      <c r="J499" s="36" t="str">
        <f>IFERROR(INDEX(Структура_ассортимента[Generic Name (long)],MATCH(Товары[[#This Row],[SubGroup]],Структура_ассортимента[Subgroup],0)),"")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Row],[SubGroup]],'Структура цен DIY'!$B:$C,2,FALSE),0)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0" t="str">
        <f>IFERROR(INDEX(Структура_ассортимента[SuperCategory],MATCH(Товары[[#This Row],[SubGroup]],Структура_ассортимента[Subgroup],0)),"")</f>
        <v>A</v>
      </c>
      <c r="D5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110" t="str">
        <f>IFERROR(INDEX(Структура_ассортимента[Product group],MATCH(Товары[[#This Row],[SubGroup]],Структура_ассортимента[Subgroup],0)),"")</f>
        <v>AMT_C</v>
      </c>
      <c r="G5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Row],[SubGroup]],'Структура цен DIY'!$B:$C,2,FALSE),0)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0" t="str">
        <f>IFERROR(INDEX(Структура_ассортимента[SuperCategory],MATCH(Товары[[#This Row],[SubGroup]],Структура_ассортимента[Subgroup],0)),"")</f>
        <v>A</v>
      </c>
      <c r="D5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110" t="str">
        <f>IFERROR(INDEX(Структура_ассортимента[Product group],MATCH(Товары[[#This Row],[SubGroup]],Структура_ассортимента[Subgroup],0)),"")</f>
        <v>AMT_C</v>
      </c>
      <c r="G5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Row],[SubGroup]],'Структура цен DIY'!$B:$C,2,FALSE),0)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0" t="str">
        <f>IFERROR(INDEX(Структура_ассортимента[SuperCategory],MATCH(Товары[[#This Row],[SubGroup]],Структура_ассортимента[Subgroup],0)),"")</f>
        <v>A</v>
      </c>
      <c r="D5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110" t="str">
        <f>IFERROR(INDEX(Структура_ассортимента[Product group],MATCH(Товары[[#This Row],[SubGroup]],Структура_ассортимента[Subgroup],0)),"")</f>
        <v>AMT_C</v>
      </c>
      <c r="G5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2" s="36">
        <v>9221</v>
      </c>
      <c r="J502" s="36" t="str">
        <f>IFERROR(INDEX(Структура_ассортимента[Generic Name (long)],MATCH(Товары[[#This Row],[SubGroup]],Структура_ассортимента[Subgroup],0)),"")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Row],[SubGroup]],'Структура цен DIY'!$B:$C,2,FALSE),0)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0" t="str">
        <f>IFERROR(INDEX(Структура_ассортимента[SuperCategory],MATCH(Товары[[#This Row],[SubGroup]],Структура_ассортимента[Subgroup],0)),"")</f>
        <v>A</v>
      </c>
      <c r="D5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110" t="str">
        <f>IFERROR(INDEX(Структура_ассортимента[Product group],MATCH(Товары[[#This Row],[SubGroup]],Структура_ассортимента[Subgroup],0)),"")</f>
        <v>AMT_C</v>
      </c>
      <c r="G5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3" s="36">
        <v>9229</v>
      </c>
      <c r="J503" s="36" t="str">
        <f>IFERROR(INDEX(Структура_ассортимента[Generic Name (long)],MATCH(Товары[[#This Row],[SubGroup]],Структура_ассортимента[Subgroup],0)),"")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Row],[SubGroup]],'Структура цен DIY'!$B:$C,2,FALSE),0)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0" t="str">
        <f>IFERROR(INDEX(Структура_ассортимента[SuperCategory],MATCH(Товары[[#This Row],[SubGroup]],Структура_ассортимента[Subgroup],0)),"")</f>
        <v>A</v>
      </c>
      <c r="D5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110" t="str">
        <f>IFERROR(INDEX(Структура_ассортимента[Product group],MATCH(Товары[[#This Row],[SubGroup]],Структура_ассортимента[Subgroup],0)),"")</f>
        <v>AMT_C</v>
      </c>
      <c r="G5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4" s="36">
        <v>9223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Row],[SubGroup]],'Структура цен DIY'!$B:$C,2,FALSE),0)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0" t="str">
        <f>IFERROR(INDEX(Структура_ассортимента[SuperCategory],MATCH(Товары[[#This Row],[SubGroup]],Структура_ассортимента[Subgroup],0)),"")</f>
        <v>A</v>
      </c>
      <c r="D5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110" t="str">
        <f>IFERROR(INDEX(Структура_ассортимента[Product group],MATCH(Товары[[#This Row],[SubGroup]],Структура_ассортимента[Subgroup],0)),"")</f>
        <v>AMT_C</v>
      </c>
      <c r="G5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5" s="36">
        <v>9223</v>
      </c>
      <c r="J505" s="36" t="str">
        <f>IFERROR(INDEX(Структура_ассортимента[Generic Name (long)],MATCH(Товары[[#This Row],[SubGroup]],Структура_ассортимента[Subgroup],0)),"")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Row],[SubGroup]],'Структура цен DIY'!$B:$C,2,FALSE),0)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0" t="str">
        <f>IFERROR(INDEX(Структура_ассортимента[SuperCategory],MATCH(Товары[[#This Row],[SubGroup]],Структура_ассортимента[Subgroup],0)),"")</f>
        <v>A</v>
      </c>
      <c r="D5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110" t="str">
        <f>IFERROR(INDEX(Структура_ассортимента[Product group],MATCH(Товары[[#This Row],[SubGroup]],Структура_ассортимента[Subgroup],0)),"")</f>
        <v>AMT_C</v>
      </c>
      <c r="G5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Row],[SubGroup]],'Структура цен DIY'!$B:$C,2,FALSE),0)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0" t="str">
        <f>IFERROR(INDEX(Структура_ассортимента[SuperCategory],MATCH(Товары[[#This Row],[SubGroup]],Структура_ассортимента[Subgroup],0)),"")</f>
        <v>A</v>
      </c>
      <c r="D5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110" t="str">
        <f>IFERROR(INDEX(Структура_ассортимента[Product group],MATCH(Товары[[#This Row],[SubGroup]],Структура_ассортимента[Subgroup],0)),"")</f>
        <v>AMT_C</v>
      </c>
      <c r="G5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7" s="36">
        <v>9221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Row],[SubGroup]],'Структура цен DIY'!$B:$C,2,FALSE),0)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0" t="str">
        <f>IFERROR(INDEX(Структура_ассортимента[SuperCategory],MATCH(Товары[[#This Row],[SubGroup]],Структура_ассортимента[Subgroup],0)),"")</f>
        <v>A</v>
      </c>
      <c r="D5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110" t="str">
        <f>IFERROR(INDEX(Структура_ассортимента[Product group],MATCH(Товары[[#This Row],[SubGroup]],Структура_ассортимента[Subgroup],0)),"")</f>
        <v>AMT_C</v>
      </c>
      <c r="G5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8" s="36">
        <v>9227</v>
      </c>
      <c r="J508" s="36" t="str">
        <f>IFERROR(INDEX(Структура_ассортимента[Generic Name (long)],MATCH(Товары[[#This Row],[SubGroup]],Структура_ассортимента[Subgroup],0)),"")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Row],[SubGroup]],'Структура цен DIY'!$B:$C,2,FALSE),0)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0" t="str">
        <f>IFERROR(INDEX(Структура_ассортимента[SuperCategory],MATCH(Товары[[#This Row],[SubGroup]],Структура_ассортимента[Subgroup],0)),"")</f>
        <v>A</v>
      </c>
      <c r="D5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110" t="str">
        <f>IFERROR(INDEX(Структура_ассортимента[Product group],MATCH(Товары[[#This Row],[SubGroup]],Структура_ассортимента[Subgroup],0)),"")</f>
        <v>AMT_C</v>
      </c>
      <c r="G5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Row],[SubGroup]],'Структура цен DIY'!$B:$C,2,FALSE),0)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0" t="str">
        <f>IFERROR(INDEX(Структура_ассортимента[SuperCategory],MATCH(Товары[[#This Row],[SubGroup]],Структура_ассортимента[Subgroup],0)),"")</f>
        <v>A</v>
      </c>
      <c r="D5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110" t="str">
        <f>IFERROR(INDEX(Структура_ассортимента[Product group],MATCH(Товары[[#This Row],[SubGroup]],Структура_ассортимента[Subgroup],0)),"")</f>
        <v>AMT_C</v>
      </c>
      <c r="G5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Row],[SubGroup]],'Структура цен DIY'!$B:$C,2,FALSE),0)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0" t="str">
        <f>IFERROR(INDEX(Структура_ассортимента[SuperCategory],MATCH(Товары[[#This Row],[SubGroup]],Структура_ассортимента[Subgroup],0)),"")</f>
        <v>A</v>
      </c>
      <c r="D5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110" t="str">
        <f>IFERROR(INDEX(Структура_ассортимента[Product group],MATCH(Товары[[#This Row],[SubGroup]],Структура_ассортимента[Subgroup],0)),"")</f>
        <v>AMT_C</v>
      </c>
      <c r="G5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1" s="36">
        <v>9222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Row],[SubGroup]],'Структура цен DIY'!$B:$C,2,FALSE),0)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0" t="str">
        <f>IFERROR(INDEX(Структура_ассортимента[SuperCategory],MATCH(Товары[[#This Row],[SubGroup]],Структура_ассортимента[Subgroup],0)),"")</f>
        <v>A</v>
      </c>
      <c r="D5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110" t="str">
        <f>IFERROR(INDEX(Структура_ассортимента[Product group],MATCH(Товары[[#This Row],[SubGroup]],Структура_ассортимента[Subgroup],0)),"")</f>
        <v>AMT_C</v>
      </c>
      <c r="G5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2" s="36">
        <v>9221</v>
      </c>
      <c r="J512" s="36" t="str">
        <f>IFERROR(INDEX(Структура_ассортимента[Generic Name (long)],MATCH(Товары[[#This Row],[SubGroup]],Структура_ассортимента[Subgroup],0)),"")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Row],[SubGroup]],'Структура цен DIY'!$B:$C,2,FALSE),0)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0" t="str">
        <f>IFERROR(INDEX(Структура_ассортимента[SuperCategory],MATCH(Товары[[#This Row],[SubGroup]],Структура_ассортимента[Subgroup],0)),"")</f>
        <v>A</v>
      </c>
      <c r="D5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110" t="str">
        <f>IFERROR(INDEX(Структура_ассортимента[Product group],MATCH(Товары[[#This Row],[SubGroup]],Структура_ассортимента[Subgroup],0)),"")</f>
        <v>AMT_C</v>
      </c>
      <c r="G5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3" s="36">
        <v>9221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Row],[SubGroup]],'Структура цен DIY'!$B:$C,2,FALSE),0)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0" t="str">
        <f>IFERROR(INDEX(Структура_ассортимента[SuperCategory],MATCH(Товары[[#This Row],[SubGroup]],Структура_ассортимента[Subgroup],0)),"")</f>
        <v>A</v>
      </c>
      <c r="D5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110" t="str">
        <f>IFERROR(INDEX(Структура_ассортимента[Product group],MATCH(Товары[[#This Row],[SubGroup]],Структура_ассортимента[Subgroup],0)),"")</f>
        <v>AMT_C</v>
      </c>
      <c r="G5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4" s="36">
        <v>9227</v>
      </c>
      <c r="J514" s="36" t="str">
        <f>IFERROR(INDEX(Структура_ассортимента[Generic Name (long)],MATCH(Товары[[#This Row],[SubGroup]],Структура_ассортимента[Subgroup],0)),"")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Row],[SubGroup]],'Структура цен DIY'!$B:$C,2,FALSE),0)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0" t="str">
        <f>IFERROR(INDEX(Структура_ассортимента[SuperCategory],MATCH(Товары[[#This Row],[SubGroup]],Структура_ассортимента[Subgroup],0)),"")</f>
        <v>A</v>
      </c>
      <c r="D5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110" t="str">
        <f>IFERROR(INDEX(Структура_ассортимента[Product group],MATCH(Товары[[#This Row],[SubGroup]],Структура_ассортимента[Subgroup],0)),"")</f>
        <v>AMT_C</v>
      </c>
      <c r="G5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5" s="36">
        <v>9226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Row],[SubGroup]],'Структура цен DIY'!$B:$C,2,FALSE),0)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0" t="str">
        <f>IFERROR(INDEX(Структура_ассортимента[SuperCategory],MATCH(Товары[[#This Row],[SubGroup]],Структура_ассортимента[Subgroup],0)),"")</f>
        <v>A</v>
      </c>
      <c r="D5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110" t="str">
        <f>IFERROR(INDEX(Структура_ассортимента[Product group],MATCH(Товары[[#This Row],[SubGroup]],Структура_ассортимента[Subgroup],0)),"")</f>
        <v>AMT_C</v>
      </c>
      <c r="G5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6" s="36">
        <v>9223</v>
      </c>
      <c r="J516" s="36" t="str">
        <f>IFERROR(INDEX(Структура_ассортимента[Generic Name (long)],MATCH(Товары[[#This Row],[SubGroup]],Структура_ассортимента[Subgroup],0)),"")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Row],[SubGroup]],'Структура цен DIY'!$B:$C,2,FALSE),0)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0" t="str">
        <f>IFERROR(INDEX(Структура_ассортимента[SuperCategory],MATCH(Товары[[#This Row],[SubGroup]],Структура_ассортимента[Subgroup],0)),"")</f>
        <v>A</v>
      </c>
      <c r="D5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110" t="str">
        <f>IFERROR(INDEX(Структура_ассортимента[Product group],MATCH(Товары[[#This Row],[SubGroup]],Структура_ассортимента[Subgroup],0)),"")</f>
        <v>AMT_C</v>
      </c>
      <c r="G5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7" s="36">
        <v>9223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Row],[SubGroup]],'Структура цен DIY'!$B:$C,2,FALSE),0)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0" t="str">
        <f>IFERROR(INDEX(Структура_ассортимента[SuperCategory],MATCH(Товары[[#This Row],[SubGroup]],Структура_ассортимента[Subgroup],0)),"")</f>
        <v>A</v>
      </c>
      <c r="D5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110" t="str">
        <f>IFERROR(INDEX(Структура_ассортимента[Product group],MATCH(Товары[[#This Row],[SubGroup]],Структура_ассортимента[Subgroup],0)),"")</f>
        <v>AMT_C</v>
      </c>
      <c r="G5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Row],[SubGroup]],'Структура цен DIY'!$B:$C,2,FALSE),0)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0" t="str">
        <f>IFERROR(INDEX(Структура_ассортимента[SuperCategory],MATCH(Товары[[#This Row],[SubGroup]],Структура_ассортимента[Subgroup],0)),"")</f>
        <v>A</v>
      </c>
      <c r="D5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110" t="str">
        <f>IFERROR(INDEX(Структура_ассортимента[Product group],MATCH(Товары[[#This Row],[SubGroup]],Структура_ассортимента[Subgroup],0)),"")</f>
        <v>AMT_C</v>
      </c>
      <c r="G5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Row],[SubGroup]],'Структура цен DIY'!$B:$C,2,FALSE),0)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0" t="str">
        <f>IFERROR(INDEX(Структура_ассортимента[SuperCategory],MATCH(Товары[[#This Row],[SubGroup]],Структура_ассортимента[Subgroup],0)),"")</f>
        <v>A</v>
      </c>
      <c r="D5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110" t="str">
        <f>IFERROR(INDEX(Структура_ассортимента[Product group],MATCH(Товары[[#This Row],[SubGroup]],Структура_ассортимента[Subgroup],0)),"")</f>
        <v>AMT_C</v>
      </c>
      <c r="G5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Row],[SubGroup]],'Структура цен DIY'!$B:$C,2,FALSE),0)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0" t="str">
        <f>IFERROR(INDEX(Структура_ассортимента[SuperCategory],MATCH(Товары[[#This Row],[SubGroup]],Структура_ассортимента[Subgroup],0)),"")</f>
        <v>A</v>
      </c>
      <c r="D5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110" t="str">
        <f>IFERROR(INDEX(Структура_ассортимента[Product group],MATCH(Товары[[#This Row],[SubGroup]],Структура_ассортимента[Subgroup],0)),"")</f>
        <v>AMT_C</v>
      </c>
      <c r="G5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1" s="36">
        <v>9221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Row],[SubGroup]],'Структура цен DIY'!$B:$C,2,FALSE),0)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0" t="str">
        <f>IFERROR(INDEX(Структура_ассортимента[SuperCategory],MATCH(Товары[[#This Row],[SubGroup]],Структура_ассортимента[Subgroup],0)),"")</f>
        <v>A</v>
      </c>
      <c r="D5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110" t="str">
        <f>IFERROR(INDEX(Структура_ассортимента[Product group],MATCH(Товары[[#This Row],[SubGroup]],Структура_ассортимента[Subgroup],0)),"")</f>
        <v>AMT_C</v>
      </c>
      <c r="G5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2" s="36">
        <v>9221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Row],[SubGroup]],'Структура цен DIY'!$B:$C,2,FALSE),0)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0" t="str">
        <f>IFERROR(INDEX(Структура_ассортимента[SuperCategory],MATCH(Товары[[#This Row],[SubGroup]],Структура_ассортимента[Subgroup],0)),"")</f>
        <v>A</v>
      </c>
      <c r="D5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110" t="str">
        <f>IFERROR(INDEX(Структура_ассортимента[Product group],MATCH(Товары[[#This Row],[SubGroup]],Структура_ассортимента[Subgroup],0)),"")</f>
        <v>AMT_C</v>
      </c>
      <c r="G5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3" s="36">
        <v>9228</v>
      </c>
      <c r="J523" s="36" t="str">
        <f>IFERROR(INDEX(Структура_ассортимента[Generic Name (long)],MATCH(Товары[[#This Row],[SubGroup]],Структура_ассортимента[Subgroup],0)),"")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Row],[SubGroup]],'Структура цен DIY'!$B:$C,2,FALSE),0)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0" t="str">
        <f>IFERROR(INDEX(Структура_ассортимента[SuperCategory],MATCH(Товары[[#This Row],[SubGroup]],Структура_ассортимента[Subgroup],0)),"")</f>
        <v>A</v>
      </c>
      <c r="D5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110" t="str">
        <f>IFERROR(INDEX(Структура_ассортимента[Product group],MATCH(Товары[[#This Row],[SubGroup]],Структура_ассортимента[Subgroup],0)),"")</f>
        <v>AMT_C</v>
      </c>
      <c r="G5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4" s="36">
        <v>9228</v>
      </c>
      <c r="J524" s="36" t="str">
        <f>IFERROR(INDEX(Структура_ассортимента[Generic Name (long)],MATCH(Товары[[#This Row],[SubGroup]],Структура_ассортимента[Subgroup],0)),"")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Row],[SubGroup]],'Структура цен DIY'!$B:$C,2,FALSE),0)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0" t="str">
        <f>IFERROR(INDEX(Структура_ассортимента[SuperCategory],MATCH(Товары[[#This Row],[SubGroup]],Структура_ассортимента[Subgroup],0)),"")</f>
        <v>A</v>
      </c>
      <c r="D5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110" t="str">
        <f>IFERROR(INDEX(Структура_ассортимента[Product group],MATCH(Товары[[#This Row],[SubGroup]],Структура_ассортимента[Subgroup],0)),"")</f>
        <v>AMT_C</v>
      </c>
      <c r="G5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Row],[SubGroup]],'Структура цен DIY'!$B:$C,2,FALSE),0)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0" t="str">
        <f>IFERROR(INDEX(Структура_ассортимента[SuperCategory],MATCH(Товары[[#This Row],[SubGroup]],Структура_ассортимента[Subgroup],0)),"")</f>
        <v>A</v>
      </c>
      <c r="D5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110" t="str">
        <f>IFERROR(INDEX(Структура_ассортимента[Product group],MATCH(Товары[[#This Row],[SubGroup]],Структура_ассортимента[Subgroup],0)),"")</f>
        <v>AMT_C</v>
      </c>
      <c r="G5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Row],[SubGroup]],'Структура цен DIY'!$B:$C,2,FALSE),0)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0" t="str">
        <f>IFERROR(INDEX(Структура_ассортимента[SuperCategory],MATCH(Товары[[#This Row],[SubGroup]],Структура_ассортимента[Subgroup],0)),"")</f>
        <v>A</v>
      </c>
      <c r="D5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110" t="str">
        <f>IFERROR(INDEX(Структура_ассортимента[Product group],MATCH(Товары[[#This Row],[SubGroup]],Структура_ассортимента[Subgroup],0)),"")</f>
        <v>AMT_C</v>
      </c>
      <c r="G5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Row],[SubGroup]],'Структура цен DIY'!$B:$C,2,FALSE),0)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0" t="str">
        <f>IFERROR(INDEX(Структура_ассортимента[SuperCategory],MATCH(Товары[[#This Row],[SubGroup]],Структура_ассортимента[Subgroup],0)),"")</f>
        <v>A</v>
      </c>
      <c r="D5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110" t="str">
        <f>IFERROR(INDEX(Структура_ассортимента[Product group],MATCH(Товары[[#This Row],[SubGroup]],Структура_ассортимента[Subgroup],0)),"")</f>
        <v>AMT_C</v>
      </c>
      <c r="G5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Row],[SubGroup]],'Структура цен DIY'!$B:$C,2,FALSE),0)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0" t="str">
        <f>IFERROR(INDEX(Структура_ассортимента[SuperCategory],MATCH(Товары[[#This Row],[SubGroup]],Структура_ассортимента[Subgroup],0)),"")</f>
        <v>A</v>
      </c>
      <c r="D5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110" t="str">
        <f>IFERROR(INDEX(Структура_ассортимента[Product group],MATCH(Товары[[#This Row],[SubGroup]],Структура_ассортимента[Subgroup],0)),"")</f>
        <v>AMT_C</v>
      </c>
      <c r="G5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Row],[SubGroup]],'Структура цен DIY'!$B:$C,2,FALSE),0)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0" t="str">
        <f>IFERROR(INDEX(Структура_ассортимента[SuperCategory],MATCH(Товары[[#This Row],[SubGroup]],Структура_ассортимента[Subgroup],0)),"")</f>
        <v>A</v>
      </c>
      <c r="D5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110" t="str">
        <f>IFERROR(INDEX(Структура_ассортимента[Product group],MATCH(Товары[[#This Row],[SubGroup]],Структура_ассортимента[Subgroup],0)),"")</f>
        <v>AMT_C</v>
      </c>
      <c r="G5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Row],[SubGroup]],'Структура цен DIY'!$B:$C,2,FALSE),0)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0" t="str">
        <f>IFERROR(INDEX(Структура_ассортимента[SuperCategory],MATCH(Товары[[#This Row],[SubGroup]],Структура_ассортимента[Subgroup],0)),"")</f>
        <v>A</v>
      </c>
      <c r="D5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110" t="str">
        <f>IFERROR(INDEX(Структура_ассортимента[Product group],MATCH(Товары[[#This Row],[SubGroup]],Структура_ассортимента[Subgroup],0)),"")</f>
        <v>AMT_C</v>
      </c>
      <c r="G5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Row],[SubGroup]],'Структура цен DIY'!$B:$C,2,FALSE),0)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0" t="str">
        <f>IFERROR(INDEX(Структура_ассортимента[SuperCategory],MATCH(Товары[[#This Row],[SubGroup]],Структура_ассортимента[Subgroup],0)),"")</f>
        <v>A</v>
      </c>
      <c r="D5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110" t="str">
        <f>IFERROR(INDEX(Структура_ассортимента[Product group],MATCH(Товары[[#This Row],[SubGroup]],Структура_ассортимента[Subgroup],0)),"")</f>
        <v>AMT_C</v>
      </c>
      <c r="G5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2" s="36">
        <v>9223</v>
      </c>
      <c r="J532" s="36" t="str">
        <f>IFERROR(INDEX(Структура_ассортимента[Generic Name (long)],MATCH(Товары[[#This Row],[SubGroup]],Структура_ассортимента[Subgroup],0)),"")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Row],[SubGroup]],'Структура цен DIY'!$B:$C,2,FALSE),0)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0" t="str">
        <f>IFERROR(INDEX(Структура_ассортимента[SuperCategory],MATCH(Товары[[#This Row],[SubGroup]],Структура_ассортимента[Subgroup],0)),"")</f>
        <v>A</v>
      </c>
      <c r="D5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110" t="str">
        <f>IFERROR(INDEX(Структура_ассортимента[Product group],MATCH(Товары[[#This Row],[SubGroup]],Структура_ассортимента[Subgroup],0)),"")</f>
        <v>AMT_C</v>
      </c>
      <c r="G5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3" s="36">
        <v>9226</v>
      </c>
      <c r="J533" s="36" t="str">
        <f>IFERROR(INDEX(Структура_ассортимента[Generic Name (long)],MATCH(Товары[[#This Row],[SubGroup]],Структура_ассортимента[Subgroup],0)),"")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Row],[SubGroup]],'Структура цен DIY'!$B:$C,2,FALSE),0)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0" t="str">
        <f>IFERROR(INDEX(Структура_ассортимента[SuperCategory],MATCH(Товары[[#This Row],[SubGroup]],Структура_ассортимента[Subgroup],0)),"")</f>
        <v>A</v>
      </c>
      <c r="D5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110" t="str">
        <f>IFERROR(INDEX(Структура_ассортимента[Product group],MATCH(Товары[[#This Row],[SubGroup]],Структура_ассортимента[Subgroup],0)),"")</f>
        <v>AMT_C</v>
      </c>
      <c r="G5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4" s="36">
        <v>9226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Row],[SubGroup]],'Структура цен DIY'!$B:$C,2,FALSE),0)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0" t="str">
        <f>IFERROR(INDEX(Структура_ассортимента[SuperCategory],MATCH(Товары[[#This Row],[SubGroup]],Структура_ассортимента[Subgroup],0)),"")</f>
        <v>A</v>
      </c>
      <c r="D5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110" t="str">
        <f>IFERROR(INDEX(Структура_ассортимента[Product group],MATCH(Товары[[#This Row],[SubGroup]],Структура_ассортимента[Subgroup],0)),"")</f>
        <v>AMT_C</v>
      </c>
      <c r="G5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Row],[SubGroup]],'Структура цен DIY'!$B:$C,2,FALSE),0)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0" t="str">
        <f>IFERROR(INDEX(Структура_ассортимента[SuperCategory],MATCH(Товары[[#This Row],[SubGroup]],Структура_ассортимента[Subgroup],0)),"")</f>
        <v>A</v>
      </c>
      <c r="D5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110" t="str">
        <f>IFERROR(INDEX(Структура_ассортимента[Product group],MATCH(Товары[[#This Row],[SubGroup]],Структура_ассортимента[Subgroup],0)),"")</f>
        <v>AMT_C</v>
      </c>
      <c r="G5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Row],[SubGroup]],'Структура цен DIY'!$B:$C,2,FALSE),0)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0" t="str">
        <f>IFERROR(INDEX(Структура_ассортимента[SuperCategory],MATCH(Товары[[#This Row],[SubGroup]],Структура_ассортимента[Subgroup],0)),"")</f>
        <v>A</v>
      </c>
      <c r="D5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110" t="str">
        <f>IFERROR(INDEX(Структура_ассортимента[Product group],MATCH(Товары[[#This Row],[SubGroup]],Структура_ассортимента[Subgroup],0)),"")</f>
        <v>AMT_C</v>
      </c>
      <c r="G5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Row],[SubGroup]],'Структура цен DIY'!$B:$C,2,FALSE),0)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0" t="str">
        <f>IFERROR(INDEX(Структура_ассортимента[SuperCategory],MATCH(Товары[[#This Row],[SubGroup]],Структура_ассортимента[Subgroup],0)),"")</f>
        <v>A</v>
      </c>
      <c r="D5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110" t="str">
        <f>IFERROR(INDEX(Структура_ассортимента[Product group],MATCH(Товары[[#This Row],[SubGroup]],Структура_ассортимента[Subgroup],0)),"")</f>
        <v>AMT_C</v>
      </c>
      <c r="G5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Row],[SubGroup]],'Структура цен DIY'!$B:$C,2,FALSE),0)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0" t="str">
        <f>IFERROR(INDEX(Структура_ассортимента[SuperCategory],MATCH(Товары[[#This Row],[SubGroup]],Структура_ассортимента[Subgroup],0)),"")</f>
        <v>A</v>
      </c>
      <c r="D5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110" t="str">
        <f>IFERROR(INDEX(Структура_ассортимента[Product group],MATCH(Товары[[#This Row],[SubGroup]],Структура_ассортимента[Subgroup],0)),"")</f>
        <v>AMT_C</v>
      </c>
      <c r="G5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Row],[SubGroup]],'Структура цен DIY'!$B:$C,2,FALSE),0)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0" t="str">
        <f>IFERROR(INDEX(Структура_ассортимента[SuperCategory],MATCH(Товары[[#This Row],[SubGroup]],Структура_ассортимента[Subgroup],0)),"")</f>
        <v>A</v>
      </c>
      <c r="D5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110" t="str">
        <f>IFERROR(INDEX(Структура_ассортимента[Product group],MATCH(Товары[[#This Row],[SubGroup]],Структура_ассортимента[Subgroup],0)),"")</f>
        <v>AMT_C</v>
      </c>
      <c r="G5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Row],[SubGroup]],'Структура цен DIY'!$B:$C,2,FALSE),0)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0" t="str">
        <f>IFERROR(INDEX(Структура_ассортимента[SuperCategory],MATCH(Товары[[#This Row],[SubGroup]],Структура_ассортимента[Subgroup],0)),"")</f>
        <v>A</v>
      </c>
      <c r="D5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110" t="str">
        <f>IFERROR(INDEX(Структура_ассортимента[Product group],MATCH(Товары[[#This Row],[SubGroup]],Структура_ассортимента[Subgroup],0)),"")</f>
        <v>AMT_C</v>
      </c>
      <c r="G5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Row],[SubGroup]],'Структура цен DIY'!$B:$C,2,FALSE),0)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0" t="str">
        <f>IFERROR(INDEX(Структура_ассортимента[SuperCategory],MATCH(Товары[[#This Row],[SubGroup]],Структура_ассортимента[Subgroup],0)),"")</f>
        <v>A</v>
      </c>
      <c r="D5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110" t="str">
        <f>IFERROR(INDEX(Структура_ассортимента[Product group],MATCH(Товары[[#This Row],[SubGroup]],Структура_ассортимента[Subgroup],0)),"")</f>
        <v>AMT_C</v>
      </c>
      <c r="G5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Row],[SubGroup]],'Структура цен DIY'!$B:$C,2,FALSE),0)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0" t="str">
        <f>IFERROR(INDEX(Структура_ассортимента[SuperCategory],MATCH(Товары[[#This Row],[SubGroup]],Структура_ассортимента[Subgroup],0)),"")</f>
        <v>A</v>
      </c>
      <c r="D5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110" t="str">
        <f>IFERROR(INDEX(Структура_ассортимента[Product group],MATCH(Товары[[#This Row],[SubGroup]],Структура_ассортимента[Subgroup],0)),"")</f>
        <v>AMT_C</v>
      </c>
      <c r="G5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Row],[SubGroup]],'Структура цен DIY'!$B:$C,2,FALSE),0)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0" t="str">
        <f>IFERROR(INDEX(Структура_ассортимента[SuperCategory],MATCH(Товары[[#This Row],[SubGroup]],Структура_ассортимента[Subgroup],0)),"")</f>
        <v>A</v>
      </c>
      <c r="D5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110" t="str">
        <f>IFERROR(INDEX(Структура_ассортимента[Product group],MATCH(Товары[[#This Row],[SubGroup]],Структура_ассортимента[Subgroup],0)),"")</f>
        <v>AMT_C</v>
      </c>
      <c r="G5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Row],[SubGroup]],'Структура цен DIY'!$B:$C,2,FALSE),0)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0" t="str">
        <f>IFERROR(INDEX(Структура_ассортимента[SuperCategory],MATCH(Товары[[#This Row],[SubGroup]],Структура_ассортимента[Subgroup],0)),"")</f>
        <v>A</v>
      </c>
      <c r="D5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110" t="str">
        <f>IFERROR(INDEX(Структура_ассортимента[Product group],MATCH(Товары[[#This Row],[SubGroup]],Структура_ассортимента[Subgroup],0)),"")</f>
        <v>AMT_C</v>
      </c>
      <c r="G5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5" s="36">
        <v>9227</v>
      </c>
      <c r="J545" s="36" t="str">
        <f>IFERROR(INDEX(Структура_ассортимента[Generic Name (long)],MATCH(Товары[[#This Row],[SubGroup]],Структура_ассортимента[Subgroup],0)),"")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Row],[SubGroup]],'Структура цен DIY'!$B:$C,2,FALSE),0)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0" t="str">
        <f>IFERROR(INDEX(Структура_ассортимента[SuperCategory],MATCH(Товары[[#This Row],[SubGroup]],Структура_ассортимента[Subgroup],0)),"")</f>
        <v>A</v>
      </c>
      <c r="D5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110" t="str">
        <f>IFERROR(INDEX(Структура_ассортимента[Product group],MATCH(Товары[[#This Row],[SubGroup]],Структура_ассортимента[Subgroup],0)),"")</f>
        <v>AMT_C</v>
      </c>
      <c r="G5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6" s="36">
        <v>9227</v>
      </c>
      <c r="J546" s="36" t="str">
        <f>IFERROR(INDEX(Структура_ассортимента[Generic Name (long)],MATCH(Товары[[#This Row],[SubGroup]],Структура_ассортимента[Subgroup],0)),"")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Row],[SubGroup]],'Структура цен DIY'!$B:$C,2,FALSE),0)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0" t="str">
        <f>IFERROR(INDEX(Структура_ассортимента[SuperCategory],MATCH(Товары[[#This Row],[SubGroup]],Структура_ассортимента[Subgroup],0)),"")</f>
        <v>A</v>
      </c>
      <c r="D5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110" t="str">
        <f>IFERROR(INDEX(Структура_ассортимента[Product group],MATCH(Товары[[#This Row],[SubGroup]],Структура_ассортимента[Subgroup],0)),"")</f>
        <v>AMT_C</v>
      </c>
      <c r="G5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Row],[SubGroup]],'Структура цен DIY'!$B:$C,2,FALSE),0)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0" t="str">
        <f>IFERROR(INDEX(Структура_ассортимента[SuperCategory],MATCH(Товары[[#This Row],[SubGroup]],Структура_ассортимента[Subgroup],0)),"")</f>
        <v>A</v>
      </c>
      <c r="D5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110" t="str">
        <f>IFERROR(INDEX(Структура_ассортимента[Product group],MATCH(Товары[[#This Row],[SubGroup]],Структура_ассортимента[Subgroup],0)),"")</f>
        <v>AMT_C</v>
      </c>
      <c r="G5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Row],[SubGroup]],'Структура цен DIY'!$B:$C,2,FALSE),0)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0" t="str">
        <f>IFERROR(INDEX(Структура_ассортимента[SuperCategory],MATCH(Товары[[#This Row],[SubGroup]],Структура_ассортимента[Subgroup],0)),"")</f>
        <v>A</v>
      </c>
      <c r="D5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110" t="str">
        <f>IFERROR(INDEX(Структура_ассортимента[Product group],MATCH(Товары[[#This Row],[SubGroup]],Структура_ассортимента[Subgroup],0)),"")</f>
        <v>AMT_C</v>
      </c>
      <c r="G5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Row],[SubGroup]],'Структура цен DIY'!$B:$C,2,FALSE),0)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0" t="str">
        <f>IFERROR(INDEX(Структура_ассортимента[SuperCategory],MATCH(Товары[[#This Row],[SubGroup]],Структура_ассортимента[Subgroup],0)),"")</f>
        <v>A</v>
      </c>
      <c r="D5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110" t="str">
        <f>IFERROR(INDEX(Структура_ассортимента[Product group],MATCH(Товары[[#This Row],[SubGroup]],Структура_ассортимента[Subgroup],0)),"")</f>
        <v>AMT_C</v>
      </c>
      <c r="G5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Row],[SubGroup]],'Структура цен DIY'!$B:$C,2,FALSE),0)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0" t="str">
        <f>IFERROR(INDEX(Структура_ассортимента[SuperCategory],MATCH(Товары[[#This Row],[SubGroup]],Структура_ассортимента[Subgroup],0)),"")</f>
        <v>A</v>
      </c>
      <c r="D5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110" t="str">
        <f>IFERROR(INDEX(Структура_ассортимента[Product group],MATCH(Товары[[#This Row],[SubGroup]],Структура_ассортимента[Subgroup],0)),"")</f>
        <v>AMT_C</v>
      </c>
      <c r="G5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Row],[SubGroup]],'Структура цен DIY'!$B:$C,2,FALSE),0)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0" t="str">
        <f>IFERROR(INDEX(Структура_ассортимента[SuperCategory],MATCH(Товары[[#This Row],[SubGroup]],Структура_ассортимента[Subgroup],0)),"")</f>
        <v>A</v>
      </c>
      <c r="D5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110" t="str">
        <f>IFERROR(INDEX(Структура_ассортимента[Product group],MATCH(Товары[[#This Row],[SubGroup]],Структура_ассортимента[Subgroup],0)),"")</f>
        <v>AMT_C</v>
      </c>
      <c r="G5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Row],[SubGroup]],'Структура цен DIY'!$B:$C,2,FALSE),0)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0" t="str">
        <f>IFERROR(INDEX(Структура_ассортимента[SuperCategory],MATCH(Товары[[#This Row],[SubGroup]],Структура_ассортимента[Subgroup],0)),"")</f>
        <v>A</v>
      </c>
      <c r="D5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110" t="str">
        <f>IFERROR(INDEX(Структура_ассортимента[Product group],MATCH(Товары[[#This Row],[SubGroup]],Структура_ассортимента[Subgroup],0)),"")</f>
        <v>AMT_C</v>
      </c>
      <c r="G5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Row],[SubGroup]],'Структура цен DIY'!$B:$C,2,FALSE),0)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0" t="str">
        <f>IFERROR(INDEX(Структура_ассортимента[SuperCategory],MATCH(Товары[[#This Row],[SubGroup]],Структура_ассортимента[Subgroup],0)),"")</f>
        <v>A</v>
      </c>
      <c r="D5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110" t="str">
        <f>IFERROR(INDEX(Структура_ассортимента[Product group],MATCH(Товары[[#This Row],[SubGroup]],Структура_ассортимента[Subgroup],0)),"")</f>
        <v>AMT_C</v>
      </c>
      <c r="G5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Row],[SubGroup]],'Структура цен DIY'!$B:$C,2,FALSE),0)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0" t="str">
        <f>IFERROR(INDEX(Структура_ассортимента[SuperCategory],MATCH(Товары[[#This Row],[SubGroup]],Структура_ассортимента[Subgroup],0)),"")</f>
        <v>A</v>
      </c>
      <c r="D5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110" t="str">
        <f>IFERROR(INDEX(Структура_ассортимента[Product group],MATCH(Товары[[#This Row],[SubGroup]],Структура_ассортимента[Subgroup],0)),"")</f>
        <v>AMT_C</v>
      </c>
      <c r="G5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5" s="36">
        <v>9224</v>
      </c>
      <c r="J555" s="36" t="str">
        <f>IFERROR(INDEX(Структура_ассортимента[Generic Name (long)],MATCH(Товары[[#This Row],[SubGroup]],Структура_ассортимента[Subgroup],0)),"")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Row],[SubGroup]],'Структура цен DIY'!$B:$C,2,FALSE),0)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0" t="str">
        <f>IFERROR(INDEX(Структура_ассортимента[SuperCategory],MATCH(Товары[[#This Row],[SubGroup]],Структура_ассортимента[Subgroup],0)),"")</f>
        <v>A</v>
      </c>
      <c r="D5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110" t="str">
        <f>IFERROR(INDEX(Структура_ассортимента[Product group],MATCH(Товары[[#This Row],[SubGroup]],Структура_ассортимента[Subgroup],0)),"")</f>
        <v>AMT_C</v>
      </c>
      <c r="G5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6" s="36">
        <v>9223</v>
      </c>
      <c r="J556" s="36" t="str">
        <f>IFERROR(INDEX(Структура_ассортимента[Generic Name (long)],MATCH(Товары[[#This Row],[SubGroup]],Структура_ассортимента[Subgroup],0)),"")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Row],[SubGroup]],'Структура цен DIY'!$B:$C,2,FALSE),0)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0" t="str">
        <f>IFERROR(INDEX(Структура_ассортимента[SuperCategory],MATCH(Товары[[#This Row],[SubGroup]],Структура_ассортимента[Subgroup],0)),"")</f>
        <v>H</v>
      </c>
      <c r="D5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7" s="110" t="str">
        <f>IFERROR(INDEX(Структура_ассортимента[Product group],MATCH(Товары[[#This Row],[SubGroup]],Структура_ассортимента[Subgroup],0)),"")</f>
        <v>EEO_C</v>
      </c>
      <c r="G55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IFERROR(INDEX(Структура_ассортимента[Generic Name (long)],MATCH(Товары[[#This Row],[SubGroup]],Структура_ассортимента[Subgroup],0)),"")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Row],[SubGroup]],'Структура цен DIY'!$B:$C,2,FALSE),0)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0" t="str">
        <f>IFERROR(INDEX(Структура_ассортимента[SuperCategory],MATCH(Товары[[#This Row],[SubGroup]],Структура_ассортимента[Subgroup],0)),"")</f>
        <v>H</v>
      </c>
      <c r="D5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8" s="110" t="str">
        <f>IFERROR(INDEX(Структура_ассортимента[Product group],MATCH(Товары[[#This Row],[SubGroup]],Структура_ассортимента[Subgroup],0)),"")</f>
        <v>EEO_C</v>
      </c>
      <c r="G558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8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IFERROR(INDEX(Структура_ассортимента[Generic Name (long)],MATCH(Товары[[#This Row],[SubGroup]],Структура_ассортимента[Subgroup],0)),"")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Row],[SubGroup]],'Структура цен DIY'!$B:$C,2,FALSE),0)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0" t="str">
        <f>IFERROR(INDEX(Структура_ассортимента[SuperCategory],MATCH(Товары[[#This Row],[SubGroup]],Структура_ассортимента[Subgroup],0)),"")</f>
        <v>H</v>
      </c>
      <c r="D5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110" t="str">
        <f>IFERROR(INDEX(Структура_ассортимента[Product group],MATCH(Товары[[#This Row],[SubGroup]],Структура_ассортимента[Subgroup],0)),"")</f>
        <v>EEO_C</v>
      </c>
      <c r="G559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Row],[SubGroup]],'Структура цен DIY'!$B:$C,2,FALSE),0)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0" t="str">
        <f>IFERROR(INDEX(Структура_ассортимента[SuperCategory],MATCH(Товары[[#This Row],[SubGroup]],Структура_ассортимента[Subgroup],0)),"")</f>
        <v>H</v>
      </c>
      <c r="D5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110" t="str">
        <f>IFERROR(INDEX(Структура_ассортимента[Product group],MATCH(Товары[[#This Row],[SubGroup]],Структура_ассортимента[Subgroup],0)),"")</f>
        <v>EEO_C</v>
      </c>
      <c r="G560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Row],[SubGroup]],'Структура цен DIY'!$B:$C,2,FALSE),0)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0" t="str">
        <f>IFERROR(INDEX(Структура_ассортимента[SuperCategory],MATCH(Товары[[#This Row],[SubGroup]],Структура_ассортимента[Subgroup],0)),"")</f>
        <v>H</v>
      </c>
      <c r="D5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110" t="str">
        <f>IFERROR(INDEX(Структура_ассортимента[Product group],MATCH(Товары[[#This Row],[SubGroup]],Структура_ассортимента[Subgroup],0)),"")</f>
        <v>EEO_C</v>
      </c>
      <c r="G561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Row],[SubGroup]],'Структура цен DIY'!$B:$C,2,FALSE),0)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0" t="str">
        <f>IFERROR(INDEX(Структура_ассортимента[SuperCategory],MATCH(Товары[[#This Row],[SubGroup]],Структура_ассортимента[Subgroup],0)),"")</f>
        <v>H</v>
      </c>
      <c r="D5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110" t="str">
        <f>IFERROR(INDEX(Структура_ассортимента[Product group],MATCH(Товары[[#This Row],[SubGroup]],Структура_ассортимента[Subgroup],0)),"")</f>
        <v>EEO_C</v>
      </c>
      <c r="G562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Row],[SubGroup]],'Структура цен DIY'!$B:$C,2,FALSE),0)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0" t="str">
        <f>IFERROR(INDEX(Структура_ассортимента[SuperCategory],MATCH(Товары[[#This Row],[SubGroup]],Структура_ассортимента[Subgroup],0)),"")</f>
        <v>H</v>
      </c>
      <c r="D5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110" t="str">
        <f>IFERROR(INDEX(Структура_ассортимента[Product group],MATCH(Товары[[#This Row],[SubGroup]],Структура_ассортимента[Subgroup],0)),"")</f>
        <v>EEO_C</v>
      </c>
      <c r="G563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Row],[SubGroup]],'Структура цен DIY'!$B:$C,2,FALSE),0)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0" t="str">
        <f>IFERROR(INDEX(Структура_ассортимента[SuperCategory],MATCH(Товары[[#This Row],[SubGroup]],Структура_ассортимента[Subgroup],0)),"")</f>
        <v>H</v>
      </c>
      <c r="D5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110" t="str">
        <f>IFERROR(INDEX(Структура_ассортимента[Product group],MATCH(Товары[[#This Row],[SubGroup]],Структура_ассортимента[Subgroup],0)),"")</f>
        <v>EEO_C</v>
      </c>
      <c r="G564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Row],[SubGroup]],'Структура цен DIY'!$B:$C,2,FALSE),0)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0" t="str">
        <f>IFERROR(INDEX(Структура_ассортимента[SuperCategory],MATCH(Товары[[#This Row],[SubGroup]],Структура_ассортимента[Subgroup],0)),"")</f>
        <v>H</v>
      </c>
      <c r="D5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110" t="str">
        <f>IFERROR(INDEX(Структура_ассортимента[Product group],MATCH(Товары[[#This Row],[SubGroup]],Структура_ассортимента[Subgroup],0)),"")</f>
        <v>EEO_C</v>
      </c>
      <c r="G565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Row],[SubGroup]],'Структура цен DIY'!$B:$C,2,FALSE),0)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0" t="str">
        <f>IFERROR(INDEX(Структура_ассортимента[SuperCategory],MATCH(Товары[[#This Row],[SubGroup]],Структура_ассортимента[Subgroup],0)),"")</f>
        <v>H</v>
      </c>
      <c r="D5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110" t="str">
        <f>IFERROR(INDEX(Структура_ассортимента[Product group],MATCH(Товары[[#This Row],[SubGroup]],Структура_ассортимента[Subgroup],0)),"")</f>
        <v>EEO_C</v>
      </c>
      <c r="G566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Row],[SubGroup]],'Структура цен DIY'!$B:$C,2,FALSE),0)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0" t="str">
        <f>IFERROR(INDEX(Структура_ассортимента[SuperCategory],MATCH(Товары[[#This Row],[SubGroup]],Структура_ассортимента[Subgroup],0)),"")</f>
        <v>H</v>
      </c>
      <c r="D5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110" t="str">
        <f>IFERROR(INDEX(Структура_ассортимента[Product group],MATCH(Товары[[#This Row],[SubGroup]],Структура_ассортимента[Subgroup],0)),"")</f>
        <v>EEO_C</v>
      </c>
      <c r="G56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Row],[SubGroup]],'Структура цен DIY'!$B:$C,2,FALSE),0)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0" t="str">
        <f>IFERROR(INDEX(Структура_ассортимента[SuperCategory],MATCH(Товары[[#This Row],[SubGroup]],Структура_ассортимента[Subgroup],0)),"")</f>
        <v>H</v>
      </c>
      <c r="D5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110" t="str">
        <f>IFERROR(INDEX(Структура_ассортимента[Product group],MATCH(Товары[[#This Row],[SubGroup]],Структура_ассортимента[Subgroup],0)),"")</f>
        <v>HEB_C</v>
      </c>
      <c r="G568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8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8" s="36">
        <v>9332</v>
      </c>
      <c r="J568" s="36" t="str">
        <f>IFERROR(INDEX(Структура_ассортимента[Generic Name (long)],MATCH(Товары[[#This Row],[SubGroup]],Структура_ассортимента[Subgroup],0)),"")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Row],[SubGroup]],'Структура цен DIY'!$B:$C,2,FALSE),0)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0" t="str">
        <f>IFERROR(INDEX(Структура_ассортимента[SuperCategory],MATCH(Товары[[#This Row],[SubGroup]],Структура_ассортимента[Subgroup],0)),"")</f>
        <v>H</v>
      </c>
      <c r="D5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110" t="str">
        <f>IFERROR(INDEX(Структура_ассортимента[Product group],MATCH(Товары[[#This Row],[SubGroup]],Структура_ассортимента[Subgroup],0)),"")</f>
        <v>HEB_C</v>
      </c>
      <c r="G569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9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9" s="36">
        <v>9332</v>
      </c>
      <c r="J569" s="36" t="str">
        <f>IFERROR(INDEX(Структура_ассортимента[Generic Name (long)],MATCH(Товары[[#This Row],[SubGroup]],Структура_ассортимента[Subgroup],0)),"")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Row],[SubGroup]],'Структура цен DIY'!$B:$C,2,FALSE),0)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0" t="str">
        <f>IFERROR(INDEX(Структура_ассортимента[SuperCategory],MATCH(Товары[[#This Row],[SubGroup]],Структура_ассортимента[Subgroup],0)),"")</f>
        <v>H</v>
      </c>
      <c r="D5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110" t="str">
        <f>IFERROR(INDEX(Структура_ассортимента[Product group],MATCH(Товары[[#This Row],[SubGroup]],Структура_ассортимента[Subgroup],0)),"")</f>
        <v>HEB_P</v>
      </c>
      <c r="G57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0" s="36">
        <v>8208</v>
      </c>
      <c r="J570" s="36" t="str">
        <f>IFERROR(INDEX(Структура_ассортимента[Generic Name (long)],MATCH(Товары[[#This Row],[SubGroup]],Структура_ассортимента[Subgroup],0)),"")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Row],[SubGroup]],'Структура цен DIY'!$B:$C,2,FALSE),0)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0" t="str">
        <f>IFERROR(INDEX(Структура_ассортимента[SuperCategory],MATCH(Товары[[#This Row],[SubGroup]],Структура_ассортимента[Subgroup],0)),"")</f>
        <v>H</v>
      </c>
      <c r="D5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110" t="str">
        <f>IFERROR(INDEX(Структура_ассортимента[Product group],MATCH(Товары[[#This Row],[SubGroup]],Структура_ассортимента[Subgroup],0)),"")</f>
        <v>HEB_P</v>
      </c>
      <c r="G57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1" s="36">
        <v>8208</v>
      </c>
      <c r="J571" s="36" t="str">
        <f>IFERROR(INDEX(Структура_ассортимента[Generic Name (long)],MATCH(Товары[[#This Row],[SubGroup]],Структура_ассортимента[Subgroup],0)),"")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Row],[SubGroup]],'Структура цен DIY'!$B:$C,2,FALSE),0)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0" t="str">
        <f>IFERROR(INDEX(Структура_ассортимента[SuperCategory],MATCH(Товары[[#This Row],[SubGroup]],Структура_ассортимента[Subgroup],0)),"")</f>
        <v>H</v>
      </c>
      <c r="D5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110" t="str">
        <f>IFERROR(INDEX(Структура_ассортимента[Product group],MATCH(Товары[[#This Row],[SubGroup]],Структура_ассортимента[Subgroup],0)),"")</f>
        <v>HEB_P</v>
      </c>
      <c r="G57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Row],[SubGroup]],'Структура цен DIY'!$B:$C,2,FALSE),0)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0" t="str">
        <f>IFERROR(INDEX(Структура_ассортимента[SuperCategory],MATCH(Товары[[#This Row],[SubGroup]],Структура_ассортимента[Subgroup],0)),"")</f>
        <v>H</v>
      </c>
      <c r="D5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110" t="str">
        <f>IFERROR(INDEX(Структура_ассортимента[Product group],MATCH(Товары[[#This Row],[SubGroup]],Структура_ассортимента[Subgroup],0)),"")</f>
        <v>HEB_P</v>
      </c>
      <c r="G57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Row],[SubGroup]],'Структура цен DIY'!$B:$C,2,FALSE),0)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0" t="str">
        <f>IFERROR(INDEX(Структура_ассортимента[SuperCategory],MATCH(Товары[[#This Row],[SubGroup]],Структура_ассортимента[Subgroup],0)),"")</f>
        <v>H</v>
      </c>
      <c r="D5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110" t="str">
        <f>IFERROR(INDEX(Структура_ассортимента[Product group],MATCH(Товары[[#This Row],[SubGroup]],Структура_ассортимента[Subgroup],0)),"")</f>
        <v>HEB_P</v>
      </c>
      <c r="G574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Row],[SubGroup]],'Структура цен DIY'!$B:$C,2,FALSE),0)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0" t="str">
        <f>IFERROR(INDEX(Структура_ассортимента[SuperCategory],MATCH(Товары[[#This Row],[SubGroup]],Структура_ассортимента[Subgroup],0)),"")</f>
        <v>H</v>
      </c>
      <c r="D5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110" t="str">
        <f>IFERROR(INDEX(Структура_ассортимента[Product group],MATCH(Товары[[#This Row],[SubGroup]],Структура_ассортимента[Subgroup],0)),"")</f>
        <v>HEB_P</v>
      </c>
      <c r="G575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Row],[SubGroup]],'Структура цен DIY'!$B:$C,2,FALSE),0)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0" t="str">
        <f>IFERROR(INDEX(Структура_ассортимента[SuperCategory],MATCH(Товары[[#This Row],[SubGroup]],Структура_ассортимента[Subgroup],0)),"")</f>
        <v>H</v>
      </c>
      <c r="D5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110" t="str">
        <f>IFERROR(INDEX(Структура_ассортимента[Product group],MATCH(Товары[[#This Row],[SubGroup]],Структура_ассортимента[Subgroup],0)),"")</f>
        <v>HEB_P</v>
      </c>
      <c r="G576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Row],[SubGroup]],'Структура цен DIY'!$B:$C,2,FALSE),0)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0" t="str">
        <f>IFERROR(INDEX(Структура_ассортимента[SuperCategory],MATCH(Товары[[#This Row],[SubGroup]],Структура_ассортимента[Subgroup],0)),"")</f>
        <v>H</v>
      </c>
      <c r="D5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110" t="str">
        <f>IFERROR(INDEX(Структура_ассортимента[Product group],MATCH(Товары[[#This Row],[SubGroup]],Структура_ассортимента[Subgroup],0)),"")</f>
        <v>HEB_P</v>
      </c>
      <c r="G577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Row],[SubGroup]],'Структура цен DIY'!$B:$C,2,FALSE),0)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0" t="str">
        <f>IFERROR(INDEX(Структура_ассортимента[SuperCategory],MATCH(Товары[[#This Row],[SubGroup]],Структура_ассортимента[Subgroup],0)),"")</f>
        <v>H</v>
      </c>
      <c r="D5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110" t="str">
        <f>IFERROR(INDEX(Структура_ассортимента[Product group],MATCH(Товары[[#This Row],[SubGroup]],Структура_ассортимента[Subgroup],0)),"")</f>
        <v>HEB_P</v>
      </c>
      <c r="G578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Row],[SubGroup]],'Структура цен DIY'!$B:$C,2,FALSE),0)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0" t="str">
        <f>IFERROR(INDEX(Структура_ассортимента[SuperCategory],MATCH(Товары[[#This Row],[SubGroup]],Структура_ассортимента[Subgroup],0)),"")</f>
        <v>H</v>
      </c>
      <c r="D5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110" t="str">
        <f>IFERROR(INDEX(Структура_ассортимента[Product group],MATCH(Товары[[#This Row],[SubGroup]],Структура_ассортимента[Subgroup],0)),"")</f>
        <v>HEB_P</v>
      </c>
      <c r="G579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Row],[SubGroup]],'Структура цен DIY'!$B:$C,2,FALSE),0)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0" t="str">
        <f>IFERROR(INDEX(Структура_ассортимента[SuperCategory],MATCH(Товары[[#This Row],[SubGroup]],Структура_ассортимента[Subgroup],0)),"")</f>
        <v>H</v>
      </c>
      <c r="D5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110" t="str">
        <f>IFERROR(INDEX(Структура_ассортимента[Product group],MATCH(Товары[[#This Row],[SubGroup]],Структура_ассортимента[Subgroup],0)),"")</f>
        <v>HEB_P</v>
      </c>
      <c r="G58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Row],[SubGroup]],'Структура цен DIY'!$B:$C,2,FALSE),0)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0" t="str">
        <f>IFERROR(INDEX(Структура_ассортимента[SuperCategory],MATCH(Товары[[#This Row],[SubGroup]],Структура_ассортимента[Subgroup],0)),"")</f>
        <v>H</v>
      </c>
      <c r="D5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110" t="str">
        <f>IFERROR(INDEX(Структура_ассортимента[Product group],MATCH(Товары[[#This Row],[SubGroup]],Структура_ассортимента[Subgroup],0)),"")</f>
        <v>HEB_P</v>
      </c>
      <c r="G58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Row],[SubGroup]],'Структура цен DIY'!$B:$C,2,FALSE),0)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0" t="str">
        <f>IFERROR(INDEX(Структура_ассортимента[SuperCategory],MATCH(Товары[[#This Row],[SubGroup]],Структура_ассортимента[Subgroup],0)),"")</f>
        <v>H</v>
      </c>
      <c r="D5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110" t="str">
        <f>IFERROR(INDEX(Структура_ассортимента[Product group],MATCH(Товары[[#This Row],[SubGroup]],Структура_ассортимента[Subgroup],0)),"")</f>
        <v>HEB_P</v>
      </c>
      <c r="G58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Row],[SubGroup]],'Структура цен DIY'!$B:$C,2,FALSE),0)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0" t="str">
        <f>IFERROR(INDEX(Структура_ассортимента[SuperCategory],MATCH(Товары[[#This Row],[SubGroup]],Структура_ассортимента[Subgroup],0)),"")</f>
        <v>H</v>
      </c>
      <c r="D5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110" t="str">
        <f>IFERROR(INDEX(Структура_ассортимента[Product group],MATCH(Товары[[#This Row],[SubGroup]],Структура_ассортимента[Subgroup],0)),"")</f>
        <v>HEB_P</v>
      </c>
      <c r="G58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Row],[SubGroup]],'Структура цен DIY'!$B:$C,2,FALSE),0)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0" t="str">
        <f>IFERROR(INDEX(Структура_ассортимента[SuperCategory],MATCH(Товары[[#This Row],[SubGroup]],Структура_ассортимента[Subgroup],0)),"")</f>
        <v>H</v>
      </c>
      <c r="D5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110" t="str">
        <f>IFERROR(INDEX(Структура_ассортимента[Product group],MATCH(Товары[[#This Row],[SubGroup]],Структура_ассортимента[Subgroup],0)),"")</f>
        <v>HEC_C</v>
      </c>
      <c r="G584" s="110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4" s="110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4" s="36">
        <v>9344</v>
      </c>
      <c r="J584" s="36" t="str">
        <f>IFERROR(INDEX(Структура_ассортимента[Generic Name (long)],MATCH(Товары[[#This Row],[SubGroup]],Структура_ассортимента[Subgroup],0)),"")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Row],[SubGroup]],'Структура цен DIY'!$B:$C,2,FALSE),0)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0" t="str">
        <f>IFERROR(INDEX(Структура_ассортимента[SuperCategory],MATCH(Товары[[#This Row],[SubGroup]],Структура_ассортимента[Subgroup],0)),"")</f>
        <v>H</v>
      </c>
      <c r="D5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110" t="str">
        <f>IFERROR(INDEX(Структура_ассортимента[Product group],MATCH(Товары[[#This Row],[SubGroup]],Структура_ассортимента[Subgroup],0)),"")</f>
        <v>HEC_P</v>
      </c>
      <c r="G585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5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5" s="36">
        <v>9345</v>
      </c>
      <c r="J585" s="36" t="str">
        <f>IFERROR(INDEX(Структура_ассортимента[Generic Name (long)],MATCH(Товары[[#This Row],[SubGroup]],Структура_ассортимента[Subgroup],0)),"")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Row],[SubGroup]],'Структура цен DIY'!$B:$C,2,FALSE),0)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0" t="str">
        <f>IFERROR(INDEX(Структура_ассортимента[SuperCategory],MATCH(Товары[[#This Row],[SubGroup]],Структура_ассортимента[Subgroup],0)),"")</f>
        <v>H</v>
      </c>
      <c r="D58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110" t="str">
        <f>IFERROR(INDEX(Структура_ассортимента[Product group],MATCH(Товары[[#This Row],[SubGroup]],Структура_ассортимента[Subgroup],0)),"")</f>
        <v>HEC_P</v>
      </c>
      <c r="G586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6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6" s="36">
        <v>9345</v>
      </c>
      <c r="J586" s="36" t="str">
        <f>IFERROR(INDEX(Структура_ассортимента[Generic Name (long)],MATCH(Товары[[#This Row],[SubGroup]],Структура_ассортимента[Subgroup],0)),"")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Row],[SubGroup]],'Структура цен DIY'!$B:$C,2,FALSE),0)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0" t="str">
        <f>IFERROR(INDEX(Структура_ассортимента[SuperCategory],MATCH(Товары[[#This Row],[SubGroup]],Структура_ассортимента[Subgroup],0)),"")</f>
        <v>H</v>
      </c>
      <c r="D58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110" t="str">
        <f>IFERROR(INDEX(Структура_ассортимента[Product group],MATCH(Товары[[#This Row],[SubGroup]],Структура_ассортимента[Subgroup],0)),"")</f>
        <v>HEC_P</v>
      </c>
      <c r="G587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Row],[SubGroup]],'Структура цен DIY'!$B:$C,2,FALSE),0)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0" t="str">
        <f>IFERROR(INDEX(Структура_ассортимента[SuperCategory],MATCH(Товары[[#This Row],[SubGroup]],Структура_ассортимента[Subgroup],0)),"")</f>
        <v>H</v>
      </c>
      <c r="D58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110" t="str">
        <f>IFERROR(INDEX(Структура_ассортимента[Product group],MATCH(Товары[[#This Row],[SubGroup]],Структура_ассортимента[Subgroup],0)),"")</f>
        <v>HEH_C</v>
      </c>
      <c r="G58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8" s="36">
        <v>9341</v>
      </c>
      <c r="J58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Row],[SubGroup]],'Структура цен DIY'!$B:$C,2,FALSE),0)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0" t="str">
        <f>IFERROR(INDEX(Структура_ассортимента[SuperCategory],MATCH(Товары[[#This Row],[SubGroup]],Структура_ассортимента[Subgroup],0)),"")</f>
        <v>H</v>
      </c>
      <c r="D58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110" t="str">
        <f>IFERROR(INDEX(Структура_ассортимента[Product group],MATCH(Товары[[#This Row],[SubGroup]],Структура_ассортимента[Subgroup],0)),"")</f>
        <v>HEH_C</v>
      </c>
      <c r="G58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9" s="36">
        <v>9341</v>
      </c>
      <c r="J58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Row],[SubGroup]],'Структура цен DIY'!$B:$C,2,FALSE),0)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0" t="str">
        <f>IFERROR(INDEX(Структура_ассортимента[SuperCategory],MATCH(Товары[[#This Row],[SubGroup]],Структура_ассортимента[Subgroup],0)),"")</f>
        <v>H</v>
      </c>
      <c r="D59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110" t="str">
        <f>IFERROR(INDEX(Структура_ассортимента[Product group],MATCH(Товары[[#This Row],[SubGroup]],Структура_ассортимента[Subgroup],0)),"")</f>
        <v>HEH_C</v>
      </c>
      <c r="G59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Row],[SubGroup]],'Структура цен DIY'!$B:$C,2,FALSE),0)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0" t="str">
        <f>IFERROR(INDEX(Структура_ассортимента[SuperCategory],MATCH(Товары[[#This Row],[SubGroup]],Структура_ассортимента[Subgroup],0)),"")</f>
        <v>H</v>
      </c>
      <c r="D59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110" t="str">
        <f>IFERROR(INDEX(Структура_ассортимента[Product group],MATCH(Товары[[#This Row],[SubGroup]],Структура_ассортимента[Subgroup],0)),"")</f>
        <v>HEH_C</v>
      </c>
      <c r="G591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Row],[SubGroup]],'Структура цен DIY'!$B:$C,2,FALSE),0)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0" t="str">
        <f>IFERROR(INDEX(Структура_ассортимента[SuperCategory],MATCH(Товары[[#This Row],[SubGroup]],Структура_ассортимента[Subgroup],0)),"")</f>
        <v>H</v>
      </c>
      <c r="D59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110" t="str">
        <f>IFERROR(INDEX(Структура_ассортимента[Product group],MATCH(Товары[[#This Row],[SubGroup]],Структура_ассортимента[Subgroup],0)),"")</f>
        <v>HEH_C</v>
      </c>
      <c r="G592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Row],[SubGroup]],'Структура цен DIY'!$B:$C,2,FALSE),0)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0" t="str">
        <f>IFERROR(INDEX(Структура_ассортимента[SuperCategory],MATCH(Товары[[#This Row],[SubGroup]],Структура_ассортимента[Subgroup],0)),"")</f>
        <v>H</v>
      </c>
      <c r="D59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110" t="str">
        <f>IFERROR(INDEX(Структура_ассортимента[Product group],MATCH(Товары[[#This Row],[SubGroup]],Структура_ассортимента[Subgroup],0)),"")</f>
        <v>HEH_C</v>
      </c>
      <c r="G593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Row],[SubGroup]],'Структура цен DIY'!$B:$C,2,FALSE),0)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0" t="str">
        <f>IFERROR(INDEX(Структура_ассортимента[SuperCategory],MATCH(Товары[[#This Row],[SubGroup]],Структура_ассортимента[Subgroup],0)),"")</f>
        <v>H</v>
      </c>
      <c r="D59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110" t="str">
        <f>IFERROR(INDEX(Структура_ассортимента[Product group],MATCH(Товары[[#This Row],[SubGroup]],Структура_ассортимента[Subgroup],0)),"")</f>
        <v>HEH_C</v>
      </c>
      <c r="G594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Row],[SubGroup]],'Структура цен DIY'!$B:$C,2,FALSE),0)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0" t="str">
        <f>IFERROR(INDEX(Структура_ассортимента[SuperCategory],MATCH(Товары[[#This Row],[SubGroup]],Структура_ассортимента[Subgroup],0)),"")</f>
        <v>H</v>
      </c>
      <c r="D59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110" t="str">
        <f>IFERROR(INDEX(Структура_ассортимента[Product group],MATCH(Товары[[#This Row],[SubGroup]],Структура_ассортимента[Subgroup],0)),"")</f>
        <v>HEH_C</v>
      </c>
      <c r="G595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Row],[SubGroup]],'Структура цен DIY'!$B:$C,2,FALSE),0)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0" t="str">
        <f>IFERROR(INDEX(Структура_ассортимента[SuperCategory],MATCH(Товары[[#This Row],[SubGroup]],Структура_ассортимента[Subgroup],0)),"")</f>
        <v>H</v>
      </c>
      <c r="D59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110" t="str">
        <f>IFERROR(INDEX(Структура_ассортимента[Product group],MATCH(Товары[[#This Row],[SubGroup]],Структура_ассортимента[Subgroup],0)),"")</f>
        <v>HEH_C</v>
      </c>
      <c r="G596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Row],[SubGroup]],'Структура цен DIY'!$B:$C,2,FALSE),0)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0" t="str">
        <f>IFERROR(INDEX(Структура_ассортимента[SuperCategory],MATCH(Товары[[#This Row],[SubGroup]],Структура_ассортимента[Subgroup],0)),"")</f>
        <v>H</v>
      </c>
      <c r="D59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110" t="str">
        <f>IFERROR(INDEX(Структура_ассортимента[Product group],MATCH(Товары[[#This Row],[SubGroup]],Структура_ассортимента[Subgroup],0)),"")</f>
        <v>HEH_C</v>
      </c>
      <c r="G597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Row],[SubGroup]],'Структура цен DIY'!$B:$C,2,FALSE),0)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0" t="str">
        <f>IFERROR(INDEX(Структура_ассортимента[SuperCategory],MATCH(Товары[[#This Row],[SubGroup]],Структура_ассортимента[Subgroup],0)),"")</f>
        <v>H</v>
      </c>
      <c r="D59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110" t="str">
        <f>IFERROR(INDEX(Структура_ассортимента[Product group],MATCH(Товары[[#This Row],[SubGroup]],Структура_ассортимента[Subgroup],0)),"")</f>
        <v>HEH_C</v>
      </c>
      <c r="G59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Row],[SubGroup]],'Структура цен DIY'!$B:$C,2,FALSE),0)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0" t="str">
        <f>IFERROR(INDEX(Структура_ассортимента[SuperCategory],MATCH(Товары[[#This Row],[SubGroup]],Структура_ассортимента[Subgroup],0)),"")</f>
        <v>H</v>
      </c>
      <c r="D59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110" t="str">
        <f>IFERROR(INDEX(Структура_ассортимента[Product group],MATCH(Товары[[#This Row],[SubGroup]],Структура_ассортимента[Subgroup],0)),"")</f>
        <v>HEH_C</v>
      </c>
      <c r="G59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Row],[SubGroup]],'Структура цен DIY'!$B:$C,2,FALSE),0)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0" t="str">
        <f>IFERROR(INDEX(Структура_ассортимента[SuperCategory],MATCH(Товары[[#This Row],[SubGroup]],Структура_ассортимента[Subgroup],0)),"")</f>
        <v>H</v>
      </c>
      <c r="D60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110" t="str">
        <f>IFERROR(INDEX(Структура_ассортимента[Product group],MATCH(Товары[[#This Row],[SubGroup]],Структура_ассортимента[Subgroup],0)),"")</f>
        <v>HEH_C</v>
      </c>
      <c r="G60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Row],[SubGroup]],'Структура цен DIY'!$B:$C,2,FALSE),0)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0" t="str">
        <f>IFERROR(INDEX(Структура_ассортимента[SuperCategory],MATCH(Товары[[#This Row],[SubGroup]],Структура_ассортимента[Subgroup],0)),"")</f>
        <v>H</v>
      </c>
      <c r="D60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110" t="str">
        <f>IFERROR(INDEX(Структура_ассортимента[Product group],MATCH(Товары[[#This Row],[SubGroup]],Структура_ассортимента[Subgroup],0)),"")</f>
        <v>HEH_P</v>
      </c>
      <c r="G60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1" s="36">
        <v>9346</v>
      </c>
      <c r="J60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Row],[SubGroup]],'Структура цен DIY'!$B:$C,2,FALSE),0)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0" t="str">
        <f>IFERROR(INDEX(Структура_ассортимента[SuperCategory],MATCH(Товары[[#This Row],[SubGroup]],Структура_ассортимента[Subgroup],0)),"")</f>
        <v>H</v>
      </c>
      <c r="D60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110" t="str">
        <f>IFERROR(INDEX(Структура_ассортимента[Product group],MATCH(Товары[[#This Row],[SubGroup]],Структура_ассортимента[Subgroup],0)),"")</f>
        <v>HEH_P</v>
      </c>
      <c r="G60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2" s="36">
        <v>9346</v>
      </c>
      <c r="J60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Row],[SubGroup]],'Структура цен DIY'!$B:$C,2,FALSE),0)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0" t="str">
        <f>IFERROR(INDEX(Структура_ассортимента[SuperCategory],MATCH(Товары[[#This Row],[SubGroup]],Структура_ассортимента[Subgroup],0)),"")</f>
        <v>H</v>
      </c>
      <c r="D60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110" t="str">
        <f>IFERROR(INDEX(Структура_ассортимента[Product group],MATCH(Товары[[#This Row],[SubGroup]],Структура_ассортимента[Subgroup],0)),"")</f>
        <v>HEH_P</v>
      </c>
      <c r="G603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Row],[SubGroup]],'Структура цен DIY'!$B:$C,2,FALSE),0)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0" t="str">
        <f>IFERROR(INDEX(Структура_ассортимента[SuperCategory],MATCH(Товары[[#This Row],[SubGroup]],Структура_ассортимента[Subgroup],0)),"")</f>
        <v>H</v>
      </c>
      <c r="D60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110" t="str">
        <f>IFERROR(INDEX(Структура_ассортимента[Product group],MATCH(Товары[[#This Row],[SubGroup]],Структура_ассортимента[Subgroup],0)),"")</f>
        <v>HEH_P</v>
      </c>
      <c r="G604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Row],[SubGroup]],'Структура цен DIY'!$B:$C,2,FALSE),0)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0" t="str">
        <f>IFERROR(INDEX(Структура_ассортимента[SuperCategory],MATCH(Товары[[#This Row],[SubGroup]],Структура_ассортимента[Subgroup],0)),"")</f>
        <v>H</v>
      </c>
      <c r="D60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110" t="str">
        <f>IFERROR(INDEX(Структура_ассортимента[Product group],MATCH(Товары[[#This Row],[SubGroup]],Структура_ассортимента[Subgroup],0)),"")</f>
        <v>HEH_P</v>
      </c>
      <c r="G605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Row],[SubGroup]],'Структура цен DIY'!$B:$C,2,FALSE),0)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0" t="str">
        <f>IFERROR(INDEX(Структура_ассортимента[SuperCategory],MATCH(Товары[[#This Row],[SubGroup]],Структура_ассортимента[Subgroup],0)),"")</f>
        <v>H</v>
      </c>
      <c r="D60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110" t="str">
        <f>IFERROR(INDEX(Структура_ассортимента[Product group],MATCH(Товары[[#This Row],[SubGroup]],Структура_ассортимента[Subgroup],0)),"")</f>
        <v>HEH_P</v>
      </c>
      <c r="G606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Row],[SubGroup]],'Структура цен DIY'!$B:$C,2,FALSE),0)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0" t="str">
        <f>IFERROR(INDEX(Структура_ассортимента[SuperCategory],MATCH(Товары[[#This Row],[SubGroup]],Структура_ассортимента[Subgroup],0)),"")</f>
        <v>H</v>
      </c>
      <c r="D60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110" t="str">
        <f>IFERROR(INDEX(Структура_ассортимента[Product group],MATCH(Товары[[#This Row],[SubGroup]],Структура_ассортимента[Subgroup],0)),"")</f>
        <v>HEH_P</v>
      </c>
      <c r="G607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Row],[SubGroup]],'Структура цен DIY'!$B:$C,2,FALSE),0)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0" t="str">
        <f>IFERROR(INDEX(Структура_ассортимента[SuperCategory],MATCH(Товары[[#This Row],[SubGroup]],Структура_ассортимента[Subgroup],0)),"")</f>
        <v>H</v>
      </c>
      <c r="D60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110" t="str">
        <f>IFERROR(INDEX(Структура_ассортимента[Product group],MATCH(Товары[[#This Row],[SubGroup]],Структура_ассортимента[Subgroup],0)),"")</f>
        <v>HEH_P</v>
      </c>
      <c r="G608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Row],[SubGroup]],'Структура цен DIY'!$B:$C,2,FALSE),0)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0" t="str">
        <f>IFERROR(INDEX(Структура_ассортимента[SuperCategory],MATCH(Товары[[#This Row],[SubGroup]],Структура_ассортимента[Subgroup],0)),"")</f>
        <v>H</v>
      </c>
      <c r="D60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110" t="str">
        <f>IFERROR(INDEX(Структура_ассортимента[Product group],MATCH(Товары[[#This Row],[SubGroup]],Структура_ассортимента[Subgroup],0)),"")</f>
        <v>HEH_P</v>
      </c>
      <c r="G609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Row],[SubGroup]],'Структура цен DIY'!$B:$C,2,FALSE),0)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0" t="str">
        <f>IFERROR(INDEX(Структура_ассортимента[SuperCategory],MATCH(Товары[[#This Row],[SubGroup]],Структура_ассортимента[Subgroup],0)),"")</f>
        <v>H</v>
      </c>
      <c r="D61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110" t="str">
        <f>IFERROR(INDEX(Структура_ассортимента[Product group],MATCH(Товары[[#This Row],[SubGroup]],Структура_ассортимента[Subgroup],0)),"")</f>
        <v>HEH_P</v>
      </c>
      <c r="G610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Row],[SubGroup]],'Структура цен DIY'!$B:$C,2,FALSE),0)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0" t="str">
        <f>IFERROR(INDEX(Структура_ассортимента[SuperCategory],MATCH(Товары[[#This Row],[SubGroup]],Структура_ассортимента[Subgroup],0)),"")</f>
        <v>H</v>
      </c>
      <c r="D6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110" t="str">
        <f>IFERROR(INDEX(Структура_ассортимента[Product group],MATCH(Товары[[#This Row],[SubGroup]],Структура_ассортимента[Subgroup],0)),"")</f>
        <v>HEH_P</v>
      </c>
      <c r="G61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Row],[SubGroup]],'Структура цен DIY'!$B:$C,2,FALSE),0)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0" t="str">
        <f>IFERROR(INDEX(Структура_ассортимента[SuperCategory],MATCH(Товары[[#This Row],[SubGroup]],Структура_ассортимента[Subgroup],0)),"")</f>
        <v>H</v>
      </c>
      <c r="D61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110" t="str">
        <f>IFERROR(INDEX(Структура_ассортимента[Product group],MATCH(Товары[[#This Row],[SubGroup]],Структура_ассортимента[Subgroup],0)),"")</f>
        <v>HEH_P</v>
      </c>
      <c r="G61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Row],[SubGroup]],'Структура цен DIY'!$B:$C,2,FALSE),0)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0" t="str">
        <f>IFERROR(INDEX(Структура_ассортимента[SuperCategory],MATCH(Товары[[#This Row],[SubGroup]],Структура_ассортимента[Subgroup],0)),"")</f>
        <v>H</v>
      </c>
      <c r="D61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110" t="str">
        <f>IFERROR(INDEX(Структура_ассортимента[Product group],MATCH(Товары[[#This Row],[SubGroup]],Структура_ассортимента[Subgroup],0)),"")</f>
        <v>HET_C</v>
      </c>
      <c r="G61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3" s="36">
        <v>9321</v>
      </c>
      <c r="J613" s="36" t="str">
        <f>IFERROR(INDEX(Структура_ассортимента[Generic Name (long)],MATCH(Товары[[#This Row],[SubGroup]],Структура_ассортимента[Subgroup],0)),"")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Row],[SubGroup]],'Структура цен DIY'!$B:$C,2,FALSE),0)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0" t="str">
        <f>IFERROR(INDEX(Структура_ассортимента[SuperCategory],MATCH(Товары[[#This Row],[SubGroup]],Структура_ассортимента[Subgroup],0)),"")</f>
        <v>H</v>
      </c>
      <c r="D6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110" t="str">
        <f>IFERROR(INDEX(Структура_ассортимента[Product group],MATCH(Товары[[#This Row],[SubGroup]],Структура_ассортимента[Subgroup],0)),"")</f>
        <v>HET_C</v>
      </c>
      <c r="G61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4" s="36">
        <v>9321</v>
      </c>
      <c r="J614" s="36" t="str">
        <f>IFERROR(INDEX(Структура_ассортимента[Generic Name (long)],MATCH(Товары[[#This Row],[SubGroup]],Структура_ассортимента[Subgroup],0)),"")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Row],[SubGroup]],'Структура цен DIY'!$B:$C,2,FALSE),0)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0" t="str">
        <f>IFERROR(INDEX(Структура_ассортимента[SuperCategory],MATCH(Товары[[#This Row],[SubGroup]],Структура_ассортимента[Subgroup],0)),"")</f>
        <v>H</v>
      </c>
      <c r="D61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110" t="str">
        <f>IFERROR(INDEX(Структура_ассортимента[Product group],MATCH(Товары[[#This Row],[SubGroup]],Структура_ассортимента[Subgroup],0)),"")</f>
        <v>HET_C</v>
      </c>
      <c r="G61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Row],[SubGroup]],'Структура цен DIY'!$B:$C,2,FALSE),0)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0" t="str">
        <f>IFERROR(INDEX(Структура_ассортимента[SuperCategory],MATCH(Товары[[#This Row],[SubGroup]],Структура_ассортимента[Subgroup],0)),"")</f>
        <v>H</v>
      </c>
      <c r="D6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110" t="str">
        <f>IFERROR(INDEX(Структура_ассортимента[Product group],MATCH(Товары[[#This Row],[SubGroup]],Структура_ассортимента[Subgroup],0)),"")</f>
        <v>HET_C</v>
      </c>
      <c r="G61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Row],[SubGroup]],'Структура цен DIY'!$B:$C,2,FALSE),0)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0" t="str">
        <f>IFERROR(INDEX(Структура_ассортимента[SuperCategory],MATCH(Товары[[#This Row],[SubGroup]],Структура_ассортимента[Subgroup],0)),"")</f>
        <v>H</v>
      </c>
      <c r="D6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110" t="str">
        <f>IFERROR(INDEX(Структура_ассортимента[Product group],MATCH(Товары[[#This Row],[SubGroup]],Структура_ассортимента[Subgroup],0)),"")</f>
        <v>HET_C</v>
      </c>
      <c r="G61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Row],[SubGroup]],'Структура цен DIY'!$B:$C,2,FALSE),0)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0" t="str">
        <f>IFERROR(INDEX(Структура_ассортимента[SuperCategory],MATCH(Товары[[#This Row],[SubGroup]],Структура_ассортимента[Subgroup],0)),"")</f>
        <v>H</v>
      </c>
      <c r="D6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110" t="str">
        <f>IFERROR(INDEX(Структура_ассортимента[Product group],MATCH(Товары[[#This Row],[SubGroup]],Структура_ассортимента[Subgroup],0)),"")</f>
        <v>HET_C</v>
      </c>
      <c r="G61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Row],[SubGroup]],'Структура цен DIY'!$B:$C,2,FALSE),0)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0" t="str">
        <f>IFERROR(INDEX(Структура_ассортимента[SuperCategory],MATCH(Товары[[#This Row],[SubGroup]],Структура_ассортимента[Subgroup],0)),"")</f>
        <v>H</v>
      </c>
      <c r="D6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110" t="str">
        <f>IFERROR(INDEX(Структура_ассортимента[Product group],MATCH(Товары[[#This Row],[SubGroup]],Структура_ассортимента[Subgroup],0)),"")</f>
        <v>HET_C</v>
      </c>
      <c r="G61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Row],[SubGroup]],'Структура цен DIY'!$B:$C,2,FALSE),0)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0" t="str">
        <f>IFERROR(INDEX(Структура_ассортимента[SuperCategory],MATCH(Товары[[#This Row],[SubGroup]],Структура_ассортимента[Subgroup],0)),"")</f>
        <v>H</v>
      </c>
      <c r="D6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110" t="str">
        <f>IFERROR(INDEX(Структура_ассортимента[Product group],MATCH(Товары[[#This Row],[SubGroup]],Структура_ассортимента[Subgroup],0)),"")</f>
        <v>HET_P</v>
      </c>
      <c r="G62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0" s="36">
        <v>9322</v>
      </c>
      <c r="J620" s="36" t="str">
        <f>IFERROR(INDEX(Структура_ассортимента[Generic Name (long)],MATCH(Товары[[#This Row],[SubGroup]],Структура_ассортимента[Subgroup],0)),"")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Row],[SubGroup]],'Структура цен DIY'!$B:$C,2,FALSE),0)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0" t="str">
        <f>IFERROR(INDEX(Структура_ассортимента[SuperCategory],MATCH(Товары[[#This Row],[SubGroup]],Структура_ассортимента[Subgroup],0)),"")</f>
        <v>H</v>
      </c>
      <c r="D6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110" t="str">
        <f>IFERROR(INDEX(Структура_ассортимента[Product group],MATCH(Товары[[#This Row],[SubGroup]],Структура_ассортимента[Subgroup],0)),"")</f>
        <v>HET_C</v>
      </c>
      <c r="G621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Row],[SubGroup]],'Структура цен DIY'!$B:$C,2,FALSE),0)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0" t="str">
        <f>IFERROR(INDEX(Структура_ассортимента[SuperCategory],MATCH(Товары[[#This Row],[SubGroup]],Структура_ассортимента[Subgroup],0)),"")</f>
        <v>H</v>
      </c>
      <c r="D6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110" t="str">
        <f>IFERROR(INDEX(Структура_ассортимента[Product group],MATCH(Товары[[#This Row],[SubGroup]],Структура_ассортимента[Subgroup],0)),"")</f>
        <v>HET_C</v>
      </c>
      <c r="G622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2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2" s="36">
        <v>9321</v>
      </c>
      <c r="J622" s="36" t="str">
        <f>IFERROR(INDEX(Структура_ассортимента[Generic Name (long)],MATCH(Товары[[#This Row],[SubGroup]],Структура_ассортимента[Subgroup],0)),"")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Row],[SubGroup]],'Структура цен DIY'!$B:$C,2,FALSE),0)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0" t="str">
        <f>IFERROR(INDEX(Структура_ассортимента[SuperCategory],MATCH(Товары[[#This Row],[SubGroup]],Структура_ассортимента[Subgroup],0)),"")</f>
        <v>H</v>
      </c>
      <c r="D6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110" t="str">
        <f>IFERROR(INDEX(Структура_ассортимента[Product group],MATCH(Товары[[#This Row],[SubGroup]],Структура_ассортимента[Subgroup],0)),"")</f>
        <v>HET_C</v>
      </c>
      <c r="G62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Row],[SubGroup]],'Структура цен DIY'!$B:$C,2,FALSE),0)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0" t="str">
        <f>IFERROR(INDEX(Структура_ассортимента[SuperCategory],MATCH(Товары[[#This Row],[SubGroup]],Структура_ассортимента[Subgroup],0)),"")</f>
        <v>H</v>
      </c>
      <c r="D6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110" t="str">
        <f>IFERROR(INDEX(Структура_ассортимента[Product group],MATCH(Товары[[#This Row],[SubGroup]],Структура_ассортимента[Subgroup],0)),"")</f>
        <v>HET_C</v>
      </c>
      <c r="G62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Row],[SubGroup]],'Структура цен DIY'!$B:$C,2,FALSE),0)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0" t="str">
        <f>IFERROR(INDEX(Структура_ассортимента[SuperCategory],MATCH(Товары[[#This Row],[SubGroup]],Структура_ассортимента[Subgroup],0)),"")</f>
        <v>H</v>
      </c>
      <c r="D6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110" t="str">
        <f>IFERROR(INDEX(Структура_ассортимента[Product group],MATCH(Товары[[#This Row],[SubGroup]],Структура_ассортимента[Subgroup],0)),"")</f>
        <v>HET_C</v>
      </c>
      <c r="G62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Row],[SubGroup]],'Структура цен DIY'!$B:$C,2,FALSE),0)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0" t="str">
        <f>IFERROR(INDEX(Структура_ассортимента[SuperCategory],MATCH(Товары[[#This Row],[SubGroup]],Структура_ассортимента[Subgroup],0)),"")</f>
        <v>H</v>
      </c>
      <c r="D6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110" t="str">
        <f>IFERROR(INDEX(Структура_ассортимента[Product group],MATCH(Товары[[#This Row],[SubGroup]],Структура_ассортимента[Subgroup],0)),"")</f>
        <v>HET_C</v>
      </c>
      <c r="G62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Row],[SubGroup]],'Структура цен DIY'!$B:$C,2,FALSE),0)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0" t="str">
        <f>IFERROR(INDEX(Структура_ассортимента[SuperCategory],MATCH(Товары[[#This Row],[SubGroup]],Структура_ассортимента[Subgroup],0)),"")</f>
        <v>H</v>
      </c>
      <c r="D6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110" t="str">
        <f>IFERROR(INDEX(Структура_ассортимента[Product group],MATCH(Товары[[#This Row],[SubGroup]],Структура_ассортимента[Subgroup],0)),"")</f>
        <v>HET_C</v>
      </c>
      <c r="G62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Row],[SubGroup]],'Структура цен DIY'!$B:$C,2,FALSE),0)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0" t="str">
        <f>IFERROR(INDEX(Структура_ассортимента[SuperCategory],MATCH(Товары[[#This Row],[SubGroup]],Структура_ассортимента[Subgroup],0)),"")</f>
        <v>H</v>
      </c>
      <c r="D6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110" t="str">
        <f>IFERROR(INDEX(Структура_ассортимента[Product group],MATCH(Товары[[#This Row],[SubGroup]],Структура_ассортимента[Subgroup],0)),"")</f>
        <v>HET_C</v>
      </c>
      <c r="G62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Row],[SubGroup]],'Структура цен DIY'!$B:$C,2,FALSE),0)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0" t="str">
        <f>IFERROR(INDEX(Структура_ассортимента[SuperCategory],MATCH(Товары[[#This Row],[SubGroup]],Структура_ассортимента[Subgroup],0)),"")</f>
        <v>H</v>
      </c>
      <c r="D6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110" t="str">
        <f>IFERROR(INDEX(Структура_ассортимента[Product group],MATCH(Товары[[#This Row],[SubGroup]],Структура_ассортимента[Subgroup],0)),"")</f>
        <v>HET_C</v>
      </c>
      <c r="G62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Row],[SubGroup]],'Структура цен DIY'!$B:$C,2,FALSE),0)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0" t="str">
        <f>IFERROR(INDEX(Структура_ассортимента[SuperCategory],MATCH(Товары[[#This Row],[SubGroup]],Структура_ассортимента[Subgroup],0)),"")</f>
        <v>H</v>
      </c>
      <c r="D6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110" t="str">
        <f>IFERROR(INDEX(Структура_ассортимента[Product group],MATCH(Товары[[#This Row],[SubGroup]],Структура_ассортимента[Subgroup],0)),"")</f>
        <v>HET_P</v>
      </c>
      <c r="G63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0" s="36">
        <v>9322</v>
      </c>
      <c r="J630" s="36" t="str">
        <f>IFERROR(INDEX(Структура_ассортимента[Generic Name (long)],MATCH(Товары[[#This Row],[SubGroup]],Структура_ассортимента[Subgroup],0)),"")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Row],[SubGroup]],'Структура цен DIY'!$B:$C,2,FALSE),0)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0" t="str">
        <f>IFERROR(INDEX(Структура_ассортимента[SuperCategory],MATCH(Товары[[#This Row],[SubGroup]],Структура_ассортимента[Subgroup],0)),"")</f>
        <v>H</v>
      </c>
      <c r="D6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110" t="str">
        <f>IFERROR(INDEX(Структура_ассортимента[Product group],MATCH(Товары[[#This Row],[SubGroup]],Структура_ассортимента[Subgroup],0)),"")</f>
        <v>HET_P</v>
      </c>
      <c r="G63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1" s="36">
        <v>9322</v>
      </c>
      <c r="J631" s="36" t="str">
        <f>IFERROR(INDEX(Структура_ассортимента[Generic Name (long)],MATCH(Товары[[#This Row],[SubGroup]],Структура_ассортимента[Subgroup],0)),"")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Row],[SubGroup]],'Структура цен DIY'!$B:$C,2,FALSE),0)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0" t="str">
        <f>IFERROR(INDEX(Структура_ассортимента[SuperCategory],MATCH(Товары[[#This Row],[SubGroup]],Структура_ассортимента[Subgroup],0)),"")</f>
        <v>H</v>
      </c>
      <c r="D6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110" t="str">
        <f>IFERROR(INDEX(Структура_ассортимента[Product group],MATCH(Товары[[#This Row],[SubGroup]],Структура_ассортимента[Subgroup],0)),"")</f>
        <v>HET_P</v>
      </c>
      <c r="G63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Row],[SubGroup]],'Структура цен DIY'!$B:$C,2,FALSE),0)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0" t="str">
        <f>IFERROR(INDEX(Структура_ассортимента[SuperCategory],MATCH(Товары[[#This Row],[SubGroup]],Структура_ассортимента[Subgroup],0)),"")</f>
        <v>H</v>
      </c>
      <c r="D6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110" t="str">
        <f>IFERROR(INDEX(Структура_ассортимента[Product group],MATCH(Товары[[#This Row],[SubGroup]],Структура_ассортимента[Subgroup],0)),"")</f>
        <v>HET_P</v>
      </c>
      <c r="G63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Row],[SubGroup]],'Структура цен DIY'!$B:$C,2,FALSE),0)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0" t="str">
        <f>IFERROR(INDEX(Структура_ассортимента[SuperCategory],MATCH(Товары[[#This Row],[SubGroup]],Структура_ассортимента[Subgroup],0)),"")</f>
        <v>H</v>
      </c>
      <c r="D6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110" t="str">
        <f>IFERROR(INDEX(Структура_ассортимента[Product group],MATCH(Товары[[#This Row],[SubGroup]],Структура_ассортимента[Subgroup],0)),"")</f>
        <v>HET_P</v>
      </c>
      <c r="G63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Row],[SubGroup]],'Структура цен DIY'!$B:$C,2,FALSE),0)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0" t="str">
        <f>IFERROR(INDEX(Структура_ассортимента[SuperCategory],MATCH(Товары[[#This Row],[SubGroup]],Структура_ассортимента[Subgroup],0)),"")</f>
        <v>H</v>
      </c>
      <c r="D6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110" t="str">
        <f>IFERROR(INDEX(Структура_ассортимента[Product group],MATCH(Товары[[#This Row],[SubGroup]],Структура_ассортимента[Subgroup],0)),"")</f>
        <v>HET_P</v>
      </c>
      <c r="G635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Row],[SubGroup]],'Структура цен DIY'!$B:$C,2,FALSE),0)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0" t="str">
        <f>IFERROR(INDEX(Структура_ассортимента[SuperCategory],MATCH(Товары[[#This Row],[SubGroup]],Структура_ассортимента[Subgroup],0)),"")</f>
        <v>H</v>
      </c>
      <c r="D6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110" t="str">
        <f>IFERROR(INDEX(Структура_ассортимента[Product group],MATCH(Товары[[#This Row],[SubGroup]],Структура_ассортимента[Subgroup],0)),"")</f>
        <v>HET_P</v>
      </c>
      <c r="G636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Row],[SubGroup]],'Структура цен DIY'!$B:$C,2,FALSE),0)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0" t="str">
        <f>IFERROR(INDEX(Структура_ассортимента[SuperCategory],MATCH(Товары[[#This Row],[SubGroup]],Структура_ассортимента[Subgroup],0)),"")</f>
        <v>H</v>
      </c>
      <c r="D6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110" t="str">
        <f>IFERROR(INDEX(Структура_ассортимента[Product group],MATCH(Товары[[#This Row],[SubGroup]],Структура_ассортимента[Subgroup],0)),"")</f>
        <v>HET_P</v>
      </c>
      <c r="G637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Row],[SubGroup]],'Структура цен DIY'!$B:$C,2,FALSE),0)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0" t="str">
        <f>IFERROR(INDEX(Структура_ассортимента[SuperCategory],MATCH(Товары[[#This Row],[SubGroup]],Структура_ассортимента[Subgroup],0)),"")</f>
        <v>H</v>
      </c>
      <c r="D6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110" t="str">
        <f>IFERROR(INDEX(Структура_ассортимента[Product group],MATCH(Товары[[#This Row],[SubGroup]],Структура_ассортимента[Subgroup],0)),"")</f>
        <v>HET_P</v>
      </c>
      <c r="G638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Row],[SubGroup]],'Структура цен DIY'!$B:$C,2,FALSE),0)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0" t="str">
        <f>IFERROR(INDEX(Структура_ассортимента[SuperCategory],MATCH(Товары[[#This Row],[SubGroup]],Структура_ассортимента[Subgroup],0)),"")</f>
        <v>H</v>
      </c>
      <c r="D6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110" t="str">
        <f>IFERROR(INDEX(Структура_ассортимента[Product group],MATCH(Товары[[#This Row],[SubGroup]],Структура_ассортимента[Subgroup],0)),"")</f>
        <v>HET_P</v>
      </c>
      <c r="G639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Row],[SubGroup]],'Структура цен DIY'!$B:$C,2,FALSE),0)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0" t="str">
        <f>IFERROR(INDEX(Структура_ассортимента[SuperCategory],MATCH(Товары[[#This Row],[SubGroup]],Структура_ассортимента[Subgroup],0)),"")</f>
        <v>H</v>
      </c>
      <c r="D6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110" t="str">
        <f>IFERROR(INDEX(Структура_ассортимента[Product group],MATCH(Товары[[#This Row],[SubGroup]],Структура_ассортимента[Subgroup],0)),"")</f>
        <v>HET_P</v>
      </c>
      <c r="G64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Row],[SubGroup]],'Структура цен DIY'!$B:$C,2,FALSE),0)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0" t="str">
        <f>IFERROR(INDEX(Структура_ассортимента[SuperCategory],MATCH(Товары[[#This Row],[SubGroup]],Структура_ассортимента[Subgroup],0)),"")</f>
        <v>H</v>
      </c>
      <c r="D64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110" t="str">
        <f>IFERROR(INDEX(Структура_ассортимента[Product group],MATCH(Товары[[#This Row],[SubGroup]],Структура_ассортимента[Subgroup],0)),"")</f>
        <v>HET_P</v>
      </c>
      <c r="G64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Row],[SubGroup]],'Структура цен DIY'!$B:$C,2,FALSE),0)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0" t="str">
        <f>IFERROR(INDEX(Структура_ассортимента[SuperCategory],MATCH(Товары[[#This Row],[SubGroup]],Структура_ассортимента[Subgroup],0)),"")</f>
        <v>H</v>
      </c>
      <c r="D64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110" t="str">
        <f>IFERROR(INDEX(Структура_ассортимента[Product group],MATCH(Товары[[#This Row],[SubGroup]],Структура_ассортимента[Subgroup],0)),"")</f>
        <v>HET_P</v>
      </c>
      <c r="G64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Row],[SubGroup]],'Структура цен DIY'!$B:$C,2,FALSE),0)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0" t="str">
        <f>IFERROR(INDEX(Структура_ассортимента[SuperCategory],MATCH(Товары[[#This Row],[SubGroup]],Структура_ассортимента[Subgroup],0)),"")</f>
        <v>H</v>
      </c>
      <c r="D64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110" t="str">
        <f>IFERROR(INDEX(Структура_ассортимента[Product group],MATCH(Товары[[#This Row],[SubGroup]],Структура_ассортимента[Subgroup],0)),"")</f>
        <v>HET_P</v>
      </c>
      <c r="G64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Row],[SubGroup]],'Структура цен DIY'!$B:$C,2,FALSE),0)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0" t="str">
        <f>IFERROR(INDEX(Структура_ассортимента[SuperCategory],MATCH(Товары[[#This Row],[SubGroup]],Структура_ассортимента[Subgroup],0)),"")</f>
        <v>H</v>
      </c>
      <c r="D64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110" t="str">
        <f>IFERROR(INDEX(Структура_ассортимента[Product group],MATCH(Товары[[#This Row],[SubGroup]],Структура_ассортимента[Subgroup],0)),"")</f>
        <v>HET_P</v>
      </c>
      <c r="G64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Row],[SubGroup]],'Структура цен DIY'!$B:$C,2,FALSE),0)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0" t="str">
        <f>IFERROR(INDEX(Структура_ассортимента[SuperCategory],MATCH(Товары[[#This Row],[SubGroup]],Структура_ассортимента[Subgroup],0)),"")</f>
        <v>H</v>
      </c>
      <c r="D64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5" s="110" t="str">
        <f>IFERROR(INDEX(Структура_ассортимента[Product group],MATCH(Товары[[#This Row],[SubGroup]],Структура_ассортимента[Subgroup],0)),"")</f>
        <v>HSP_C</v>
      </c>
      <c r="G64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5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5" s="36">
        <v>2603</v>
      </c>
      <c r="J645" s="36" t="str">
        <f>IFERROR(INDEX(Структура_ассортимента[Generic Name (long)],MATCH(Товары[[#This Row],[SubGroup]],Структура_ассортимента[Subgroup],0)),"")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Row],[SubGroup]],'Структура цен DIY'!$B:$C,2,FALSE),0)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0" t="str">
        <f>IFERROR(INDEX(Структура_ассортимента[SuperCategory],MATCH(Товары[[#This Row],[SubGroup]],Структура_ассортимента[Subgroup],0)),"")</f>
        <v>H</v>
      </c>
      <c r="D64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6" s="110" t="str">
        <f>IFERROR(INDEX(Структура_ассортимента[Product group],MATCH(Товары[[#This Row],[SubGroup]],Структура_ассортимента[Subgroup],0)),"")</f>
        <v>HSP_C</v>
      </c>
      <c r="G64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6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6" s="36">
        <v>2603</v>
      </c>
      <c r="J646" s="36" t="str">
        <f>IFERROR(INDEX(Структура_ассортимента[Generic Name (long)],MATCH(Товары[[#This Row],[SubGroup]],Структура_ассортимента[Subgroup],0)),"")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Row],[SubGroup]],'Структура цен DIY'!$B:$C,2,FALSE),0)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0" t="str">
        <f>IFERROR(INDEX(Структура_ассортимента[SuperCategory],MATCH(Товары[[#This Row],[SubGroup]],Структура_ассортимента[Subgroup],0)),"")</f>
        <v>H</v>
      </c>
      <c r="D64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110" t="str">
        <f>IFERROR(INDEX(Структура_ассортимента[Product group],MATCH(Товары[[#This Row],[SubGroup]],Структура_ассортимента[Subgroup],0)),"")</f>
        <v>HSP_C</v>
      </c>
      <c r="G64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Row],[SubGroup]],'Структура цен DIY'!$B:$C,2,FALSE),0)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0" t="str">
        <f>IFERROR(INDEX(Структура_ассортимента[SuperCategory],MATCH(Товары[[#This Row],[SubGroup]],Структура_ассортимента[Subgroup],0)),"")</f>
        <v>H</v>
      </c>
      <c r="D64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110" t="str">
        <f>IFERROR(INDEX(Структура_ассортимента[Product group],MATCH(Товары[[#This Row],[SubGroup]],Структура_ассортимента[Subgroup],0)),"")</f>
        <v>HSP_C</v>
      </c>
      <c r="G64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Row],[SubGroup]],'Структура цен DIY'!$B:$C,2,FALSE),0)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0" t="str">
        <f>IFERROR(INDEX(Структура_ассортимента[SuperCategory],MATCH(Товары[[#This Row],[SubGroup]],Структура_ассортимента[Subgroup],0)),"")</f>
        <v>H</v>
      </c>
      <c r="D64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110" t="str">
        <f>IFERROR(INDEX(Структура_ассортимента[Product group],MATCH(Товары[[#This Row],[SubGroup]],Структура_ассортимента[Subgroup],0)),"")</f>
        <v>HSP_C</v>
      </c>
      <c r="G64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49" s="36">
        <v>2600</v>
      </c>
      <c r="J649" s="36" t="str">
        <f>IFERROR(INDEX(Структура_ассортимента[Generic Name (long)],MATCH(Товары[[#This Row],[SubGroup]],Структура_ассортимента[Subgroup],0)),"")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Row],[SubGroup]],'Структура цен DIY'!$B:$C,2,FALSE),0)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0" t="str">
        <f>IFERROR(INDEX(Структура_ассортимента[SuperCategory],MATCH(Товары[[#This Row],[SubGroup]],Структура_ассортимента[Subgroup],0)),"")</f>
        <v>H</v>
      </c>
      <c r="D65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110" t="str">
        <f>IFERROR(INDEX(Структура_ассортимента[Product group],MATCH(Товары[[#This Row],[SubGroup]],Структура_ассортимента[Subgroup],0)),"")</f>
        <v>HSP_C</v>
      </c>
      <c r="G65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0" s="36">
        <v>2600</v>
      </c>
      <c r="J650" s="36" t="str">
        <f>IFERROR(INDEX(Структура_ассортимента[Generic Name (long)],MATCH(Товары[[#This Row],[SubGroup]],Структура_ассортимента[Subgroup],0)),"")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Row],[SubGroup]],'Структура цен DIY'!$B:$C,2,FALSE),0)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0" t="str">
        <f>IFERROR(INDEX(Структура_ассортимента[SuperCategory],MATCH(Товары[[#This Row],[SubGroup]],Структура_ассортимента[Subgroup],0)),"")</f>
        <v>H</v>
      </c>
      <c r="D65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110" t="str">
        <f>IFERROR(INDEX(Структура_ассортимента[Product group],MATCH(Товары[[#This Row],[SubGroup]],Структура_ассортимента[Subgroup],0)),"")</f>
        <v>HSP_C</v>
      </c>
      <c r="G65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1" s="36">
        <v>2602</v>
      </c>
      <c r="J651" s="36" t="str">
        <f>IFERROR(INDEX(Структура_ассортимента[Generic Name (long)],MATCH(Товары[[#This Row],[SubGroup]],Структура_ассортимента[Subgroup],0)),"")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Row],[SubGroup]],'Структура цен DIY'!$B:$C,2,FALSE),0)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0" t="str">
        <f>IFERROR(INDEX(Структура_ассортимента[SuperCategory],MATCH(Товары[[#This Row],[SubGroup]],Структура_ассортимента[Subgroup],0)),"")</f>
        <v>H</v>
      </c>
      <c r="D65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110" t="str">
        <f>IFERROR(INDEX(Структура_ассортимента[Product group],MATCH(Товары[[#This Row],[SubGroup]],Структура_ассортимента[Subgroup],0)),"")</f>
        <v>HSP_C</v>
      </c>
      <c r="G65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2" s="36">
        <v>2602</v>
      </c>
      <c r="J652" s="36" t="str">
        <f>IFERROR(INDEX(Структура_ассортимента[Generic Name (long)],MATCH(Товары[[#This Row],[SubGroup]],Структура_ассортимента[Subgroup],0)),"")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Row],[SubGroup]],'Структура цен DIY'!$B:$C,2,FALSE),0)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0" t="str">
        <f>IFERROR(INDEX(Структура_ассортимента[SuperCategory],MATCH(Товары[[#This Row],[SubGroup]],Структура_ассортимента[Subgroup],0)),"")</f>
        <v>H</v>
      </c>
      <c r="D65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110" t="str">
        <f>IFERROR(INDEX(Структура_ассортимента[Product group],MATCH(Товары[[#This Row],[SubGroup]],Структура_ассортимента[Subgroup],0)),"")</f>
        <v>HSP_C</v>
      </c>
      <c r="G65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3" s="36">
        <v>2600</v>
      </c>
      <c r="J653" s="36" t="str">
        <f>IFERROR(INDEX(Структура_ассортимента[Generic Name (long)],MATCH(Товары[[#This Row],[SubGroup]],Структура_ассортимента[Subgroup],0)),"")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Row],[SubGroup]],'Структура цен DIY'!$B:$C,2,FALSE),0)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0" t="str">
        <f>IFERROR(INDEX(Структура_ассортимента[SuperCategory],MATCH(Товары[[#This Row],[SubGroup]],Структура_ассортимента[Subgroup],0)),"")</f>
        <v>H</v>
      </c>
      <c r="D65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110" t="str">
        <f>IFERROR(INDEX(Структура_ассортимента[Product group],MATCH(Товары[[#This Row],[SubGroup]],Структура_ассортимента[Subgroup],0)),"")</f>
        <v>HSP_C</v>
      </c>
      <c r="G65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4" s="36">
        <v>2601</v>
      </c>
      <c r="J654" s="36" t="str">
        <f>IFERROR(INDEX(Структура_ассортимента[Generic Name (long)],MATCH(Товары[[#This Row],[SubGroup]],Структура_ассортимента[Subgroup],0)),"")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Row],[SubGroup]],'Структура цен DIY'!$B:$C,2,FALSE),0)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0" t="str">
        <f>IFERROR(INDEX(Структура_ассортимента[SuperCategory],MATCH(Товары[[#This Row],[SubGroup]],Структура_ассортимента[Subgroup],0)),"")</f>
        <v>H</v>
      </c>
      <c r="D65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110" t="str">
        <f>IFERROR(INDEX(Структура_ассортимента[Product group],MATCH(Товары[[#This Row],[SubGroup]],Структура_ассортимента[Subgroup],0)),"")</f>
        <v>HSP_C</v>
      </c>
      <c r="G65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5" s="36">
        <v>2601</v>
      </c>
      <c r="J655" s="36" t="str">
        <f>IFERROR(INDEX(Структура_ассортимента[Generic Name (long)],MATCH(Товары[[#This Row],[SubGroup]],Структура_ассортимента[Subgroup],0)),"")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Row],[SubGroup]],'Структура цен DIY'!$B:$C,2,FALSE),0)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0" t="str">
        <f>IFERROR(INDEX(Структура_ассортимента[SuperCategory],MATCH(Товары[[#This Row],[SubGroup]],Структура_ассортимента[Subgroup],0)),"")</f>
        <v>H</v>
      </c>
      <c r="D65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110" t="str">
        <f>IFERROR(INDEX(Структура_ассортимента[Product group],MATCH(Товары[[#This Row],[SubGroup]],Структура_ассортимента[Subgroup],0)),"")</f>
        <v>HSP_C</v>
      </c>
      <c r="G65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Row],[SubGroup]],'Структура цен DIY'!$B:$C,2,FALSE),0)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0" t="str">
        <f>IFERROR(INDEX(Структура_ассортимента[SuperCategory],MATCH(Товары[[#This Row],[SubGroup]],Структура_ассортимента[Subgroup],0)),"")</f>
        <v>H</v>
      </c>
      <c r="D6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110" t="str">
        <f>IFERROR(INDEX(Структура_ассортимента[Product group],MATCH(Товары[[#This Row],[SubGroup]],Структура_ассортимента[Subgroup],0)),"")</f>
        <v>HSP_C</v>
      </c>
      <c r="G65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Row],[SubGroup]],'Структура цен DIY'!$B:$C,2,FALSE),0)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0" t="str">
        <f>IFERROR(INDEX(Структура_ассортимента[SuperCategory],MATCH(Товары[[#This Row],[SubGroup]],Структура_ассортимента[Subgroup],0)),"")</f>
        <v>H</v>
      </c>
      <c r="D6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110" t="str">
        <f>IFERROR(INDEX(Структура_ассортимента[Product group],MATCH(Товары[[#This Row],[SubGroup]],Структура_ассортимента[Subgroup],0)),"")</f>
        <v>HSP_C</v>
      </c>
      <c r="G65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Row],[SubGroup]],'Структура цен DIY'!$B:$C,2,FALSE),0)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0" t="str">
        <f>IFERROR(INDEX(Структура_ассортимента[SuperCategory],MATCH(Товары[[#This Row],[SubGroup]],Структура_ассортимента[Subgroup],0)),"")</f>
        <v>H</v>
      </c>
      <c r="D6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110" t="str">
        <f>IFERROR(INDEX(Структура_ассортимента[Product group],MATCH(Товары[[#This Row],[SubGroup]],Структура_ассортимента[Subgroup],0)),"")</f>
        <v>HSP_C</v>
      </c>
      <c r="G65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Row],[SubGroup]],'Структура цен DIY'!$B:$C,2,FALSE),0)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0" t="str">
        <f>IFERROR(INDEX(Структура_ассортимента[SuperCategory],MATCH(Товары[[#This Row],[SubGroup]],Структура_ассортимента[Subgroup],0)),"")</f>
        <v>H</v>
      </c>
      <c r="D6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110" t="str">
        <f>IFERROR(INDEX(Структура_ассортимента[Product group],MATCH(Товары[[#This Row],[SubGroup]],Структура_ассортимента[Subgroup],0)),"")</f>
        <v>HSP_C</v>
      </c>
      <c r="G66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Row],[SubGroup]],'Структура цен DIY'!$B:$C,2,FALSE),0)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0" t="str">
        <f>IFERROR(INDEX(Структура_ассортимента[SuperCategory],MATCH(Товары[[#This Row],[SubGroup]],Структура_ассортимента[Subgroup],0)),"")</f>
        <v>H</v>
      </c>
      <c r="D6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110" t="str">
        <f>IFERROR(INDEX(Структура_ассортимента[Product group],MATCH(Товары[[#This Row],[SubGroup]],Структура_ассортимента[Subgroup],0)),"")</f>
        <v>HSP_C</v>
      </c>
      <c r="G66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Row],[SubGroup]],'Структура цен DIY'!$B:$C,2,FALSE),0)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0" t="str">
        <f>IFERROR(INDEX(Структура_ассортимента[SuperCategory],MATCH(Товары[[#This Row],[SubGroup]],Структура_ассортимента[Subgroup],0)),"")</f>
        <v>H</v>
      </c>
      <c r="D6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110" t="str">
        <f>IFERROR(INDEX(Структура_ассортимента[Product group],MATCH(Товары[[#This Row],[SubGroup]],Структура_ассортимента[Subgroup],0)),"")</f>
        <v>HSP_C</v>
      </c>
      <c r="G66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Row],[SubGroup]],'Структура цен DIY'!$B:$C,2,FALSE),0)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0" t="str">
        <f>IFERROR(INDEX(Структура_ассортимента[SuperCategory],MATCH(Товары[[#This Row],[SubGroup]],Структура_ассортимента[Subgroup],0)),"")</f>
        <v>H</v>
      </c>
      <c r="D6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110" t="str">
        <f>IFERROR(INDEX(Структура_ассортимента[Product group],MATCH(Товары[[#This Row],[SubGroup]],Структура_ассортимента[Subgroup],0)),"")</f>
        <v>HSP_C</v>
      </c>
      <c r="G66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Row],[SubGroup]],'Структура цен DIY'!$B:$C,2,FALSE),0)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0" t="str">
        <f>IFERROR(INDEX(Структура_ассортимента[SuperCategory],MATCH(Товары[[#This Row],[SubGroup]],Структура_ассортимента[Subgroup],0)),"")</f>
        <v>H</v>
      </c>
      <c r="D6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110" t="str">
        <f>IFERROR(INDEX(Структура_ассортимента[Product group],MATCH(Товары[[#This Row],[SubGroup]],Структура_ассортимента[Subgroup],0)),"")</f>
        <v>HSP_C</v>
      </c>
      <c r="G66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Row],[SubGroup]],'Структура цен DIY'!$B:$C,2,FALSE),0)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0" t="str">
        <f>IFERROR(INDEX(Структура_ассортимента[SuperCategory],MATCH(Товары[[#This Row],[SubGroup]],Структура_ассортимента[Subgroup],0)),"")</f>
        <v>H</v>
      </c>
      <c r="D6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110" t="str">
        <f>IFERROR(INDEX(Структура_ассортимента[Product group],MATCH(Товары[[#This Row],[SubGroup]],Структура_ассортимента[Subgroup],0)),"")</f>
        <v>HSP_C</v>
      </c>
      <c r="G66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Row],[SubGroup]],'Структура цен DIY'!$B:$C,2,FALSE),0)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0" t="str">
        <f>IFERROR(INDEX(Структура_ассортимента[SuperCategory],MATCH(Товары[[#This Row],[SubGroup]],Структура_ассортимента[Subgroup],0)),"")</f>
        <v>H</v>
      </c>
      <c r="D6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110" t="str">
        <f>IFERROR(INDEX(Структура_ассортимента[Product group],MATCH(Товары[[#This Row],[SubGroup]],Структура_ассортимента[Subgroup],0)),"")</f>
        <v>HSP_C</v>
      </c>
      <c r="G66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Row],[SubGroup]],'Структура цен DIY'!$B:$C,2,FALSE),0)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0" t="str">
        <f>IFERROR(INDEX(Структура_ассортимента[SuperCategory],MATCH(Товары[[#This Row],[SubGroup]],Структура_ассортимента[Subgroup],0)),"")</f>
        <v>H</v>
      </c>
      <c r="D6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110" t="str">
        <f>IFERROR(INDEX(Структура_ассортимента[Product group],MATCH(Товары[[#This Row],[SubGroup]],Структура_ассортимента[Subgroup],0)),"")</f>
        <v>HSP_C</v>
      </c>
      <c r="G66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Row],[SubGroup]],'Структура цен DIY'!$B:$C,2,FALSE),0)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0" t="str">
        <f>IFERROR(INDEX(Структура_ассортимента[SuperCategory],MATCH(Товары[[#This Row],[SubGroup]],Структура_ассортимента[Subgroup],0)),"")</f>
        <v>H</v>
      </c>
      <c r="D6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110" t="str">
        <f>IFERROR(INDEX(Структура_ассортимента[Product group],MATCH(Товары[[#This Row],[SubGroup]],Структура_ассортимента[Subgroup],0)),"")</f>
        <v>HSP_C</v>
      </c>
      <c r="G66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8" s="36">
        <v>2604</v>
      </c>
      <c r="J668" s="36" t="str">
        <f>IFERROR(INDEX(Структура_ассортимента[Generic Name (long)],MATCH(Товары[[#This Row],[SubGroup]],Структура_ассортимента[Subgroup],0)),"")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Row],[SubGroup]],'Структура цен DIY'!$B:$C,2,FALSE),0)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0" t="str">
        <f>IFERROR(INDEX(Структура_ассортимента[SuperCategory],MATCH(Товары[[#This Row],[SubGroup]],Структура_ассортимента[Subgroup],0)),"")</f>
        <v>H</v>
      </c>
      <c r="D6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110" t="str">
        <f>IFERROR(INDEX(Структура_ассортимента[Product group],MATCH(Товары[[#This Row],[SubGroup]],Структура_ассортимента[Subgroup],0)),"")</f>
        <v>HSP_C</v>
      </c>
      <c r="G66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9" s="36">
        <v>2604</v>
      </c>
      <c r="J669" s="36" t="str">
        <f>IFERROR(INDEX(Структура_ассортимента[Generic Name (long)],MATCH(Товары[[#This Row],[SubGroup]],Структура_ассортимента[Subgroup],0)),"")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Row],[SubGroup]],'Структура цен DIY'!$B:$C,2,FALSE),0)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0" t="str">
        <f>IFERROR(INDEX(Структура_ассортимента[SuperCategory],MATCH(Товары[[#This Row],[SubGroup]],Структура_ассортимента[Subgroup],0)),"")</f>
        <v>H</v>
      </c>
      <c r="D6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110" t="str">
        <f>IFERROR(INDEX(Структура_ассортимента[Product group],MATCH(Товары[[#This Row],[SubGroup]],Структура_ассортимента[Subgroup],0)),"")</f>
        <v>HSP_C</v>
      </c>
      <c r="G67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Row],[SubGroup]],'Структура цен DIY'!$B:$C,2,FALSE),0)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0" t="str">
        <f>IFERROR(INDEX(Структура_ассортимента[SuperCategory],MATCH(Товары[[#This Row],[SubGroup]],Структура_ассортимента[Subgroup],0)),"")</f>
        <v>H</v>
      </c>
      <c r="D6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110" t="str">
        <f>IFERROR(INDEX(Структура_ассортимента[Product group],MATCH(Товары[[#This Row],[SubGroup]],Структура_ассортимента[Subgroup],0)),"")</f>
        <v>HSP_C</v>
      </c>
      <c r="G67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Row],[SubGroup]],'Структура цен DIY'!$B:$C,2,FALSE),0)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0" t="str">
        <f>IFERROR(INDEX(Структура_ассортимента[SuperCategory],MATCH(Товары[[#This Row],[SubGroup]],Структура_ассортимента[Subgroup],0)),"")</f>
        <v>H</v>
      </c>
      <c r="D6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110" t="str">
        <f>IFERROR(INDEX(Структура_ассортимента[Product group],MATCH(Товары[[#This Row],[SubGroup]],Структура_ассортимента[Subgroup],0)),"")</f>
        <v>HSP_C</v>
      </c>
      <c r="G67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Row],[SubGroup]],'Структура цен DIY'!$B:$C,2,FALSE),0)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0" t="str">
        <f>IFERROR(INDEX(Структура_ассортимента[SuperCategory],MATCH(Товары[[#This Row],[SubGroup]],Структура_ассортимента[Subgroup],0)),"")</f>
        <v>H</v>
      </c>
      <c r="D6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110" t="str">
        <f>IFERROR(INDEX(Структура_ассортимента[Product group],MATCH(Товары[[#This Row],[SubGroup]],Структура_ассортимента[Subgroup],0)),"")</f>
        <v>HSP_C</v>
      </c>
      <c r="G67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Row],[SubGroup]],'Структура цен DIY'!$B:$C,2,FALSE),0)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0" t="str">
        <f>IFERROR(INDEX(Структура_ассортимента[SuperCategory],MATCH(Товары[[#This Row],[SubGroup]],Структура_ассортимента[Subgroup],0)),"")</f>
        <v>H</v>
      </c>
      <c r="D6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110" t="str">
        <f>IFERROR(INDEX(Структура_ассортимента[Product group],MATCH(Товары[[#This Row],[SubGroup]],Структура_ассортимента[Subgroup],0)),"")</f>
        <v>HSP_C</v>
      </c>
      <c r="G67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Row],[SubGroup]],'Структура цен DIY'!$B:$C,2,FALSE),0)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0" t="str">
        <f>IFERROR(INDEX(Структура_ассортимента[SuperCategory],MATCH(Товары[[#This Row],[SubGroup]],Структура_ассортимента[Subgroup],0)),"")</f>
        <v>H</v>
      </c>
      <c r="D6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110" t="str">
        <f>IFERROR(INDEX(Структура_ассортимента[Product group],MATCH(Товары[[#This Row],[SubGroup]],Структура_ассортимента[Subgroup],0)),"")</f>
        <v>HSP_C</v>
      </c>
      <c r="G67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Row],[SubGroup]],'Структура цен DIY'!$B:$C,2,FALSE),0)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0" t="str">
        <f>IFERROR(INDEX(Структура_ассортимента[SuperCategory],MATCH(Товары[[#This Row],[SubGroup]],Структура_ассортимента[Subgroup],0)),"")</f>
        <v>H</v>
      </c>
      <c r="D6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110" t="str">
        <f>IFERROR(INDEX(Структура_ассортимента[Product group],MATCH(Товары[[#This Row],[SubGroup]],Структура_ассортимента[Subgroup],0)),"")</f>
        <v>HSP_C</v>
      </c>
      <c r="G67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Row],[SubGroup]],'Структура цен DIY'!$B:$C,2,FALSE),0)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0" t="str">
        <f>IFERROR(INDEX(Структура_ассортимента[SuperCategory],MATCH(Товары[[#This Row],[SubGroup]],Структура_ассортимента[Subgroup],0)),"")</f>
        <v>H</v>
      </c>
      <c r="D6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110" t="str">
        <f>IFERROR(INDEX(Структура_ассортимента[Product group],MATCH(Товары[[#This Row],[SubGroup]],Структура_ассортимента[Subgroup],0)),"")</f>
        <v>HSP_C</v>
      </c>
      <c r="G67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Row],[SubGroup]],'Структура цен DIY'!$B:$C,2,FALSE),0)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0" t="str">
        <f>IFERROR(INDEX(Структура_ассортимента[SuperCategory],MATCH(Товары[[#This Row],[SubGroup]],Структура_ассортимента[Subgroup],0)),"")</f>
        <v>H</v>
      </c>
      <c r="D6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110" t="str">
        <f>IFERROR(INDEX(Структура_ассортимента[Product group],MATCH(Товары[[#This Row],[SubGroup]],Структура_ассортимента[Subgroup],0)),"")</f>
        <v>HSP_C</v>
      </c>
      <c r="G67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Row],[SubGroup]],'Структура цен DIY'!$B:$C,2,FALSE),0)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0" t="str">
        <f>IFERROR(INDEX(Структура_ассортимента[SuperCategory],MATCH(Товары[[#This Row],[SubGroup]],Структура_ассортимента[Subgroup],0)),"")</f>
        <v>H</v>
      </c>
      <c r="D6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110" t="str">
        <f>IFERROR(INDEX(Структура_ассортимента[Product group],MATCH(Товары[[#This Row],[SubGroup]],Структура_ассортимента[Subgroup],0)),"")</f>
        <v>HSP_C</v>
      </c>
      <c r="G67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79" s="36">
        <v>2601</v>
      </c>
      <c r="J679" s="36" t="str">
        <f>IFERROR(INDEX(Структура_ассортимента[Generic Name (long)],MATCH(Товары[[#This Row],[SubGroup]],Структура_ассортимента[Subgroup],0)),"")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Row],[SubGroup]],'Структура цен DIY'!$B:$C,2,FALSE),0)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0" t="str">
        <f>IFERROR(INDEX(Структура_ассортимента[SuperCategory],MATCH(Товары[[#This Row],[SubGroup]],Структура_ассортимента[Subgroup],0)),"")</f>
        <v>H</v>
      </c>
      <c r="D6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110" t="str">
        <f>IFERROR(INDEX(Структура_ассортимента[Product group],MATCH(Товары[[#This Row],[SubGroup]],Структура_ассортимента[Subgroup],0)),"")</f>
        <v>HSP_C</v>
      </c>
      <c r="G68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0" s="36">
        <v>2600</v>
      </c>
      <c r="J680" s="36" t="str">
        <f>IFERROR(INDEX(Структура_ассортимента[Generic Name (long)],MATCH(Товары[[#This Row],[SubGroup]],Структура_ассортимента[Subgroup],0)),"")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Row],[SubGroup]],'Структура цен DIY'!$B:$C,2,FALSE),0)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0" t="str">
        <f>IFERROR(INDEX(Структура_ассортимента[SuperCategory],MATCH(Товары[[#This Row],[SubGroup]],Структура_ассортимента[Subgroup],0)),"")</f>
        <v>H</v>
      </c>
      <c r="D6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110" t="str">
        <f>IFERROR(INDEX(Структура_ассортимента[Product group],MATCH(Товары[[#This Row],[SubGroup]],Структура_ассортимента[Subgroup],0)),"")</f>
        <v>HSP_C</v>
      </c>
      <c r="G68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1" s="36">
        <v>2600</v>
      </c>
      <c r="J681" s="36" t="str">
        <f>IFERROR(INDEX(Структура_ассортимента[Generic Name (long)],MATCH(Товары[[#This Row],[SubGroup]],Структура_ассортимента[Subgroup],0)),"")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Row],[SubGroup]],'Структура цен DIY'!$B:$C,2,FALSE),0)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0" t="str">
        <f>IFERROR(INDEX(Структура_ассортимента[SuperCategory],MATCH(Товары[[#This Row],[SubGroup]],Структура_ассортимента[Subgroup],0)),"")</f>
        <v>H</v>
      </c>
      <c r="D6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110" t="str">
        <f>IFERROR(INDEX(Структура_ассортимента[Product group],MATCH(Товары[[#This Row],[SubGroup]],Структура_ассортимента[Subgroup],0)),"")</f>
        <v>HSP_C</v>
      </c>
      <c r="G68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Row],[SubGroup]],'Структура цен DIY'!$B:$C,2,FALSE),0)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0" t="str">
        <f>IFERROR(INDEX(Структура_ассортимента[SuperCategory],MATCH(Товары[[#This Row],[SubGroup]],Структура_ассортимента[Subgroup],0)),"")</f>
        <v>H</v>
      </c>
      <c r="D6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110" t="str">
        <f>IFERROR(INDEX(Структура_ассортимента[Product group],MATCH(Товары[[#This Row],[SubGroup]],Структура_ассортимента[Subgroup],0)),"")</f>
        <v>HSP_C</v>
      </c>
      <c r="G68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Row],[SubGroup]],'Структура цен DIY'!$B:$C,2,FALSE),0)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0" t="str">
        <f>IFERROR(INDEX(Структура_ассортимента[SuperCategory],MATCH(Товары[[#This Row],[SubGroup]],Структура_ассортимента[Subgroup],0)),"")</f>
        <v>H</v>
      </c>
      <c r="D6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110" t="str">
        <f>IFERROR(INDEX(Структура_ассортимента[Product group],MATCH(Товары[[#This Row],[SubGroup]],Структура_ассортимента[Subgroup],0)),"")</f>
        <v>HSP_C</v>
      </c>
      <c r="G68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Row],[SubGroup]],'Структура цен DIY'!$B:$C,2,FALSE),0)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0" t="str">
        <f>IFERROR(INDEX(Структура_ассортимента[SuperCategory],MATCH(Товары[[#This Row],[SubGroup]],Структура_ассортимента[Subgroup],0)),"")</f>
        <v>H</v>
      </c>
      <c r="D6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5" s="110" t="str">
        <f>IFERROR(INDEX(Структура_ассортимента[Product group],MATCH(Товары[[#This Row],[SubGroup]],Структура_ассортимента[Subgroup],0)),"")</f>
        <v>AET_P</v>
      </c>
      <c r="G68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5" s="36">
        <v>9323</v>
      </c>
      <c r="J685" s="36" t="str">
        <f>IFERROR(INDEX(Структура_ассортимента[Generic Name (long)],MATCH(Товары[[#This Row],[SubGroup]],Структура_ассортимента[Subgroup],0)),"")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Row],[SubGroup]],'Структура цен DIY'!$B:$C,2,FALSE),0)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0" t="str">
        <f>IFERROR(INDEX(Структура_ассортимента[SuperCategory],MATCH(Товары[[#This Row],[SubGroup]],Структура_ассортимента[Subgroup],0)),"")</f>
        <v>L</v>
      </c>
      <c r="D68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6" s="110" t="str">
        <f>IFERROR(INDEX(Структура_ассортимента[Product group],MATCH(Товары[[#This Row],[SubGroup]],Структура_ассортимента[Subgroup],0)),"")</f>
        <v>LBL_P</v>
      </c>
      <c r="G686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6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6" s="36">
        <v>9314</v>
      </c>
      <c r="J686" s="36" t="str">
        <f>IFERROR(INDEX(Структура_ассортимента[Generic Name (long)],MATCH(Товары[[#This Row],[SubGroup]],Структура_ассортимента[Subgroup],0)),"")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Row],[SubGroup]],'Структура цен DIY'!$B:$C,2,FALSE),0)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0" t="str">
        <f>IFERROR(INDEX(Структура_ассортимента[SuperCategory],MATCH(Товары[[#This Row],[SubGroup]],Структура_ассортимента[Subgroup],0)),"")</f>
        <v>L</v>
      </c>
      <c r="D68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7" s="110" t="str">
        <f>IFERROR(INDEX(Структура_ассортимента[Product group],MATCH(Товары[[#This Row],[SubGroup]],Структура_ассортимента[Subgroup],0)),"")</f>
        <v>LBL_P</v>
      </c>
      <c r="G687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7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7" s="36">
        <v>9314</v>
      </c>
      <c r="J687" s="36" t="str">
        <f>IFERROR(INDEX(Структура_ассортимента[Generic Name (long)],MATCH(Товары[[#This Row],[SubGroup]],Структура_ассортимента[Subgroup],0)),"")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Row],[SubGroup]],'Структура цен DIY'!$B:$C,2,FALSE),0)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0" t="str">
        <f>IFERROR(INDEX(Структура_ассортимента[SuperCategory],MATCH(Товары[[#This Row],[SubGroup]],Структура_ассортимента[Subgroup],0)),"")</f>
        <v>L</v>
      </c>
      <c r="D68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110" t="str">
        <f>IFERROR(INDEX(Структура_ассортимента[Product group],MATCH(Товары[[#This Row],[SubGroup]],Структура_ассортимента[Subgroup],0)),"")</f>
        <v>LBL_P</v>
      </c>
      <c r="G688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Row],[SubGroup]],'Структура цен DIY'!$B:$C,2,FALSE),0)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0" t="str">
        <f>IFERROR(INDEX(Структура_ассортимента[SuperCategory],MATCH(Товары[[#This Row],[SubGroup]],Структура_ассортимента[Subgroup],0)),"")</f>
        <v>L</v>
      </c>
      <c r="D68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110" t="str">
        <f>IFERROR(INDEX(Структура_ассортимента[Product group],MATCH(Товары[[#This Row],[SubGroup]],Структура_ассортимента[Subgroup],0)),"")</f>
        <v>LBL_P</v>
      </c>
      <c r="G689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Row],[SubGroup]],'Структура цен DIY'!$B:$C,2,FALSE),0)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0" t="str">
        <f>IFERROR(INDEX(Структура_ассортимента[SuperCategory],MATCH(Товары[[#This Row],[SubGroup]],Структура_ассортимента[Subgroup],0)),"")</f>
        <v>L</v>
      </c>
      <c r="D69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110" t="str">
        <f>IFERROR(INDEX(Структура_ассортимента[Product group],MATCH(Товары[[#This Row],[SubGroup]],Структура_ассортимента[Subgroup],0)),"")</f>
        <v>LBL_P</v>
      </c>
      <c r="G690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Row],[SubGroup]],'Структура цен DIY'!$B:$C,2,FALSE),0)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0" t="str">
        <f>IFERROR(INDEX(Структура_ассортимента[SuperCategory],MATCH(Товары[[#This Row],[SubGroup]],Структура_ассортимента[Subgroup],0)),"")</f>
        <v>L</v>
      </c>
      <c r="D69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110" t="str">
        <f>IFERROR(INDEX(Структура_ассортимента[Product group],MATCH(Товары[[#This Row],[SubGroup]],Структура_ассортимента[Subgroup],0)),"")</f>
        <v>LBL_P</v>
      </c>
      <c r="G691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Row],[SubGroup]],'Структура цен DIY'!$B:$C,2,FALSE),0)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0" t="str">
        <f>IFERROR(INDEX(Структура_ассортимента[SuperCategory],MATCH(Товары[[#This Row],[SubGroup]],Структура_ассортимента[Subgroup],0)),"")</f>
        <v>L</v>
      </c>
      <c r="D69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110" t="str">
        <f>IFERROR(INDEX(Структура_ассортимента[Product group],MATCH(Товары[[#This Row],[SubGroup]],Структура_ассортимента[Subgroup],0)),"")</f>
        <v>LBL_P</v>
      </c>
      <c r="G692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Row],[SubGroup]],'Структура цен DIY'!$B:$C,2,FALSE),0)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0" t="str">
        <f>IFERROR(INDEX(Структура_ассортимента[SuperCategory],MATCH(Товары[[#This Row],[SubGroup]],Структура_ассортимента[Subgroup],0)),"")</f>
        <v>L</v>
      </c>
      <c r="D69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110" t="str">
        <f>IFERROR(INDEX(Структура_ассортимента[Product group],MATCH(Товары[[#This Row],[SubGroup]],Структура_ассортимента[Subgroup],0)),"")</f>
        <v>LBL_P</v>
      </c>
      <c r="G693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Row],[SubGroup]],'Структура цен DIY'!$B:$C,2,FALSE),0)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0" t="str">
        <f>IFERROR(INDEX(Структура_ассортимента[SuperCategory],MATCH(Товары[[#This Row],[SubGroup]],Структура_ассортимента[Subgroup],0)),"")</f>
        <v>L</v>
      </c>
      <c r="D69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110" t="str">
        <f>IFERROR(INDEX(Структура_ассортимента[Product group],MATCH(Товары[[#This Row],[SubGroup]],Структура_ассортимента[Subgroup],0)),"")</f>
        <v>LBL_P</v>
      </c>
      <c r="G694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Row],[SubGroup]],'Структура цен DIY'!$B:$C,2,FALSE),0)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0" t="str">
        <f>IFERROR(INDEX(Структура_ассортимента[SuperCategory],MATCH(Товары[[#This Row],[SubGroup]],Структура_ассортимента[Subgroup],0)),"")</f>
        <v>L</v>
      </c>
      <c r="D69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110" t="str">
        <f>IFERROR(INDEX(Структура_ассортимента[Product group],MATCH(Товары[[#This Row],[SubGroup]],Структура_ассортимента[Subgroup],0)),"")</f>
        <v>LBL_P</v>
      </c>
      <c r="G695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Row],[SubGroup]],'Структура цен DIY'!$B:$C,2,FALSE),0)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0" t="str">
        <f>IFERROR(INDEX(Структура_ассортимента[SuperCategory],MATCH(Товары[[#This Row],[SubGroup]],Структура_ассортимента[Subgroup],0)),"")</f>
        <v>L</v>
      </c>
      <c r="D69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110" t="str">
        <f>IFERROR(INDEX(Структура_ассортимента[Product group],MATCH(Товары[[#This Row],[SubGroup]],Структура_ассортимента[Subgroup],0)),"")</f>
        <v>LEL_C</v>
      </c>
      <c r="G69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6" s="36">
        <v>9313</v>
      </c>
      <c r="J696" s="36" t="str">
        <f>IFERROR(INDEX(Структура_ассортимента[Generic Name (long)],MATCH(Товары[[#This Row],[SubGroup]],Структура_ассортимента[Subgroup],0)),"")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Row],[SubGroup]],'Структура цен DIY'!$B:$C,2,FALSE),0)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0" t="str">
        <f>IFERROR(INDEX(Структура_ассортимента[SuperCategory],MATCH(Товары[[#This Row],[SubGroup]],Структура_ассортимента[Subgroup],0)),"")</f>
        <v>L</v>
      </c>
      <c r="D69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110" t="str">
        <f>IFERROR(INDEX(Структура_ассортимента[Product group],MATCH(Товары[[#This Row],[SubGroup]],Структура_ассортимента[Subgroup],0)),"")</f>
        <v>LEL_C</v>
      </c>
      <c r="G69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7" s="36">
        <v>9313</v>
      </c>
      <c r="J697" s="36" t="str">
        <f>IFERROR(INDEX(Структура_ассортимента[Generic Name (long)],MATCH(Товары[[#This Row],[SubGroup]],Структура_ассортимента[Subgroup],0)),"")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Row],[SubGroup]],'Структура цен DIY'!$B:$C,2,FALSE),0)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0" t="str">
        <f>IFERROR(INDEX(Структура_ассортимента[SuperCategory],MATCH(Товары[[#This Row],[SubGroup]],Структура_ассортимента[Subgroup],0)),"")</f>
        <v>L</v>
      </c>
      <c r="D69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110" t="str">
        <f>IFERROR(INDEX(Структура_ассортимента[Product group],MATCH(Товары[[#This Row],[SubGroup]],Структура_ассортимента[Subgroup],0)),"")</f>
        <v>LEL_C</v>
      </c>
      <c r="G69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Row],[SubGroup]],'Структура цен DIY'!$B:$C,2,FALSE),0)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0" t="str">
        <f>IFERROR(INDEX(Структура_ассортимента[SuperCategory],MATCH(Товары[[#This Row],[SubGroup]],Структура_ассортимента[Subgroup],0)),"")</f>
        <v>L</v>
      </c>
      <c r="D69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110" t="str">
        <f>IFERROR(INDEX(Структура_ассортимента[Product group],MATCH(Товары[[#This Row],[SubGroup]],Структура_ассортимента[Subgroup],0)),"")</f>
        <v>LEL_C</v>
      </c>
      <c r="G69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Row],[SubGroup]],'Структура цен DIY'!$B:$C,2,FALSE),0)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0" t="str">
        <f>IFERROR(INDEX(Структура_ассортимента[SuperCategory],MATCH(Товары[[#This Row],[SubGroup]],Структура_ассортимента[Subgroup],0)),"")</f>
        <v>L</v>
      </c>
      <c r="D70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110" t="str">
        <f>IFERROR(INDEX(Структура_ассортимента[Product group],MATCH(Товары[[#This Row],[SubGroup]],Структура_ассортимента[Subgroup],0)),"")</f>
        <v>LEL_C</v>
      </c>
      <c r="G70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Row],[SubGroup]],'Структура цен DIY'!$B:$C,2,FALSE),0)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0" t="str">
        <f>IFERROR(INDEX(Структура_ассортимента[SuperCategory],MATCH(Товары[[#This Row],[SubGroup]],Структура_ассортимента[Subgroup],0)),"")</f>
        <v>L</v>
      </c>
      <c r="D70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110" t="str">
        <f>IFERROR(INDEX(Структура_ассортимента[Product group],MATCH(Товары[[#This Row],[SubGroup]],Структура_ассортимента[Subgroup],0)),"")</f>
        <v>LEL_C</v>
      </c>
      <c r="G70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Row],[SubGroup]],'Структура цен DIY'!$B:$C,2,FALSE),0)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0" t="str">
        <f>IFERROR(INDEX(Структура_ассортимента[SuperCategory],MATCH(Товары[[#This Row],[SubGroup]],Структура_ассортимента[Subgroup],0)),"")</f>
        <v>L</v>
      </c>
      <c r="D70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110" t="str">
        <f>IFERROR(INDEX(Структура_ассортимента[Product group],MATCH(Товары[[#This Row],[SubGroup]],Структура_ассортимента[Subgroup],0)),"")</f>
        <v>LEL_C</v>
      </c>
      <c r="G70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Row],[SubGroup]],'Структура цен DIY'!$B:$C,2,FALSE),0)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0" t="str">
        <f>IFERROR(INDEX(Структура_ассортимента[SuperCategory],MATCH(Товары[[#This Row],[SubGroup]],Структура_ассортимента[Subgroup],0)),"")</f>
        <v>L</v>
      </c>
      <c r="D70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110" t="str">
        <f>IFERROR(INDEX(Структура_ассортимента[Product group],MATCH(Товары[[#This Row],[SubGroup]],Структура_ассортимента[Subgroup],0)),"")</f>
        <v>LEL_C</v>
      </c>
      <c r="G703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Row],[SubGroup]],'Структура цен DIY'!$B:$C,2,FALSE),0)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0" t="str">
        <f>IFERROR(INDEX(Структура_ассортимента[SuperCategory],MATCH(Товары[[#This Row],[SubGroup]],Структура_ассортимента[Subgroup],0)),"")</f>
        <v>L</v>
      </c>
      <c r="D70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110" t="str">
        <f>IFERROR(INDEX(Структура_ассортимента[Product group],MATCH(Товары[[#This Row],[SubGroup]],Структура_ассортимента[Subgroup],0)),"")</f>
        <v>LEL_C</v>
      </c>
      <c r="G704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Row],[SubGroup]],'Структура цен DIY'!$B:$C,2,FALSE),0)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0" t="str">
        <f>IFERROR(INDEX(Структура_ассортимента[SuperCategory],MATCH(Товары[[#This Row],[SubGroup]],Структура_ассортимента[Subgroup],0)),"")</f>
        <v>L</v>
      </c>
      <c r="D70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110" t="str">
        <f>IFERROR(INDEX(Структура_ассортимента[Product group],MATCH(Товары[[#This Row],[SubGroup]],Структура_ассортимента[Subgroup],0)),"")</f>
        <v>LEL_C</v>
      </c>
      <c r="G705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Row],[SubGroup]],'Структура цен DIY'!$B:$C,2,FALSE),0)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0" t="str">
        <f>IFERROR(INDEX(Структура_ассортимента[SuperCategory],MATCH(Товары[[#This Row],[SubGroup]],Структура_ассортимента[Subgroup],0)),"")</f>
        <v>L</v>
      </c>
      <c r="D70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110" t="str">
        <f>IFERROR(INDEX(Структура_ассортимента[Product group],MATCH(Товары[[#This Row],[SubGroup]],Структура_ассортимента[Subgroup],0)),"")</f>
        <v>LEL_C</v>
      </c>
      <c r="G70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Row],[SubGroup]],'Структура цен DIY'!$B:$C,2,FALSE),0)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0" t="str">
        <f>IFERROR(INDEX(Структура_ассортимента[SuperCategory],MATCH(Товары[[#This Row],[SubGroup]],Структура_ассортимента[Subgroup],0)),"")</f>
        <v>L</v>
      </c>
      <c r="D70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110" t="str">
        <f>IFERROR(INDEX(Структура_ассортимента[Product group],MATCH(Товары[[#This Row],[SubGroup]],Структура_ассортимента[Subgroup],0)),"")</f>
        <v>LEL_C</v>
      </c>
      <c r="G70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Row],[SubGroup]],'Структура цен DIY'!$B:$C,2,FALSE),0)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0" t="str">
        <f>IFERROR(INDEX(Структура_ассортимента[SuperCategory],MATCH(Товары[[#This Row],[SubGroup]],Структура_ассортимента[Subgroup],0)),"")</f>
        <v>L</v>
      </c>
      <c r="D70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110" t="str">
        <f>IFERROR(INDEX(Структура_ассортимента[Product group],MATCH(Товары[[#This Row],[SubGroup]],Структура_ассортимента[Subgroup],0)),"")</f>
        <v>LEL_C</v>
      </c>
      <c r="G70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Row],[SubGroup]],'Структура цен DIY'!$B:$C,2,FALSE),0)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0" t="str">
        <f>IFERROR(INDEX(Структура_ассортимента[SuperCategory],MATCH(Товары[[#This Row],[SubGroup]],Структура_ассортимента[Subgroup],0)),"")</f>
        <v>L</v>
      </c>
      <c r="D70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110" t="str">
        <f>IFERROR(INDEX(Структура_ассортимента[Product group],MATCH(Товары[[#This Row],[SubGroup]],Структура_ассортимента[Subgroup],0)),"")</f>
        <v>LEL_C</v>
      </c>
      <c r="G70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Row],[SubGroup]],'Структура цен DIY'!$B:$C,2,FALSE),0)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0" t="str">
        <f>IFERROR(INDEX(Структура_ассортимента[SuperCategory],MATCH(Товары[[#This Row],[SubGroup]],Структура_ассортимента[Subgroup],0)),"")</f>
        <v>L</v>
      </c>
      <c r="D71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110" t="str">
        <f>IFERROR(INDEX(Структура_ассортимента[Product group],MATCH(Товары[[#This Row],[SubGroup]],Структура_ассортимента[Subgroup],0)),"")</f>
        <v>LEL_C</v>
      </c>
      <c r="G71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Row],[SubGroup]],'Структура цен DIY'!$B:$C,2,FALSE),0)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0" t="str">
        <f>IFERROR(INDEX(Структура_ассортимента[SuperCategory],MATCH(Товары[[#This Row],[SubGroup]],Структура_ассортимента[Subgroup],0)),"")</f>
        <v>L</v>
      </c>
      <c r="D71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110" t="str">
        <f>IFERROR(INDEX(Структура_ассортимента[Product group],MATCH(Товары[[#This Row],[SubGroup]],Структура_ассортимента[Subgroup],0)),"")</f>
        <v>LEL_C</v>
      </c>
      <c r="G71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Row],[SubGroup]],'Структура цен DIY'!$B:$C,2,FALSE),0)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0" t="str">
        <f>IFERROR(INDEX(Структура_ассортимента[SuperCategory],MATCH(Товары[[#This Row],[SubGroup]],Структура_ассортимента[Subgroup],0)),"")</f>
        <v>L</v>
      </c>
      <c r="D71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110" t="str">
        <f>IFERROR(INDEX(Структура_ассортимента[Product group],MATCH(Товары[[#This Row],[SubGroup]],Структура_ассортимента[Subgroup],0)),"")</f>
        <v>LEL_C</v>
      </c>
      <c r="G71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Row],[SubGroup]],'Структура цен DIY'!$B:$C,2,FALSE),0)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0" t="str">
        <f>IFERROR(INDEX(Структура_ассортимента[SuperCategory],MATCH(Товары[[#This Row],[SubGroup]],Структура_ассортимента[Subgroup],0)),"")</f>
        <v>L</v>
      </c>
      <c r="D71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110" t="str">
        <f>IFERROR(INDEX(Структура_ассортимента[Product group],MATCH(Товары[[#This Row],[SubGroup]],Структура_ассортимента[Subgroup],0)),"")</f>
        <v>LEP_C</v>
      </c>
      <c r="G713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3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3" s="36">
        <v>9315</v>
      </c>
      <c r="J713" s="36" t="str">
        <f>IFERROR(INDEX(Структура_ассортимента[Generic Name (long)],MATCH(Товары[[#This Row],[SubGroup]],Структура_ассортимента[Subgroup],0)),"")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Row],[SubGroup]],'Структура цен DIY'!$B:$C,2,FALSE),0)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0" t="str">
        <f>IFERROR(INDEX(Структура_ассортимента[SuperCategory],MATCH(Товары[[#This Row],[SubGroup]],Структура_ассортимента[Subgroup],0)),"")</f>
        <v>L</v>
      </c>
      <c r="D71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110" t="str">
        <f>IFERROR(INDEX(Структура_ассортимента[Product group],MATCH(Товары[[#This Row],[SubGroup]],Структура_ассортимента[Subgroup],0)),"")</f>
        <v>LEP_C</v>
      </c>
      <c r="G714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4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4" s="36">
        <v>9315</v>
      </c>
      <c r="J714" s="36" t="str">
        <f>IFERROR(INDEX(Структура_ассортимента[Generic Name (long)],MATCH(Товары[[#This Row],[SubGroup]],Структура_ассортимента[Subgroup],0)),"")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Row],[SubGroup]],'Структура цен DIY'!$B:$C,2,FALSE),0)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0" t="str">
        <f>IFERROR(INDEX(Структура_ассортимента[SuperCategory],MATCH(Товары[[#This Row],[SubGroup]],Структура_ассортимента[Subgroup],0)),"")</f>
        <v>L</v>
      </c>
      <c r="D71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110" t="str">
        <f>IFERROR(INDEX(Структура_ассортимента[Product group],MATCH(Товары[[#This Row],[SubGroup]],Структура_ассортимента[Subgroup],0)),"")</f>
        <v>LEP_C</v>
      </c>
      <c r="G715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Row],[SubGroup]],'Структура цен DIY'!$B:$C,2,FALSE),0)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0" t="str">
        <f>IFERROR(INDEX(Структура_ассортимента[SuperCategory],MATCH(Товары[[#This Row],[SubGroup]],Структура_ассортимента[Subgroup],0)),"")</f>
        <v>A</v>
      </c>
      <c r="D7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6" s="110" t="str">
        <f>IFERROR(INDEX(Структура_ассортимента[Product group],MATCH(Товары[[#This Row],[SubGroup]],Структура_ассортимента[Subgroup],0)),"")</f>
        <v>LML_C</v>
      </c>
      <c r="G716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6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6" s="36">
        <v>9311</v>
      </c>
      <c r="J71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Row],[SubGroup]],'Структура цен DIY'!$B:$C,2,FALSE),0)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0" t="str">
        <f>IFERROR(INDEX(Структура_ассортимента[SuperCategory],MATCH(Товары[[#This Row],[SubGroup]],Структура_ассортимента[Subgroup],0)),"")</f>
        <v>A</v>
      </c>
      <c r="D7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7" s="110" t="str">
        <f>IFERROR(INDEX(Структура_ассортимента[Product group],MATCH(Товары[[#This Row],[SubGroup]],Структура_ассортимента[Subgroup],0)),"")</f>
        <v>LML_C</v>
      </c>
      <c r="G717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7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7" s="36">
        <v>9311</v>
      </c>
      <c r="J717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Row],[SubGroup]],'Структура цен DIY'!$B:$C,2,FALSE),0)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0" t="str">
        <f>IFERROR(INDEX(Структура_ассортимента[SuperCategory],MATCH(Товары[[#This Row],[SubGroup]],Структура_ассортимента[Subgroup],0)),"")</f>
        <v>A</v>
      </c>
      <c r="D7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110" t="str">
        <f>IFERROR(INDEX(Структура_ассортимента[Product group],MATCH(Товары[[#This Row],[SubGroup]],Структура_ассортимента[Subgroup],0)),"")</f>
        <v>LML_C</v>
      </c>
      <c r="G718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Row],[SubGroup]],'Структура цен DIY'!$B:$C,2,FALSE),0)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0" t="str">
        <f>IFERROR(INDEX(Структура_ассортимента[SuperCategory],MATCH(Товары[[#This Row],[SubGroup]],Структура_ассортимента[Subgroup],0)),"")</f>
        <v>A</v>
      </c>
      <c r="D7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110" t="str">
        <f>IFERROR(INDEX(Структура_ассортимента[Product group],MATCH(Товары[[#This Row],[SubGroup]],Структура_ассортимента[Subgroup],0)),"")</f>
        <v>LML_C</v>
      </c>
      <c r="G719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Row],[SubGroup]],'Структура цен DIY'!$B:$C,2,FALSE),0)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0" t="str">
        <f>IFERROR(INDEX(Структура_ассортимента[SuperCategory],MATCH(Товары[[#This Row],[SubGroup]],Структура_ассортимента[Subgroup],0)),"")</f>
        <v>A</v>
      </c>
      <c r="D7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110" t="str">
        <f>IFERROR(INDEX(Структура_ассортимента[Product group],MATCH(Товары[[#This Row],[SubGroup]],Структура_ассортимента[Subgroup],0)),"")</f>
        <v>LML_C</v>
      </c>
      <c r="G720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Row],[SubGroup]],'Структура цен DIY'!$B:$C,2,FALSE),0)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0" t="str">
        <f>IFERROR(INDEX(Структура_ассортимента[SuperCategory],MATCH(Товары[[#This Row],[SubGroup]],Структура_ассортимента[Subgroup],0)),"")</f>
        <v>A</v>
      </c>
      <c r="D7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110" t="str">
        <f>IFERROR(INDEX(Структура_ассортимента[Product group],MATCH(Товары[[#This Row],[SubGroup]],Структура_ассортимента[Subgroup],0)),"")</f>
        <v>LML_C</v>
      </c>
      <c r="G721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Row],[SubGroup]],'Структура цен DIY'!$B:$C,2,FALSE),0)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0" t="str">
        <f>IFERROR(INDEX(Структура_ассортимента[SuperCategory],MATCH(Товары[[#This Row],[SubGroup]],Структура_ассортимента[Subgroup],0)),"")</f>
        <v>A</v>
      </c>
      <c r="D7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110" t="str">
        <f>IFERROR(INDEX(Структура_ассортимента[Product group],MATCH(Товары[[#This Row],[SubGroup]],Структура_ассортимента[Subgroup],0)),"")</f>
        <v>LML_C</v>
      </c>
      <c r="G722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Row],[SubGroup]],'Структура цен DIY'!$B:$C,2,FALSE),0)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0" t="str">
        <f>IFERROR(INDEX(Структура_ассортимента[SuperCategory],MATCH(Товары[[#This Row],[SubGroup]],Структура_ассортимента[Subgroup],0)),"")</f>
        <v/>
      </c>
      <c r="D723" s="110" t="str">
        <f>IFERROR(INDEX(Структура_ассортимента[SuperCategory Name ENG],MATCH(Товары[[#This Row],[SubGroup]],Структура_ассортимента[Subgroup],0)),"")</f>
        <v/>
      </c>
      <c r="E723" s="110" t="str">
        <f>IFERROR(INDEX(Структура_ассортимента[SuperCategory Name RUS],MATCH(Товары[[#This Row],[SubGroup]],Структура_ассортимента[Subgroup],0)),"")</f>
        <v/>
      </c>
      <c r="F723" s="110" t="str">
        <f>IFERROR(INDEX(Структура_ассортимента[Product group],MATCH(Товары[[#This Row],[SubGroup]],Структура_ассортимента[Subgroup],0)),"")</f>
        <v/>
      </c>
      <c r="G723" s="110" t="str">
        <f>IFERROR(INDEX(Структура_ассортимента[Product group name ENG],MATCH(Товары[[#This Row],[SubGroup]],Структура_ассортимента[Subgroup],0)),"")</f>
        <v/>
      </c>
      <c r="H723" s="110" t="str">
        <f>IFERROR(INDEX(Структура_ассортимента[Generic Name (long)3],MATCH(Товары[[#This Row],[SubGroup]],Структура_ассортимента[Subgroup],0)),"")</f>
        <v/>
      </c>
      <c r="I723" s="36">
        <v>8059</v>
      </c>
      <c r="J723" s="36" t="str">
        <f>IFERROR(INDEX(Структура_ассортимента[Generic Name (long)],MATCH(Товары[[#This Row],[SubGroup]],Структура_ассортимента[Subgroup],0)),"")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Row],[SubGroup]],'Структура цен DIY'!$B:$C,2,FALSE),0)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0" t="str">
        <f>IFERROR(INDEX(Структура_ассортимента[SuperCategory],MATCH(Товары[[#This Row],[SubGroup]],Структура_ассортимента[Subgroup],0)),"")</f>
        <v/>
      </c>
      <c r="D724" s="110" t="str">
        <f>IFERROR(INDEX(Структура_ассортимента[SuperCategory Name ENG],MATCH(Товары[[#This Row],[SubGroup]],Структура_ассортимента[Subgroup],0)),"")</f>
        <v/>
      </c>
      <c r="E724" s="110" t="str">
        <f>IFERROR(INDEX(Структура_ассортимента[SuperCategory Name RUS],MATCH(Товары[[#This Row],[SubGroup]],Структура_ассортимента[Subgroup],0)),"")</f>
        <v/>
      </c>
      <c r="F724" s="110" t="str">
        <f>IFERROR(INDEX(Структура_ассортимента[Product group],MATCH(Товары[[#This Row],[SubGroup]],Структура_ассортимента[Subgroup],0)),"")</f>
        <v/>
      </c>
      <c r="G724" s="110" t="str">
        <f>IFERROR(INDEX(Структура_ассортимента[Product group name ENG],MATCH(Товары[[#This Row],[SubGroup]],Структура_ассортимента[Subgroup],0)),"")</f>
        <v/>
      </c>
      <c r="H724" s="110" t="str">
        <f>IFERROR(INDEX(Структура_ассортимента[Generic Name (long)3],MATCH(Товары[[#This Row],[SubGroup]],Структура_ассортимента[Subgroup],0)),"")</f>
        <v/>
      </c>
      <c r="I724" s="36">
        <v>8059</v>
      </c>
      <c r="J724" s="36" t="str">
        <f>IFERROR(INDEX(Структура_ассортимента[Generic Name (long)],MATCH(Товары[[#This Row],[SubGroup]],Структура_ассортимента[Subgroup],0)),"")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Row],[SubGroup]],'Структура цен DIY'!$B:$C,2,FALSE),0)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0" t="str">
        <f>IFERROR(INDEX(Структура_ассортимента[SuperCategory],MATCH(Товары[[#This Row],[SubGroup]],Структура_ассортимента[Subgroup],0)),"")</f>
        <v/>
      </c>
      <c r="D725" s="110" t="str">
        <f>IFERROR(INDEX(Структура_ассортимента[SuperCategory Name ENG],MATCH(Товары[[#This Row],[SubGroup]],Структура_ассортимента[Subgroup],0)),"")</f>
        <v/>
      </c>
      <c r="E725" s="110" t="str">
        <f>IFERROR(INDEX(Структура_ассортимента[SuperCategory Name RUS],MATCH(Товары[[#This Row],[SubGroup]],Структура_ассортимента[Subgroup],0)),"")</f>
        <v/>
      </c>
      <c r="F725" s="110" t="str">
        <f>IFERROR(INDEX(Структура_ассортимента[Product group],MATCH(Товары[[#This Row],[SubGroup]],Структура_ассортимента[Subgroup],0)),"")</f>
        <v/>
      </c>
      <c r="G725" s="110" t="str">
        <f>IFERROR(INDEX(Структура_ассортимента[Product group name ENG],MATCH(Товары[[#This Row],[SubGroup]],Структура_ассортимента[Subgroup],0)),"")</f>
        <v/>
      </c>
      <c r="H725" s="110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Row],[SubGroup]],'Структура цен DIY'!$B:$C,2,FALSE),0)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0" t="str">
        <f>IFERROR(INDEX(Структура_ассортимента[SuperCategory],MATCH(Товары[[#This Row],[SubGroup]],Структура_ассортимента[Subgroup],0)),"")</f>
        <v/>
      </c>
      <c r="D726" s="110" t="str">
        <f>IFERROR(INDEX(Структура_ассортимента[SuperCategory Name ENG],MATCH(Товары[[#This Row],[SubGroup]],Структура_ассортимента[Subgroup],0)),"")</f>
        <v/>
      </c>
      <c r="E726" s="110" t="str">
        <f>IFERROR(INDEX(Структура_ассортимента[SuperCategory Name RUS],MATCH(Товары[[#This Row],[SubGroup]],Структура_ассортимента[Subgroup],0)),"")</f>
        <v/>
      </c>
      <c r="F726" s="110" t="str">
        <f>IFERROR(INDEX(Структура_ассортимента[Product group],MATCH(Товары[[#This Row],[SubGroup]],Структура_ассортимента[Subgroup],0)),"")</f>
        <v/>
      </c>
      <c r="G726" s="110" t="str">
        <f>IFERROR(INDEX(Структура_ассортимента[Product group name ENG],MATCH(Товары[[#This Row],[SubGroup]],Структура_ассортимента[Subgroup],0)),"")</f>
        <v/>
      </c>
      <c r="H726" s="110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Row],[SubGroup]],'Структура цен DIY'!$B:$C,2,FALSE),0)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0" t="str">
        <f>IFERROR(INDEX(Структура_ассортимента[SuperCategory],MATCH(Товары[[#This Row],[SubGroup]],Структура_ассортимента[Subgroup],0)),"")</f>
        <v/>
      </c>
      <c r="D727" s="110" t="str">
        <f>IFERROR(INDEX(Структура_ассортимента[SuperCategory Name ENG],MATCH(Товары[[#This Row],[SubGroup]],Структура_ассортимента[Subgroup],0)),"")</f>
        <v/>
      </c>
      <c r="E727" s="110" t="str">
        <f>IFERROR(INDEX(Структура_ассортимента[SuperCategory Name RUS],MATCH(Товары[[#This Row],[SubGroup]],Структура_ассортимента[Subgroup],0)),"")</f>
        <v/>
      </c>
      <c r="F727" s="110" t="str">
        <f>IFERROR(INDEX(Структура_ассортимента[Product group],MATCH(Товары[[#This Row],[SubGroup]],Структура_ассортимента[Subgroup],0)),"")</f>
        <v/>
      </c>
      <c r="G727" s="110" t="str">
        <f>IFERROR(INDEX(Структура_ассортимента[Product group name ENG],MATCH(Товары[[#This Row],[SubGroup]],Структура_ассортимента[Subgroup],0)),"")</f>
        <v/>
      </c>
      <c r="H727" s="110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Row],[SubGroup]],'Структура цен DIY'!$B:$C,2,FALSE),0)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0" t="str">
        <f>IFERROR(INDEX(Структура_ассортимента[SuperCategory],MATCH(Товары[[#This Row],[SubGroup]],Структура_ассортимента[Subgroup],0)),"")</f>
        <v/>
      </c>
      <c r="D728" s="110" t="str">
        <f>IFERROR(INDEX(Структура_ассортимента[SuperCategory Name ENG],MATCH(Товары[[#This Row],[SubGroup]],Структура_ассортимента[Subgroup],0)),"")</f>
        <v/>
      </c>
      <c r="E728" s="110" t="str">
        <f>IFERROR(INDEX(Структура_ассортимента[SuperCategory Name RUS],MATCH(Товары[[#This Row],[SubGroup]],Структура_ассортимента[Subgroup],0)),"")</f>
        <v/>
      </c>
      <c r="F728" s="110" t="str">
        <f>IFERROR(INDEX(Структура_ассортимента[Product group],MATCH(Товары[[#This Row],[SubGroup]],Структура_ассортимента[Subgroup],0)),"")</f>
        <v/>
      </c>
      <c r="G728" s="110" t="str">
        <f>IFERROR(INDEX(Структура_ассортимента[Product group name ENG],MATCH(Товары[[#This Row],[SubGroup]],Структура_ассортимента[Subgroup],0)),"")</f>
        <v/>
      </c>
      <c r="H728" s="110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Row],[SubGroup]],'Структура цен DIY'!$B:$C,2,FALSE),0)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0" t="str">
        <f>IFERROR(INDEX(Структура_ассортимента[SuperCategory],MATCH(Товары[[#This Row],[SubGroup]],Структура_ассортимента[Subgroup],0)),"")</f>
        <v/>
      </c>
      <c r="D729" s="110" t="str">
        <f>IFERROR(INDEX(Структура_ассортимента[SuperCategory Name ENG],MATCH(Товары[[#This Row],[SubGroup]],Структура_ассортимента[Subgroup],0)),"")</f>
        <v/>
      </c>
      <c r="E729" s="110" t="str">
        <f>IFERROR(INDEX(Структура_ассортимента[SuperCategory Name RUS],MATCH(Товары[[#This Row],[SubGroup]],Структура_ассортимента[Subgroup],0)),"")</f>
        <v/>
      </c>
      <c r="F729" s="110" t="str">
        <f>IFERROR(INDEX(Структура_ассортимента[Product group],MATCH(Товары[[#This Row],[SubGroup]],Структура_ассортимента[Subgroup],0)),"")</f>
        <v/>
      </c>
      <c r="G729" s="110" t="str">
        <f>IFERROR(INDEX(Структура_ассортимента[Product group name ENG],MATCH(Товары[[#This Row],[SubGroup]],Структура_ассортимента[Subgroup],0)),"")</f>
        <v/>
      </c>
      <c r="H729" s="110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Row],[SubGroup]],'Структура цен DIY'!$B:$C,2,FALSE),0)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0" t="str">
        <f>IFERROR(INDEX(Структура_ассортимента[SuperCategory],MATCH(Товары[[#This Row],[SubGroup]],Структура_ассортимента[Subgroup],0)),"")</f>
        <v/>
      </c>
      <c r="D730" s="110" t="str">
        <f>IFERROR(INDEX(Структура_ассортимента[SuperCategory Name ENG],MATCH(Товары[[#This Row],[SubGroup]],Структура_ассортимента[Subgroup],0)),"")</f>
        <v/>
      </c>
      <c r="E730" s="110" t="str">
        <f>IFERROR(INDEX(Структура_ассортимента[SuperCategory Name RUS],MATCH(Товары[[#This Row],[SubGroup]],Структура_ассортимента[Subgroup],0)),"")</f>
        <v/>
      </c>
      <c r="F730" s="110" t="str">
        <f>IFERROR(INDEX(Структура_ассортимента[Product group],MATCH(Товары[[#This Row],[SubGroup]],Структура_ассортимента[Subgroup],0)),"")</f>
        <v/>
      </c>
      <c r="G730" s="110" t="str">
        <f>IFERROR(INDEX(Структура_ассортимента[Product group name ENG],MATCH(Товары[[#This Row],[SubGroup]],Структура_ассортимента[Subgroup],0)),"")</f>
        <v/>
      </c>
      <c r="H730" s="110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Row],[SubGroup]],'Структура цен DIY'!$B:$C,2,FALSE),0)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0" t="str">
        <f>IFERROR(INDEX(Структура_ассортимента[SuperCategory],MATCH(Товары[[#This Row],[SubGroup]],Структура_ассортимента[Subgroup],0)),"")</f>
        <v/>
      </c>
      <c r="D731" s="110" t="str">
        <f>IFERROR(INDEX(Структура_ассортимента[SuperCategory Name ENG],MATCH(Товары[[#This Row],[SubGroup]],Структура_ассортимента[Subgroup],0)),"")</f>
        <v/>
      </c>
      <c r="E731" s="110" t="str">
        <f>IFERROR(INDEX(Структура_ассортимента[SuperCategory Name RUS],MATCH(Товары[[#This Row],[SubGroup]],Структура_ассортимента[Subgroup],0)),"")</f>
        <v/>
      </c>
      <c r="F731" s="110" t="str">
        <f>IFERROR(INDEX(Структура_ассортимента[Product group],MATCH(Товары[[#This Row],[SubGroup]],Структура_ассортимента[Subgroup],0)),"")</f>
        <v/>
      </c>
      <c r="G731" s="110" t="str">
        <f>IFERROR(INDEX(Структура_ассортимента[Product group name ENG],MATCH(Товары[[#This Row],[SubGroup]],Структура_ассортимента[Subgroup],0)),"")</f>
        <v/>
      </c>
      <c r="H731" s="110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Row],[SubGroup]],'Структура цен DIY'!$B:$C,2,FALSE),0)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0" t="str">
        <f>IFERROR(INDEX(Структура_ассортимента[SuperCategory],MATCH(Товары[[#This Row],[SubGroup]],Структура_ассортимента[Subgroup],0)),"")</f>
        <v/>
      </c>
      <c r="D732" s="110" t="str">
        <f>IFERROR(INDEX(Структура_ассортимента[SuperCategory Name ENG],MATCH(Товары[[#This Row],[SubGroup]],Структура_ассортимента[Subgroup],0)),"")</f>
        <v/>
      </c>
      <c r="E732" s="110" t="str">
        <f>IFERROR(INDEX(Структура_ассортимента[SuperCategory Name RUS],MATCH(Товары[[#This Row],[SubGroup]],Структура_ассортимента[Subgroup],0)),"")</f>
        <v/>
      </c>
      <c r="F732" s="110" t="str">
        <f>IFERROR(INDEX(Структура_ассортимента[Product group],MATCH(Товары[[#This Row],[SubGroup]],Структура_ассортимента[Subgroup],0)),"")</f>
        <v/>
      </c>
      <c r="G732" s="110" t="str">
        <f>IFERROR(INDEX(Структура_ассортимента[Product group name ENG],MATCH(Товары[[#This Row],[SubGroup]],Структура_ассортимента[Subgroup],0)),"")</f>
        <v/>
      </c>
      <c r="H732" s="110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Row],[SubGroup]],'Структура цен DIY'!$B:$C,2,FALSE),0)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0" t="str">
        <f>IFERROR(INDEX(Структура_ассортимента[SuperCategory],MATCH(Товары[[#This Row],[SubGroup]],Структура_ассортимента[Subgroup],0)),"")</f>
        <v>A</v>
      </c>
      <c r="D7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3" s="110" t="str">
        <f>IFERROR(INDEX(Структура_ассортимента[Product group],MATCH(Товары[[#This Row],[SubGroup]],Структура_ассортимента[Subgroup],0)),"")</f>
        <v>LML_C</v>
      </c>
      <c r="G733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3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3" s="36">
        <v>9311</v>
      </c>
      <c r="J73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Row],[SubGroup]],'Структура цен DIY'!$B:$C,2,FALSE),0)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0" t="str">
        <f>IFERROR(INDEX(Структура_ассортимента[SuperCategory],MATCH(Товары[[#This Row],[SubGroup]],Структура_ассортимента[Subgroup],0)),"")</f>
        <v>A</v>
      </c>
      <c r="D7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4" s="110" t="str">
        <f>IFERROR(INDEX(Структура_ассортимента[Product group],MATCH(Товары[[#This Row],[SubGroup]],Структура_ассортимента[Subgroup],0)),"")</f>
        <v>LML_C</v>
      </c>
      <c r="G734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4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4" s="36">
        <v>9311</v>
      </c>
      <c r="J73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Row],[SubGroup]],'Структура цен DIY'!$B:$C,2,FALSE),0)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0" t="str">
        <f>IFERROR(INDEX(Структура_ассортимента[SuperCategory],MATCH(Товары[[#This Row],[SubGroup]],Структура_ассортимента[Subgroup],0)),"")</f>
        <v>R</v>
      </c>
      <c r="D73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5" s="110" t="str">
        <f>IFERROR(INDEX(Структура_ассортимента[Product group],MATCH(Товары[[#This Row],[SubGroup]],Структура_ассортимента[Subgroup],0)),"")</f>
        <v>LRL_C</v>
      </c>
      <c r="G73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5" s="36">
        <v>1230</v>
      </c>
      <c r="J735" s="36" t="str">
        <f>IFERROR(INDEX(Структура_ассортимента[Generic Name (long)],MATCH(Товары[[#This Row],[SubGroup]],Структура_ассортимента[Subgroup],0)),"")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Row],[SubGroup]],'Структура цен DIY'!$B:$C,2,FALSE),0)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0" t="str">
        <f>IFERROR(INDEX(Структура_ассортимента[SuperCategory],MATCH(Товары[[#This Row],[SubGroup]],Структура_ассортимента[Subgroup],0)),"")</f>
        <v>R</v>
      </c>
      <c r="D73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6" s="110" t="str">
        <f>IFERROR(INDEX(Структура_ассортимента[Product group],MATCH(Товары[[#This Row],[SubGroup]],Структура_ассортимента[Subgroup],0)),"")</f>
        <v>LRL_C</v>
      </c>
      <c r="G73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6" s="36">
        <v>1230</v>
      </c>
      <c r="J736" s="36" t="str">
        <f>IFERROR(INDEX(Структура_ассортимента[Generic Name (long)],MATCH(Товары[[#This Row],[SubGroup]],Структура_ассортимента[Subgroup],0)),"")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Row],[SubGroup]],'Структура цен DIY'!$B:$C,2,FALSE),0)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0" t="str">
        <f>IFERROR(INDEX(Структура_ассортимента[SuperCategory],MATCH(Товары[[#This Row],[SubGroup]],Структура_ассортимента[Subgroup],0)),"")</f>
        <v>R</v>
      </c>
      <c r="D73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110" t="str">
        <f>IFERROR(INDEX(Структура_ассортимента[Product group],MATCH(Товары[[#This Row],[SubGroup]],Структура_ассортимента[Subgroup],0)),"")</f>
        <v>LRL_C</v>
      </c>
      <c r="G73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Row],[SubGroup]],'Структура цен DIY'!$B:$C,2,FALSE),0)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0" t="str">
        <f>IFERROR(INDEX(Структура_ассортимента[SuperCategory],MATCH(Товары[[#This Row],[SubGroup]],Структура_ассортимента[Subgroup],0)),"")</f>
        <v>R</v>
      </c>
      <c r="D73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110" t="str">
        <f>IFERROR(INDEX(Структура_ассортимента[Product group],MATCH(Товары[[#This Row],[SubGroup]],Структура_ассортимента[Subgroup],0)),"")</f>
        <v>LRL_C</v>
      </c>
      <c r="G73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Row],[SubGroup]],'Структура цен DIY'!$B:$C,2,FALSE),0)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0" t="str">
        <f>IFERROR(INDEX(Структура_ассортимента[SuperCategory],MATCH(Товары[[#This Row],[SubGroup]],Структура_ассортимента[Subgroup],0)),"")</f>
        <v>R</v>
      </c>
      <c r="D73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110" t="str">
        <f>IFERROR(INDEX(Структура_ассортимента[Product group],MATCH(Товары[[#This Row],[SubGroup]],Структура_ассортимента[Subgroup],0)),"")</f>
        <v>LRL_C</v>
      </c>
      <c r="G73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Row],[SubGroup]],'Структура цен DIY'!$B:$C,2,FALSE),0)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0" t="str">
        <f>IFERROR(INDEX(Структура_ассортимента[SuperCategory],MATCH(Товары[[#This Row],[SubGroup]],Структура_ассортимента[Subgroup],0)),"")</f>
        <v>R</v>
      </c>
      <c r="D74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110" t="str">
        <f>IFERROR(INDEX(Структура_ассортимента[Product group],MATCH(Товары[[#This Row],[SubGroup]],Структура_ассортимента[Subgroup],0)),"")</f>
        <v>LRL_C</v>
      </c>
      <c r="G74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Row],[SubGroup]],'Структура цен DIY'!$B:$C,2,FALSE),0)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0" t="str">
        <f>IFERROR(INDEX(Структура_ассортимента[SuperCategory],MATCH(Товары[[#This Row],[SubGroup]],Структура_ассортимента[Subgroup],0)),"")</f>
        <v>R</v>
      </c>
      <c r="D74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110" t="str">
        <f>IFERROR(INDEX(Структура_ассортимента[Product group],MATCH(Товары[[#This Row],[SubGroup]],Структура_ассортимента[Subgroup],0)),"")</f>
        <v>LRL_C</v>
      </c>
      <c r="G74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Row],[SubGroup]],'Структура цен DIY'!$B:$C,2,FALSE),0)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0" t="str">
        <f>IFERROR(INDEX(Структура_ассортимента[SuperCategory],MATCH(Товары[[#This Row],[SubGroup]],Структура_ассортимента[Subgroup],0)),"")</f>
        <v>R</v>
      </c>
      <c r="D74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110" t="str">
        <f>IFERROR(INDEX(Структура_ассортимента[Product group],MATCH(Товары[[#This Row],[SubGroup]],Структура_ассортимента[Subgroup],0)),"")</f>
        <v>LRL_C</v>
      </c>
      <c r="G74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Row],[SubGroup]],'Структура цен DIY'!$B:$C,2,FALSE),0)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0" t="str">
        <f>IFERROR(INDEX(Структура_ассортимента[SuperCategory],MATCH(Товары[[#This Row],[SubGroup]],Структура_ассортимента[Subgroup],0)),"")</f>
        <v>R</v>
      </c>
      <c r="D74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110" t="str">
        <f>IFERROR(INDEX(Структура_ассортимента[Product group],MATCH(Товары[[#This Row],[SubGroup]],Структура_ассортимента[Subgroup],0)),"")</f>
        <v>LRL_C</v>
      </c>
      <c r="G74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Row],[SubGroup]],'Структура цен DIY'!$B:$C,2,FALSE),0)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0" t="str">
        <f>IFERROR(INDEX(Структура_ассортимента[SuperCategory],MATCH(Товары[[#This Row],[SubGroup]],Структура_ассортимента[Subgroup],0)),"")</f>
        <v>R</v>
      </c>
      <c r="D74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110" t="str">
        <f>IFERROR(INDEX(Структура_ассортимента[Product group],MATCH(Товары[[#This Row],[SubGroup]],Структура_ассортимента[Subgroup],0)),"")</f>
        <v>LRL_C</v>
      </c>
      <c r="G74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Row],[SubGroup]],'Структура цен DIY'!$B:$C,2,FALSE),0)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0" t="str">
        <f>IFERROR(INDEX(Структура_ассортимента[SuperCategory],MATCH(Товары[[#This Row],[SubGroup]],Структура_ассортимента[Subgroup],0)),"")</f>
        <v>R</v>
      </c>
      <c r="D74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110" t="str">
        <f>IFERROR(INDEX(Структура_ассортимента[Product group],MATCH(Товары[[#This Row],[SubGroup]],Структура_ассортимента[Subgroup],0)),"")</f>
        <v>LRL_C</v>
      </c>
      <c r="G74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Row],[SubGroup]],'Структура цен DIY'!$B:$C,2,FALSE),0)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0" t="str">
        <f>IFERROR(INDEX(Структура_ассортимента[SuperCategory],MATCH(Товары[[#This Row],[SubGroup]],Структура_ассортимента[Subgroup],0)),"")</f>
        <v>R</v>
      </c>
      <c r="D74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110" t="str">
        <f>IFERROR(INDEX(Структура_ассортимента[Product group],MATCH(Товары[[#This Row],[SubGroup]],Структура_ассортимента[Subgroup],0)),"")</f>
        <v>LRL_C</v>
      </c>
      <c r="G74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Row],[SubGroup]],'Структура цен DIY'!$B:$C,2,FALSE),0)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0" t="str">
        <f>IFERROR(INDEX(Структура_ассортимента[SuperCategory],MATCH(Товары[[#This Row],[SubGroup]],Структура_ассортимента[Subgroup],0)),"")</f>
        <v>R</v>
      </c>
      <c r="D74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110" t="str">
        <f>IFERROR(INDEX(Структура_ассортимента[Product group],MATCH(Товары[[#This Row],[SubGroup]],Структура_ассортимента[Subgroup],0)),"")</f>
        <v>LRL_C</v>
      </c>
      <c r="G74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Row],[SubGroup]],'Структура цен DIY'!$B:$C,2,FALSE),0)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0" t="str">
        <f>IFERROR(INDEX(Структура_ассортимента[SuperCategory],MATCH(Товары[[#This Row],[SubGroup]],Структура_ассортимента[Subgroup],0)),"")</f>
        <v>R</v>
      </c>
      <c r="D74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110" t="str">
        <f>IFERROR(INDEX(Структура_ассортимента[Product group],MATCH(Товары[[#This Row],[SubGroup]],Структура_ассортимента[Subgroup],0)),"")</f>
        <v>LRL_C</v>
      </c>
      <c r="G74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Row],[SubGroup]],'Структура цен DIY'!$B:$C,2,FALSE),0)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0" t="str">
        <f>IFERROR(INDEX(Структура_ассортимента[SuperCategory],MATCH(Товары[[#This Row],[SubGroup]],Структура_ассортимента[Subgroup],0)),"")</f>
        <v>R</v>
      </c>
      <c r="D74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110" t="str">
        <f>IFERROR(INDEX(Структура_ассортимента[Product group],MATCH(Товары[[#This Row],[SubGroup]],Структура_ассортимента[Subgroup],0)),"")</f>
        <v>LRL_C</v>
      </c>
      <c r="G74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Row],[SubGroup]],'Структура цен DIY'!$B:$C,2,FALSE),0)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0" t="str">
        <f>IFERROR(INDEX(Структура_ассортимента[SuperCategory],MATCH(Товары[[#This Row],[SubGroup]],Структура_ассортимента[Subgroup],0)),"")</f>
        <v>R</v>
      </c>
      <c r="D75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110" t="str">
        <f>IFERROR(INDEX(Структура_ассортимента[Product group],MATCH(Товары[[#This Row],[SubGroup]],Структура_ассортимента[Subgroup],0)),"")</f>
        <v>LRL_C</v>
      </c>
      <c r="G75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Row],[SubGroup]],'Структура цен DIY'!$B:$C,2,FALSE),0)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0" t="str">
        <f>IFERROR(INDEX(Структура_ассортимента[SuperCategory],MATCH(Товары[[#This Row],[SubGroup]],Структура_ассортимента[Subgroup],0)),"")</f>
        <v>R</v>
      </c>
      <c r="D75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110" t="str">
        <f>IFERROR(INDEX(Структура_ассортимента[Product group],MATCH(Товары[[#This Row],[SubGroup]],Структура_ассортимента[Subgroup],0)),"")</f>
        <v>LRL_C</v>
      </c>
      <c r="G75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Row],[SubGroup]],'Структура цен DIY'!$B:$C,2,FALSE),0)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0" t="str">
        <f>IFERROR(INDEX(Структура_ассортимента[SuperCategory],MATCH(Товары[[#This Row],[SubGroup]],Структура_ассортимента[Subgroup],0)),"")</f>
        <v>R</v>
      </c>
      <c r="D75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110" t="str">
        <f>IFERROR(INDEX(Структура_ассортимента[Product group],MATCH(Товары[[#This Row],[SubGroup]],Структура_ассортимента[Subgroup],0)),"")</f>
        <v>LRL_C</v>
      </c>
      <c r="G75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Row],[SubGroup]],'Структура цен DIY'!$B:$C,2,FALSE),0)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0" t="str">
        <f>IFERROR(INDEX(Структура_ассортимента[SuperCategory],MATCH(Товары[[#This Row],[SubGroup]],Структура_ассортимента[Subgroup],0)),"")</f>
        <v>R</v>
      </c>
      <c r="D75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110" t="str">
        <f>IFERROR(INDEX(Структура_ассортимента[Product group],MATCH(Товары[[#This Row],[SubGroup]],Структура_ассортимента[Subgroup],0)),"")</f>
        <v>LRL_C</v>
      </c>
      <c r="G75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Row],[SubGroup]],'Структура цен DIY'!$B:$C,2,FALSE),0)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0" t="str">
        <f>IFERROR(INDEX(Структура_ассортимента[SuperCategory],MATCH(Товары[[#This Row],[SubGroup]],Структура_ассортимента[Subgroup],0)),"")</f>
        <v>R</v>
      </c>
      <c r="D75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110" t="str">
        <f>IFERROR(INDEX(Структура_ассортимента[Product group],MATCH(Товары[[#This Row],[SubGroup]],Структура_ассортимента[Subgroup],0)),"")</f>
        <v>LRL_C</v>
      </c>
      <c r="G75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Row],[SubGroup]],'Структура цен DIY'!$B:$C,2,FALSE),0)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0" t="str">
        <f>IFERROR(INDEX(Структура_ассортимента[SuperCategory],MATCH(Товары[[#This Row],[SubGroup]],Структура_ассортимента[Subgroup],0)),"")</f>
        <v>R</v>
      </c>
      <c r="D75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110" t="str">
        <f>IFERROR(INDEX(Структура_ассортимента[Product group],MATCH(Товары[[#This Row],[SubGroup]],Структура_ассортимента[Subgroup],0)),"")</f>
        <v>LRL_C</v>
      </c>
      <c r="G75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Row],[SubGroup]],'Структура цен DIY'!$B:$C,2,FALSE),0)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0" t="str">
        <f>IFERROR(INDEX(Структура_ассортимента[SuperCategory],MATCH(Товары[[#This Row],[SubGroup]],Структура_ассортимента[Subgroup],0)),"")</f>
        <v>R</v>
      </c>
      <c r="D75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110" t="str">
        <f>IFERROR(INDEX(Структура_ассортимента[Product group],MATCH(Товары[[#This Row],[SubGroup]],Структура_ассортимента[Subgroup],0)),"")</f>
        <v>LRL_C</v>
      </c>
      <c r="G75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Row],[SubGroup]],'Структура цен DIY'!$B:$C,2,FALSE),0)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0" t="str">
        <f>IFERROR(INDEX(Структура_ассортимента[SuperCategory],MATCH(Товары[[#This Row],[SubGroup]],Структура_ассортимента[Subgroup],0)),"")</f>
        <v>R</v>
      </c>
      <c r="D75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110" t="str">
        <f>IFERROR(INDEX(Структура_ассортимента[Product group],MATCH(Товары[[#This Row],[SubGroup]],Структура_ассортимента[Subgroup],0)),"")</f>
        <v>LRL_C</v>
      </c>
      <c r="G75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Row],[SubGroup]],'Структура цен DIY'!$B:$C,2,FALSE),0)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0" t="str">
        <f>IFERROR(INDEX(Структура_ассортимента[SuperCategory],MATCH(Товары[[#This Row],[SubGroup]],Структура_ассортимента[Subgroup],0)),"")</f>
        <v>R</v>
      </c>
      <c r="D75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110" t="str">
        <f>IFERROR(INDEX(Структура_ассортимента[Product group],MATCH(Товары[[#This Row],[SubGroup]],Структура_ассортимента[Subgroup],0)),"")</f>
        <v>LRL_C</v>
      </c>
      <c r="G75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Row],[SubGroup]],'Структура цен DIY'!$B:$C,2,FALSE),0)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0" t="str">
        <f>IFERROR(INDEX(Структура_ассортимента[SuperCategory],MATCH(Товары[[#This Row],[SubGroup]],Структура_ассортимента[Subgroup],0)),"")</f>
        <v>R</v>
      </c>
      <c r="D75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110" t="str">
        <f>IFERROR(INDEX(Структура_ассортимента[Product group],MATCH(Товары[[#This Row],[SubGroup]],Структура_ассортимента[Subgroup],0)),"")</f>
        <v>LRL_C</v>
      </c>
      <c r="G75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Row],[SubGroup]],'Структура цен DIY'!$B:$C,2,FALSE),0)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0" t="str">
        <f>IFERROR(INDEX(Структура_ассортимента[SuperCategory],MATCH(Товары[[#This Row],[SubGroup]],Структура_ассортимента[Subgroup],0)),"")</f>
        <v>R</v>
      </c>
      <c r="D76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110" t="str">
        <f>IFERROR(INDEX(Структура_ассортимента[Product group],MATCH(Товары[[#This Row],[SubGroup]],Структура_ассортимента[Subgroup],0)),"")</f>
        <v>LRL_C</v>
      </c>
      <c r="G76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Row],[SubGroup]],'Структура цен DIY'!$B:$C,2,FALSE),0)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0" t="str">
        <f>IFERROR(INDEX(Структура_ассортимента[SuperCategory],MATCH(Товары[[#This Row],[SubGroup]],Структура_ассортимента[Subgroup],0)),"")</f>
        <v>R</v>
      </c>
      <c r="D76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110" t="str">
        <f>IFERROR(INDEX(Структура_ассортимента[Product group],MATCH(Товары[[#This Row],[SubGroup]],Структура_ассортимента[Subgroup],0)),"")</f>
        <v>LRL_C</v>
      </c>
      <c r="G76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Row],[SubGroup]],'Структура цен DIY'!$B:$C,2,FALSE),0)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0" t="str">
        <f>IFERROR(INDEX(Структура_ассортимента[SuperCategory],MATCH(Товары[[#This Row],[SubGroup]],Структура_ассортимента[Subgroup],0)),"")</f>
        <v>R</v>
      </c>
      <c r="D76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110" t="str">
        <f>IFERROR(INDEX(Структура_ассортимента[Product group],MATCH(Товары[[#This Row],[SubGroup]],Структура_ассортимента[Subgroup],0)),"")</f>
        <v>LRL_C</v>
      </c>
      <c r="G76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Row],[SubGroup]],'Структура цен DIY'!$B:$C,2,FALSE),0)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0" t="str">
        <f>IFERROR(INDEX(Структура_ассортимента[SuperCategory],MATCH(Товары[[#This Row],[SubGroup]],Структура_ассортимента[Subgroup],0)),"")</f>
        <v>R</v>
      </c>
      <c r="D76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110" t="str">
        <f>IFERROR(INDEX(Структура_ассортимента[Product group],MATCH(Товары[[#This Row],[SubGroup]],Структура_ассортимента[Subgroup],0)),"")</f>
        <v>LRL_C</v>
      </c>
      <c r="G76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Row],[SubGroup]],'Структура цен DIY'!$B:$C,2,FALSE),0)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0" t="str">
        <f>IFERROR(INDEX(Структура_ассортимента[SuperCategory],MATCH(Товары[[#This Row],[SubGroup]],Структура_ассортимента[Subgroup],0)),"")</f>
        <v>R</v>
      </c>
      <c r="D76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110" t="str">
        <f>IFERROR(INDEX(Структура_ассортимента[Product group],MATCH(Товары[[#This Row],[SubGroup]],Структура_ассортимента[Subgroup],0)),"")</f>
        <v>LRL_C</v>
      </c>
      <c r="G76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Row],[SubGroup]],'Структура цен DIY'!$B:$C,2,FALSE),0)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0" t="str">
        <f>IFERROR(INDEX(Структура_ассортимента[SuperCategory],MATCH(Товары[[#This Row],[SubGroup]],Структура_ассортимента[Subgroup],0)),"")</f>
        <v>R</v>
      </c>
      <c r="D76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110" t="str">
        <f>IFERROR(INDEX(Структура_ассортимента[Product group],MATCH(Товары[[#This Row],[SubGroup]],Структура_ассортимента[Subgroup],0)),"")</f>
        <v>LRL_C</v>
      </c>
      <c r="G76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Row],[SubGroup]],'Структура цен DIY'!$B:$C,2,FALSE),0)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0" t="str">
        <f>IFERROR(INDEX(Структура_ассортимента[SuperCategory],MATCH(Товары[[#This Row],[SubGroup]],Структура_ассортимента[Subgroup],0)),"")</f>
        <v>R</v>
      </c>
      <c r="D76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110" t="str">
        <f>IFERROR(INDEX(Структура_ассортимента[Product group],MATCH(Товары[[#This Row],[SubGroup]],Структура_ассортимента[Subgroup],0)),"")</f>
        <v>LRL_C</v>
      </c>
      <c r="G76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Row],[SubGroup]],'Структура цен DIY'!$B:$C,2,FALSE),0)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0" t="str">
        <f>IFERROR(INDEX(Структура_ассортимента[SuperCategory],MATCH(Товары[[#This Row],[SubGroup]],Структура_ассортимента[Subgroup],0)),"")</f>
        <v>R</v>
      </c>
      <c r="D76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110" t="str">
        <f>IFERROR(INDEX(Структура_ассортимента[Product group],MATCH(Товары[[#This Row],[SubGroup]],Структура_ассортимента[Subgroup],0)),"")</f>
        <v>LRL_C</v>
      </c>
      <c r="G76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Row],[SubGroup]],'Структура цен DIY'!$B:$C,2,FALSE),0)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0" t="str">
        <f>IFERROR(INDEX(Структура_ассортимента[SuperCategory],MATCH(Товары[[#This Row],[SubGroup]],Структура_ассортимента[Subgroup],0)),"")</f>
        <v>R</v>
      </c>
      <c r="D76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110" t="str">
        <f>IFERROR(INDEX(Структура_ассортимента[Product group],MATCH(Товары[[#This Row],[SubGroup]],Структура_ассортимента[Subgroup],0)),"")</f>
        <v>LRL_C</v>
      </c>
      <c r="G76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Row],[SubGroup]],'Структура цен DIY'!$B:$C,2,FALSE),0)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0" t="str">
        <f>IFERROR(INDEX(Структура_ассортимента[SuperCategory],MATCH(Товары[[#This Row],[SubGroup]],Структура_ассортимента[Subgroup],0)),"")</f>
        <v>R</v>
      </c>
      <c r="D76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110" t="str">
        <f>IFERROR(INDEX(Структура_ассортимента[Product group],MATCH(Товары[[#This Row],[SubGroup]],Структура_ассортимента[Subgroup],0)),"")</f>
        <v>LRL_C</v>
      </c>
      <c r="G76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Row],[SubGroup]],'Структура цен DIY'!$B:$C,2,FALSE),0)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0" t="str">
        <f>IFERROR(INDEX(Структура_ассортимента[SuperCategory],MATCH(Товары[[#This Row],[SubGroup]],Структура_ассортимента[Subgroup],0)),"")</f>
        <v>R</v>
      </c>
      <c r="D77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110" t="str">
        <f>IFERROR(INDEX(Структура_ассортимента[Product group],MATCH(Товары[[#This Row],[SubGroup]],Структура_ассортимента[Subgroup],0)),"")</f>
        <v>LRL_C</v>
      </c>
      <c r="G77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Row],[SubGroup]],'Структура цен DIY'!$B:$C,2,FALSE),0)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0" t="str">
        <f>IFERROR(INDEX(Структура_ассортимента[SuperCategory],MATCH(Товары[[#This Row],[SubGroup]],Структура_ассортимента[Subgroup],0)),"")</f>
        <v>R</v>
      </c>
      <c r="D77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110" t="str">
        <f>IFERROR(INDEX(Структура_ассортимента[Product group],MATCH(Товары[[#This Row],[SubGroup]],Структура_ассортимента[Subgroup],0)),"")</f>
        <v>LRL_C</v>
      </c>
      <c r="G77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Row],[SubGroup]],'Структура цен DIY'!$B:$C,2,FALSE),0)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0" t="str">
        <f>IFERROR(INDEX(Структура_ассортимента[SuperCategory],MATCH(Товары[[#This Row],[SubGroup]],Структура_ассортимента[Subgroup],0)),"")</f>
        <v>R</v>
      </c>
      <c r="D77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110" t="str">
        <f>IFERROR(INDEX(Структура_ассортимента[Product group],MATCH(Товары[[#This Row],[SubGroup]],Структура_ассортимента[Subgroup],0)),"")</f>
        <v>LRL_C</v>
      </c>
      <c r="G77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Row],[SubGroup]],'Структура цен DIY'!$B:$C,2,FALSE),0)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0" t="str">
        <f>IFERROR(INDEX(Структура_ассортимента[SuperCategory],MATCH(Товары[[#This Row],[SubGroup]],Структура_ассортимента[Subgroup],0)),"")</f>
        <v>R</v>
      </c>
      <c r="D77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110" t="str">
        <f>IFERROR(INDEX(Структура_ассортимента[Product group],MATCH(Товары[[#This Row],[SubGroup]],Структура_ассортимента[Subgroup],0)),"")</f>
        <v>LRL_C</v>
      </c>
      <c r="G77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Row],[SubGroup]],'Структура цен DIY'!$B:$C,2,FALSE),0)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0" t="str">
        <f>IFERROR(INDEX(Структура_ассортимента[SuperCategory],MATCH(Товары[[#This Row],[SubGroup]],Структура_ассортимента[Subgroup],0)),"")</f>
        <v>R</v>
      </c>
      <c r="D77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110" t="str">
        <f>IFERROR(INDEX(Структура_ассортимента[Product group],MATCH(Товары[[#This Row],[SubGroup]],Структура_ассортимента[Subgroup],0)),"")</f>
        <v>LRL_C</v>
      </c>
      <c r="G77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Row],[SubGroup]],'Структура цен DIY'!$B:$C,2,FALSE),0)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0" t="str">
        <f>IFERROR(INDEX(Структура_ассортимента[SuperCategory],MATCH(Товары[[#This Row],[SubGroup]],Структура_ассортимента[Subgroup],0)),"")</f>
        <v>R</v>
      </c>
      <c r="D77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110" t="str">
        <f>IFERROR(INDEX(Структура_ассортимента[Product group],MATCH(Товары[[#This Row],[SubGroup]],Структура_ассортимента[Subgroup],0)),"")</f>
        <v>LRL_P</v>
      </c>
      <c r="G77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5" s="36">
        <v>1238</v>
      </c>
      <c r="J775" s="36" t="str">
        <f>IFERROR(INDEX(Структура_ассортимента[Generic Name (long)],MATCH(Товары[[#This Row],[SubGroup]],Структура_ассортимента[Subgroup],0)),"")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Row],[SubGroup]],'Структура цен DIY'!$B:$C,2,FALSE),0)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0" t="str">
        <f>IFERROR(INDEX(Структура_ассортимента[SuperCategory],MATCH(Товары[[#This Row],[SubGroup]],Структура_ассортимента[Subgroup],0)),"")</f>
        <v>R</v>
      </c>
      <c r="D77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110" t="str">
        <f>IFERROR(INDEX(Структура_ассортимента[Product group],MATCH(Товары[[#This Row],[SubGroup]],Структура_ассортимента[Subgroup],0)),"")</f>
        <v>LRL_P</v>
      </c>
      <c r="G77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6" s="36">
        <v>1238</v>
      </c>
      <c r="J776" s="36" t="str">
        <f>IFERROR(INDEX(Структура_ассортимента[Generic Name (long)],MATCH(Товары[[#This Row],[SubGroup]],Структура_ассортимента[Subgroup],0)),"")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Row],[SubGroup]],'Структура цен DIY'!$B:$C,2,FALSE),0)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0" t="str">
        <f>IFERROR(INDEX(Структура_ассортимента[SuperCategory],MATCH(Товары[[#This Row],[SubGroup]],Структура_ассортимента[Subgroup],0)),"")</f>
        <v>R</v>
      </c>
      <c r="D77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110" t="str">
        <f>IFERROR(INDEX(Структура_ассортимента[Product group],MATCH(Товары[[#This Row],[SubGroup]],Структура_ассортимента[Subgroup],0)),"")</f>
        <v>LRL_P</v>
      </c>
      <c r="G77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Row],[SubGroup]],'Структура цен DIY'!$B:$C,2,FALSE),0)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0" t="str">
        <f>IFERROR(INDEX(Структура_ассортимента[SuperCategory],MATCH(Товары[[#This Row],[SubGroup]],Структура_ассортимента[Subgroup],0)),"")</f>
        <v>R</v>
      </c>
      <c r="D77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110" t="str">
        <f>IFERROR(INDEX(Структура_ассортимента[Product group],MATCH(Товары[[#This Row],[SubGroup]],Структура_ассортимента[Subgroup],0)),"")</f>
        <v>LRL_P</v>
      </c>
      <c r="G77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Row],[SubGroup]],'Структура цен DIY'!$B:$C,2,FALSE),0)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0" t="str">
        <f>IFERROR(INDEX(Структура_ассортимента[SuperCategory],MATCH(Товары[[#This Row],[SubGroup]],Структура_ассортимента[Subgroup],0)),"")</f>
        <v>R</v>
      </c>
      <c r="D77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110" t="str">
        <f>IFERROR(INDEX(Структура_ассортимента[Product group],MATCH(Товары[[#This Row],[SubGroup]],Структура_ассортимента[Subgroup],0)),"")</f>
        <v>LRL_P</v>
      </c>
      <c r="G77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Row],[SubGroup]],'Структура цен DIY'!$B:$C,2,FALSE),0)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0" t="str">
        <f>IFERROR(INDEX(Структура_ассортимента[SuperCategory],MATCH(Товары[[#This Row],[SubGroup]],Структура_ассортимента[Subgroup],0)),"")</f>
        <v>R</v>
      </c>
      <c r="D78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110" t="str">
        <f>IFERROR(INDEX(Структура_ассортимента[Product group],MATCH(Товары[[#This Row],[SubGroup]],Структура_ассортимента[Subgroup],0)),"")</f>
        <v>LRL_P</v>
      </c>
      <c r="G78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Row],[SubGroup]],'Структура цен DIY'!$B:$C,2,FALSE),0)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0" t="str">
        <f>IFERROR(INDEX(Структура_ассортимента[SuperCategory],MATCH(Товары[[#This Row],[SubGroup]],Структура_ассортимента[Subgroup],0)),"")</f>
        <v>R</v>
      </c>
      <c r="D78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110" t="str">
        <f>IFERROR(INDEX(Структура_ассортимента[Product group],MATCH(Товары[[#This Row],[SubGroup]],Структура_ассортимента[Subgroup],0)),"")</f>
        <v>LRL_P</v>
      </c>
      <c r="G78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Row],[SubGroup]],'Структура цен DIY'!$B:$C,2,FALSE),0)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0" t="str">
        <f>IFERROR(INDEX(Структура_ассортимента[SuperCategory],MATCH(Товары[[#This Row],[SubGroup]],Структура_ассортимента[Subgroup],0)),"")</f>
        <v>R</v>
      </c>
      <c r="D78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110" t="str">
        <f>IFERROR(INDEX(Структура_ассортимента[Product group],MATCH(Товары[[#This Row],[SubGroup]],Структура_ассортимента[Subgroup],0)),"")</f>
        <v>LRL_P</v>
      </c>
      <c r="G78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Row],[SubGroup]],'Структура цен DIY'!$B:$C,2,FALSE),0)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0" t="str">
        <f>IFERROR(INDEX(Структура_ассортимента[SuperCategory],MATCH(Товары[[#This Row],[SubGroup]],Структура_ассортимента[Subgroup],0)),"")</f>
        <v>R</v>
      </c>
      <c r="D78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110" t="str">
        <f>IFERROR(INDEX(Структура_ассортимента[Product group],MATCH(Товары[[#This Row],[SubGroup]],Структура_ассортимента[Subgroup],0)),"")</f>
        <v>LRL_P</v>
      </c>
      <c r="G78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Row],[SubGroup]],'Структура цен DIY'!$B:$C,2,FALSE),0)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0" t="str">
        <f>IFERROR(INDEX(Структура_ассортимента[SuperCategory],MATCH(Товары[[#This Row],[SubGroup]],Структура_ассортимента[Subgroup],0)),"")</f>
        <v>R</v>
      </c>
      <c r="D78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110" t="str">
        <f>IFERROR(INDEX(Структура_ассортимента[Product group],MATCH(Товары[[#This Row],[SubGroup]],Структура_ассортимента[Subgroup],0)),"")</f>
        <v>LRL_P</v>
      </c>
      <c r="G78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Row],[SubGroup]],'Структура цен DIY'!$B:$C,2,FALSE),0)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0" t="str">
        <f>IFERROR(INDEX(Структура_ассортимента[SuperCategory],MATCH(Товары[[#This Row],[SubGroup]],Структура_ассортимента[Subgroup],0)),"")</f>
        <v>R</v>
      </c>
      <c r="D78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110" t="str">
        <f>IFERROR(INDEX(Структура_ассортимента[Product group],MATCH(Товары[[#This Row],[SubGroup]],Структура_ассортимента[Subgroup],0)),"")</f>
        <v>LRL_P</v>
      </c>
      <c r="G78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Row],[SubGroup]],'Структура цен DIY'!$B:$C,2,FALSE),0)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0" t="str">
        <f>IFERROR(INDEX(Структура_ассортимента[SuperCategory],MATCH(Товары[[#This Row],[SubGroup]],Структура_ассортимента[Subgroup],0)),"")</f>
        <v>R</v>
      </c>
      <c r="D78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110" t="str">
        <f>IFERROR(INDEX(Структура_ассортимента[Product group],MATCH(Товары[[#This Row],[SubGroup]],Структура_ассортимента[Subgroup],0)),"")</f>
        <v>LRL_P</v>
      </c>
      <c r="G78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Row],[SubGroup]],'Структура цен DIY'!$B:$C,2,FALSE),0)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0" t="str">
        <f>IFERROR(INDEX(Структура_ассортимента[SuperCategory],MATCH(Товары[[#This Row],[SubGroup]],Структура_ассортимента[Subgroup],0)),"")</f>
        <v>R</v>
      </c>
      <c r="D78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110" t="str">
        <f>IFERROR(INDEX(Структура_ассортимента[Product group],MATCH(Товары[[#This Row],[SubGroup]],Структура_ассортимента[Subgroup],0)),"")</f>
        <v>LRL_P</v>
      </c>
      <c r="G78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Row],[SubGroup]],'Структура цен DIY'!$B:$C,2,FALSE),0)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0" t="str">
        <f>IFERROR(INDEX(Структура_ассортимента[SuperCategory],MATCH(Товары[[#This Row],[SubGroup]],Структура_ассортимента[Subgroup],0)),"")</f>
        <v>R</v>
      </c>
      <c r="D78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110" t="str">
        <f>IFERROR(INDEX(Структура_ассортимента[Product group],MATCH(Товары[[#This Row],[SubGroup]],Структура_ассортимента[Subgroup],0)),"")</f>
        <v>LRL_P</v>
      </c>
      <c r="G78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Row],[SubGroup]],'Структура цен DIY'!$B:$C,2,FALSE),0)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0" t="str">
        <f>IFERROR(INDEX(Структура_ассортимента[SuperCategory],MATCH(Товары[[#This Row],[SubGroup]],Структура_ассортимента[Subgroup],0)),"")</f>
        <v>R</v>
      </c>
      <c r="D78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110" t="str">
        <f>IFERROR(INDEX(Структура_ассортимента[Product group],MATCH(Товары[[#This Row],[SubGroup]],Структура_ассортимента[Subgroup],0)),"")</f>
        <v>LRL_P</v>
      </c>
      <c r="G78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Row],[SubGroup]],'Структура цен DIY'!$B:$C,2,FALSE),0)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0" t="str">
        <f>IFERROR(INDEX(Структура_ассортимента[SuperCategory],MATCH(Товары[[#This Row],[SubGroup]],Структура_ассортимента[Subgroup],0)),"")</f>
        <v>R</v>
      </c>
      <c r="D79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110" t="str">
        <f>IFERROR(INDEX(Структура_ассортимента[Product group],MATCH(Товары[[#This Row],[SubGroup]],Структура_ассортимента[Subgroup],0)),"")</f>
        <v>LRL_P</v>
      </c>
      <c r="G79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Row],[SubGroup]],'Структура цен DIY'!$B:$C,2,FALSE),0)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0" t="str">
        <f>IFERROR(INDEX(Структура_ассортимента[SuperCategory],MATCH(Товары[[#This Row],[SubGroup]],Структура_ассортимента[Subgroup],0)),"")</f>
        <v>R</v>
      </c>
      <c r="D79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110" t="str">
        <f>IFERROR(INDEX(Структура_ассортимента[Product group],MATCH(Товары[[#This Row],[SubGroup]],Структура_ассортимента[Subgroup],0)),"")</f>
        <v>LRL_P</v>
      </c>
      <c r="G79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Row],[SubGroup]],'Структура цен DIY'!$B:$C,2,FALSE),0)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0" t="str">
        <f>IFERROR(INDEX(Структура_ассортимента[SuperCategory],MATCH(Товары[[#This Row],[SubGroup]],Структура_ассортимента[Subgroup],0)),"")</f>
        <v>R</v>
      </c>
      <c r="D79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110" t="str">
        <f>IFERROR(INDEX(Структура_ассортимента[Product group],MATCH(Товары[[#This Row],[SubGroup]],Структура_ассортимента[Subgroup],0)),"")</f>
        <v>LRL_P</v>
      </c>
      <c r="G79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Row],[SubGroup]],'Структура цен DIY'!$B:$C,2,FALSE),0)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0" t="str">
        <f>IFERROR(INDEX(Структура_ассортимента[SuperCategory],MATCH(Товары[[#This Row],[SubGroup]],Структура_ассортимента[Subgroup],0)),"")</f>
        <v>R</v>
      </c>
      <c r="D79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110" t="str">
        <f>IFERROR(INDEX(Структура_ассортимента[Product group],MATCH(Товары[[#This Row],[SubGroup]],Структура_ассортимента[Subgroup],0)),"")</f>
        <v>LRL_P</v>
      </c>
      <c r="G79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Row],[SubGroup]],'Структура цен DIY'!$B:$C,2,FALSE),0)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0" t="str">
        <f>IFERROR(INDEX(Структура_ассортимента[SuperCategory],MATCH(Товары[[#This Row],[SubGroup]],Структура_ассортимента[Subgroup],0)),"")</f>
        <v>R</v>
      </c>
      <c r="D79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110" t="str">
        <f>IFERROR(INDEX(Структура_ассортимента[Product group],MATCH(Товары[[#This Row],[SubGroup]],Структура_ассортимента[Subgroup],0)),"")</f>
        <v>LRL_P</v>
      </c>
      <c r="G79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Row],[SubGroup]],'Структура цен DIY'!$B:$C,2,FALSE),0)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0" t="str">
        <f>IFERROR(INDEX(Структура_ассортимента[SuperCategory],MATCH(Товары[[#This Row],[SubGroup]],Структура_ассортимента[Subgroup],0)),"")</f>
        <v>R</v>
      </c>
      <c r="D79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110" t="str">
        <f>IFERROR(INDEX(Структура_ассортимента[Product group],MATCH(Товары[[#This Row],[SubGroup]],Структура_ассортимента[Subgroup],0)),"")</f>
        <v>LSP_C</v>
      </c>
      <c r="G795" s="110">
        <f>IFERROR(INDEX(Структура_ассортимента[Product group name ENG],MATCH(Товары[[#This Row],[SubGroup]],Структура_ассортимента[Subgroup],0)),"")</f>
        <v>0</v>
      </c>
      <c r="H79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5" s="36">
        <v>7898</v>
      </c>
      <c r="J795" s="36" t="str">
        <f>IFERROR(INDEX(Структура_ассортимента[Generic Name (long)],MATCH(Товары[[#This Row],[SubGroup]],Структура_ассортимента[Subgroup],0)),"")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Row],[SubGroup]],'Структура цен DIY'!$B:$C,2,FALSE),0)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0" t="str">
        <f>IFERROR(INDEX(Структура_ассортимента[SuperCategory],MATCH(Товары[[#This Row],[SubGroup]],Структура_ассортимента[Subgroup],0)),"")</f>
        <v>R</v>
      </c>
      <c r="D79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110" t="str">
        <f>IFERROR(INDEX(Структура_ассортимента[Product group],MATCH(Товары[[#This Row],[SubGroup]],Структура_ассортимента[Subgroup],0)),"")</f>
        <v>LSP_C</v>
      </c>
      <c r="G796" s="110">
        <f>IFERROR(INDEX(Структура_ассортимента[Product group name ENG],MATCH(Товары[[#This Row],[SubGroup]],Структура_ассортимента[Subgroup],0)),"")</f>
        <v>0</v>
      </c>
      <c r="H79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6" s="36">
        <v>7898</v>
      </c>
      <c r="J796" s="36" t="str">
        <f>IFERROR(INDEX(Структура_ассортимента[Generic Name (long)],MATCH(Товары[[#This Row],[SubGroup]],Структура_ассортимента[Subgroup],0)),"")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Row],[SubGroup]],'Структура цен DIY'!$B:$C,2,FALSE),0)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0" t="str">
        <f>IFERROR(INDEX(Структура_ассортимента[SuperCategory],MATCH(Товары[[#This Row],[SubGroup]],Структура_ассортимента[Subgroup],0)),"")</f>
        <v>R</v>
      </c>
      <c r="D79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110" t="str">
        <f>IFERROR(INDEX(Структура_ассортимента[Product group],MATCH(Товары[[#This Row],[SubGroup]],Структура_ассортимента[Subgroup],0)),"")</f>
        <v>LSP_C</v>
      </c>
      <c r="G797" s="110">
        <f>IFERROR(INDEX(Структура_ассортимента[Product group name ENG],MATCH(Товары[[#This Row],[SubGroup]],Структура_ассортимента[Subgroup],0)),"")</f>
        <v>0</v>
      </c>
      <c r="H797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Row],[SubGroup]],'Структура цен DIY'!$B:$C,2,FALSE),0)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0" t="str">
        <f>IFERROR(INDEX(Структура_ассортимента[SuperCategory],MATCH(Товары[[#This Row],[SubGroup]],Структура_ассортимента[Subgroup],0)),"")</f>
        <v>R</v>
      </c>
      <c r="D79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110" t="str">
        <f>IFERROR(INDEX(Структура_ассортимента[Product group],MATCH(Товары[[#This Row],[SubGroup]],Структура_ассортимента[Subgroup],0)),"")</f>
        <v>LSP_C</v>
      </c>
      <c r="G798" s="110">
        <f>IFERROR(INDEX(Структура_ассортимента[Product group name ENG],MATCH(Товары[[#This Row],[SubGroup]],Структура_ассортимента[Subgroup],0)),"")</f>
        <v>0</v>
      </c>
      <c r="H798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Row],[SubGroup]],'Структура цен DIY'!$B:$C,2,FALSE),0)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0" t="str">
        <f>IFERROR(INDEX(Структура_ассортимента[SuperCategory],MATCH(Товары[[#This Row],[SubGroup]],Структура_ассортимента[Subgroup],0)),"")</f>
        <v>R</v>
      </c>
      <c r="D79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110" t="str">
        <f>IFERROR(INDEX(Структура_ассортимента[Product group],MATCH(Товары[[#This Row],[SubGroup]],Структура_ассортимента[Subgroup],0)),"")</f>
        <v>LSP_C</v>
      </c>
      <c r="G799" s="110">
        <f>IFERROR(INDEX(Структура_ассортимента[Product group name ENG],MATCH(Товары[[#This Row],[SubGroup]],Структура_ассортимента[Subgroup],0)),"")</f>
        <v>0</v>
      </c>
      <c r="H799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Row],[SubGroup]],'Структура цен DIY'!$B:$C,2,FALSE),0)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0" t="str">
        <f>IFERROR(INDEX(Структура_ассортимента[SuperCategory],MATCH(Товары[[#This Row],[SubGroup]],Структура_ассортимента[Subgroup],0)),"")</f>
        <v>R</v>
      </c>
      <c r="D80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110" t="str">
        <f>IFERROR(INDEX(Структура_ассортимента[Product group],MATCH(Товары[[#This Row],[SubGroup]],Структура_ассортимента[Subgroup],0)),"")</f>
        <v>LSP_C</v>
      </c>
      <c r="G800" s="110">
        <f>IFERROR(INDEX(Структура_ассортимента[Product group name ENG],MATCH(Товары[[#This Row],[SubGroup]],Структура_ассортимента[Subgroup],0)),"")</f>
        <v>0</v>
      </c>
      <c r="H800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Row],[SubGroup]],'Структура цен DIY'!$B:$C,2,FALSE),0)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0" t="str">
        <f>IFERROR(INDEX(Структура_ассортимента[SuperCategory],MATCH(Товары[[#This Row],[SubGroup]],Структура_ассортимента[Subgroup],0)),"")</f>
        <v>R</v>
      </c>
      <c r="D80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110" t="str">
        <f>IFERROR(INDEX(Структура_ассортимента[Product group],MATCH(Товары[[#This Row],[SubGroup]],Структура_ассортимента[Subgroup],0)),"")</f>
        <v>LSP_C</v>
      </c>
      <c r="G801" s="110">
        <f>IFERROR(INDEX(Структура_ассортимента[Product group name ENG],MATCH(Товары[[#This Row],[SubGroup]],Структура_ассортимента[Subgroup],0)),"")</f>
        <v>0</v>
      </c>
      <c r="H801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Row],[SubGroup]],'Структура цен DIY'!$B:$C,2,FALSE),0)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0" t="str">
        <f>IFERROR(INDEX(Структура_ассортимента[SuperCategory],MATCH(Товары[[#This Row],[SubGroup]],Структура_ассортимента[Subgroup],0)),"")</f>
        <v>R</v>
      </c>
      <c r="D80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110" t="str">
        <f>IFERROR(INDEX(Структура_ассортимента[Product group],MATCH(Товары[[#This Row],[SubGroup]],Структура_ассортимента[Subgroup],0)),"")</f>
        <v>LSP_C</v>
      </c>
      <c r="G802" s="110">
        <f>IFERROR(INDEX(Структура_ассортимента[Product group name ENG],MATCH(Товары[[#This Row],[SubGroup]],Структура_ассортимента[Subgroup],0)),"")</f>
        <v>0</v>
      </c>
      <c r="H80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Row],[SubGroup]],'Структура цен DIY'!$B:$C,2,FALSE),0)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0" t="str">
        <f>IFERROR(INDEX(Структура_ассортимента[SuperCategory],MATCH(Товары[[#This Row],[SubGroup]],Структура_ассортимента[Subgroup],0)),"")</f>
        <v>R</v>
      </c>
      <c r="D80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110" t="str">
        <f>IFERROR(INDEX(Структура_ассортимента[Product group],MATCH(Товары[[#This Row],[SubGroup]],Структура_ассортимента[Subgroup],0)),"")</f>
        <v>LSP_C</v>
      </c>
      <c r="G803" s="110">
        <f>IFERROR(INDEX(Структура_ассортимента[Product group name ENG],MATCH(Товары[[#This Row],[SubGroup]],Структура_ассортимента[Subgroup],0)),"")</f>
        <v>0</v>
      </c>
      <c r="H80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Row],[SubGroup]],'Структура цен DIY'!$B:$C,2,FALSE),0)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0" t="str">
        <f>IFERROR(INDEX(Структура_ассортимента[SuperCategory],MATCH(Товары[[#This Row],[SubGroup]],Структура_ассортимента[Subgroup],0)),"")</f>
        <v>R</v>
      </c>
      <c r="D80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110" t="str">
        <f>IFERROR(INDEX(Структура_ассортимента[Product group],MATCH(Товары[[#This Row],[SubGroup]],Структура_ассортимента[Subgroup],0)),"")</f>
        <v>LSP_C</v>
      </c>
      <c r="G804" s="110">
        <f>IFERROR(INDEX(Структура_ассортимента[Product group name ENG],MATCH(Товары[[#This Row],[SubGroup]],Структура_ассортимента[Subgroup],0)),"")</f>
        <v>0</v>
      </c>
      <c r="H804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Row],[SubGroup]],'Структура цен DIY'!$B:$C,2,FALSE),0)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0" t="str">
        <f>IFERROR(INDEX(Структура_ассортимента[SuperCategory],MATCH(Товары[[#This Row],[SubGroup]],Структура_ассортимента[Subgroup],0)),"")</f>
        <v>R</v>
      </c>
      <c r="D80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110" t="str">
        <f>IFERROR(INDEX(Структура_ассортимента[Product group],MATCH(Товары[[#This Row],[SubGroup]],Структура_ассортимента[Subgroup],0)),"")</f>
        <v>LSP_C</v>
      </c>
      <c r="G805" s="110">
        <f>IFERROR(INDEX(Структура_ассортимента[Product group name ENG],MATCH(Товары[[#This Row],[SubGroup]],Структура_ассортимента[Subgroup],0)),"")</f>
        <v>0</v>
      </c>
      <c r="H80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Row],[SubGroup]],'Структура цен DIY'!$B:$C,2,FALSE),0)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0" t="str">
        <f>IFERROR(INDEX(Структура_ассортимента[SuperCategory],MATCH(Товары[[#This Row],[SubGroup]],Структура_ассортимента[Subgroup],0)),"")</f>
        <v>R</v>
      </c>
      <c r="D80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110" t="str">
        <f>IFERROR(INDEX(Структура_ассортимента[Product group],MATCH(Товары[[#This Row],[SubGroup]],Структура_ассортимента[Subgroup],0)),"")</f>
        <v>LSP_C</v>
      </c>
      <c r="G806" s="110">
        <f>IFERROR(INDEX(Структура_ассортимента[Product group name ENG],MATCH(Товары[[#This Row],[SubGroup]],Структура_ассортимента[Subgroup],0)),"")</f>
        <v>0</v>
      </c>
      <c r="H80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Row],[SubGroup]],'Структура цен DIY'!$B:$C,2,FALSE),0)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0" t="str">
        <f>IFERROR(INDEX(Структура_ассортимента[SuperCategory],MATCH(Товары[[#This Row],[SubGroup]],Структура_ассортимента[Subgroup],0)),"")</f>
        <v>W</v>
      </c>
      <c r="D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7" s="110" t="str">
        <f>IFERROR(INDEX(Структура_ассортимента[Product group],MATCH(Товары[[#This Row],[SubGroup]],Структура_ассортимента[Subgroup],0)),"")</f>
        <v>WMT_C</v>
      </c>
      <c r="G8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7" s="36">
        <v>9015</v>
      </c>
      <c r="J807" s="36" t="str">
        <f>IFERROR(INDEX(Структура_ассортимента[Generic Name (long)],MATCH(Товары[[#This Row],[SubGroup]],Структура_ассортимента[Subgroup],0)),"")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Row],[SubGroup]],'Структура цен DIY'!$B:$C,2,FALSE),0)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0" t="str">
        <f>IFERROR(INDEX(Структура_ассортимента[SuperCategory],MATCH(Товары[[#This Row],[SubGroup]],Структура_ассортимента[Subgroup],0)),"")</f>
        <v>W</v>
      </c>
      <c r="D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8" s="110" t="str">
        <f>IFERROR(INDEX(Структура_ассортимента[Product group],MATCH(Товары[[#This Row],[SubGroup]],Структура_ассортимента[Subgroup],0)),"")</f>
        <v>WMT_C</v>
      </c>
      <c r="G8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8" s="36">
        <v>9015</v>
      </c>
      <c r="J808" s="36" t="str">
        <f>IFERROR(INDEX(Структура_ассортимента[Generic Name (long)],MATCH(Товары[[#This Row],[SubGroup]],Структура_ассортимента[Subgroup],0)),"")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Row],[SubGroup]],'Структура цен DIY'!$B:$C,2,FALSE),0)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0" t="str">
        <f>IFERROR(INDEX(Структура_ассортимента[SuperCategory],MATCH(Товары[[#This Row],[SubGroup]],Структура_ассортимента[Subgroup],0)),"")</f>
        <v>W</v>
      </c>
      <c r="D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110" t="str">
        <f>IFERROR(INDEX(Структура_ассортимента[Product group],MATCH(Товары[[#This Row],[SubGroup]],Структура_ассортимента[Subgroup],0)),"")</f>
        <v>WMT_C</v>
      </c>
      <c r="G8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Row],[SubGroup]],'Структура цен DIY'!$B:$C,2,FALSE),0)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0" t="str">
        <f>IFERROR(INDEX(Структура_ассортимента[SuperCategory],MATCH(Товары[[#This Row],[SubGroup]],Структура_ассортимента[Subgroup],0)),"")</f>
        <v>W</v>
      </c>
      <c r="D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110" t="str">
        <f>IFERROR(INDEX(Структура_ассортимента[Product group],MATCH(Товары[[#This Row],[SubGroup]],Структура_ассортимента[Subgroup],0)),"")</f>
        <v>WMT_C</v>
      </c>
      <c r="G8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Row],[SubGroup]],'Структура цен DIY'!$B:$C,2,FALSE),0)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0" t="str">
        <f>IFERROR(INDEX(Структура_ассортимента[SuperCategory],MATCH(Товары[[#This Row],[SubGroup]],Структура_ассортимента[Subgroup],0)),"")</f>
        <v>W</v>
      </c>
      <c r="D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110" t="str">
        <f>IFERROR(INDEX(Структура_ассортимента[Product group],MATCH(Товары[[#This Row],[SubGroup]],Структура_ассортимента[Subgroup],0)),"")</f>
        <v>WMT_C</v>
      </c>
      <c r="G8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Row],[SubGroup]],'Структура цен DIY'!$B:$C,2,FALSE),0)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0" t="str">
        <f>IFERROR(INDEX(Структура_ассортимента[SuperCategory],MATCH(Товары[[#This Row],[SubGroup]],Структура_ассортимента[Subgroup],0)),"")</f>
        <v>W</v>
      </c>
      <c r="D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110" t="str">
        <f>IFERROR(INDEX(Структура_ассортимента[Product group],MATCH(Товары[[#This Row],[SubGroup]],Структура_ассортимента[Subgroup],0)),"")</f>
        <v>WMT_C</v>
      </c>
      <c r="G8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Row],[SubGroup]],'Структура цен DIY'!$B:$C,2,FALSE),0)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0" t="str">
        <f>IFERROR(INDEX(Структура_ассортимента[SuperCategory],MATCH(Товары[[#This Row],[SubGroup]],Структура_ассортимента[Subgroup],0)),"")</f>
        <v>W</v>
      </c>
      <c r="D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110" t="str">
        <f>IFERROR(INDEX(Структура_ассортимента[Product group],MATCH(Товары[[#This Row],[SubGroup]],Структура_ассортимента[Subgroup],0)),"")</f>
        <v>WMT_C</v>
      </c>
      <c r="G8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Row],[SubGroup]],'Структура цен DIY'!$B:$C,2,FALSE),0)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0" t="str">
        <f>IFERROR(INDEX(Структура_ассортимента[SuperCategory],MATCH(Товары[[#This Row],[SubGroup]],Структура_ассортимента[Subgroup],0)),"")</f>
        <v>W</v>
      </c>
      <c r="D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110" t="str">
        <f>IFERROR(INDEX(Структура_ассортимента[Product group],MATCH(Товары[[#This Row],[SubGroup]],Структура_ассортимента[Subgroup],0)),"")</f>
        <v>WMT_C</v>
      </c>
      <c r="G8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Row],[SubGroup]],'Структура цен DIY'!$B:$C,2,FALSE),0)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0" t="str">
        <f>IFERROR(INDEX(Структура_ассортимента[SuperCategory],MATCH(Товары[[#This Row],[SubGroup]],Структура_ассортимента[Subgroup],0)),"")</f>
        <v>W</v>
      </c>
      <c r="D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110" t="str">
        <f>IFERROR(INDEX(Структура_ассортимента[Product group],MATCH(Товары[[#This Row],[SubGroup]],Структура_ассортимента[Subgroup],0)),"")</f>
        <v>WMT_C</v>
      </c>
      <c r="G8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Row],[SubGroup]],'Структура цен DIY'!$B:$C,2,FALSE),0)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0" t="str">
        <f>IFERROR(INDEX(Структура_ассортимента[SuperCategory],MATCH(Товары[[#This Row],[SubGroup]],Структура_ассортимента[Subgroup],0)),"")</f>
        <v>W</v>
      </c>
      <c r="D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110" t="str">
        <f>IFERROR(INDEX(Структура_ассортимента[Product group],MATCH(Товары[[#This Row],[SubGroup]],Структура_ассортимента[Subgroup],0)),"")</f>
        <v>WMT_C</v>
      </c>
      <c r="G8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Row],[SubGroup]],'Структура цен DIY'!$B:$C,2,FALSE),0)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0" t="str">
        <f>IFERROR(INDEX(Структура_ассортимента[SuperCategory],MATCH(Товары[[#This Row],[SubGroup]],Структура_ассортимента[Subgroup],0)),"")</f>
        <v>W</v>
      </c>
      <c r="D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110" t="str">
        <f>IFERROR(INDEX(Структура_ассортимента[Product group],MATCH(Товары[[#This Row],[SubGroup]],Структура_ассортимента[Subgroup],0)),"")</f>
        <v>WMT_C</v>
      </c>
      <c r="G8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Row],[SubGroup]],'Структура цен DIY'!$B:$C,2,FALSE),0)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0" t="str">
        <f>IFERROR(INDEX(Структура_ассортимента[SuperCategory],MATCH(Товары[[#This Row],[SubGroup]],Структура_ассортимента[Subgroup],0)),"")</f>
        <v>W</v>
      </c>
      <c r="D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110" t="str">
        <f>IFERROR(INDEX(Структура_ассортимента[Product group],MATCH(Товары[[#This Row],[SubGroup]],Структура_ассортимента[Subgroup],0)),"")</f>
        <v>WMT_C</v>
      </c>
      <c r="G8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Row],[SubGroup]],'Структура цен DIY'!$B:$C,2,FALSE),0)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0" t="str">
        <f>IFERROR(INDEX(Структура_ассортимента[SuperCategory],MATCH(Товары[[#This Row],[SubGroup]],Структура_ассортимента[Subgroup],0)),"")</f>
        <v>W</v>
      </c>
      <c r="D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110" t="str">
        <f>IFERROR(INDEX(Структура_ассортимента[Product group],MATCH(Товары[[#This Row],[SubGroup]],Структура_ассортимента[Subgroup],0)),"")</f>
        <v>WMT_C</v>
      </c>
      <c r="G8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Row],[SubGroup]],'Структура цен DIY'!$B:$C,2,FALSE),0)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0" t="str">
        <f>IFERROR(INDEX(Структура_ассортимента[SuperCategory],MATCH(Товары[[#This Row],[SubGroup]],Структура_ассортимента[Subgroup],0)),"")</f>
        <v>W</v>
      </c>
      <c r="D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110" t="str">
        <f>IFERROR(INDEX(Структура_ассортимента[Product group],MATCH(Товары[[#This Row],[SubGroup]],Структура_ассортимента[Subgroup],0)),"")</f>
        <v>WMT_C</v>
      </c>
      <c r="G8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Row],[SubGroup]],'Структура цен DIY'!$B:$C,2,FALSE),0)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0" t="str">
        <f>IFERROR(INDEX(Структура_ассортимента[SuperCategory],MATCH(Товары[[#This Row],[SubGroup]],Структура_ассортимента[Subgroup],0)),"")</f>
        <v>W</v>
      </c>
      <c r="D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110" t="str">
        <f>IFERROR(INDEX(Структура_ассортимента[Product group],MATCH(Товары[[#This Row],[SubGroup]],Структура_ассортимента[Subgroup],0)),"")</f>
        <v>WMA_C</v>
      </c>
      <c r="G8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1" s="36">
        <v>9022</v>
      </c>
      <c r="J821" s="36" t="str">
        <f>IFERROR(INDEX(Структура_ассортимента[Generic Name (long)],MATCH(Товары[[#This Row],[SubGroup]],Структура_ассортимента[Subgroup],0)),"")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Row],[SubGroup]],'Структура цен DIY'!$B:$C,2,FALSE),0)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0" t="str">
        <f>IFERROR(INDEX(Структура_ассортимента[SuperCategory],MATCH(Товары[[#This Row],[SubGroup]],Структура_ассортимента[Subgroup],0)),"")</f>
        <v>W</v>
      </c>
      <c r="D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110" t="str">
        <f>IFERROR(INDEX(Структура_ассортимента[Product group],MATCH(Товары[[#This Row],[SubGroup]],Структура_ассортимента[Subgroup],0)),"")</f>
        <v>WMA_C</v>
      </c>
      <c r="G8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2" s="36">
        <v>9022</v>
      </c>
      <c r="J822" s="36" t="str">
        <f>IFERROR(INDEX(Структура_ассортимента[Generic Name (long)],MATCH(Товары[[#This Row],[SubGroup]],Структура_ассортимента[Subgroup],0)),"")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Row],[SubGroup]],'Структура цен DIY'!$B:$C,2,FALSE),0)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0" t="str">
        <f>IFERROR(INDEX(Структура_ассортимента[SuperCategory],MATCH(Товары[[#This Row],[SubGroup]],Структура_ассортимента[Subgroup],0)),"")</f>
        <v>W</v>
      </c>
      <c r="D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110" t="str">
        <f>IFERROR(INDEX(Структура_ассортимента[Product group],MATCH(Товары[[#This Row],[SubGroup]],Структура_ассортимента[Subgroup],0)),"")</f>
        <v>WMA_C</v>
      </c>
      <c r="G8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Row],[SubGroup]],'Структура цен DIY'!$B:$C,2,FALSE),0)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0" t="str">
        <f>IFERROR(INDEX(Структура_ассортимента[SuperCategory],MATCH(Товары[[#This Row],[SubGroup]],Структура_ассортимента[Subgroup],0)),"")</f>
        <v>W</v>
      </c>
      <c r="D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110" t="str">
        <f>IFERROR(INDEX(Структура_ассортимента[Product group],MATCH(Товары[[#This Row],[SubGroup]],Структура_ассортимента[Subgroup],0)),"")</f>
        <v>WMA_C</v>
      </c>
      <c r="G8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Row],[SubGroup]],'Структура цен DIY'!$B:$C,2,FALSE),0)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0" t="str">
        <f>IFERROR(INDEX(Структура_ассортимента[SuperCategory],MATCH(Товары[[#This Row],[SubGroup]],Структура_ассортимента[Subgroup],0)),"")</f>
        <v>W</v>
      </c>
      <c r="D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110" t="str">
        <f>IFERROR(INDEX(Структура_ассортимента[Product group],MATCH(Товары[[#This Row],[SubGroup]],Структура_ассортимента[Subgroup],0)),"")</f>
        <v>WMA_C</v>
      </c>
      <c r="G8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Row],[SubGroup]],'Структура цен DIY'!$B:$C,2,FALSE),0)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0" t="str">
        <f>IFERROR(INDEX(Структура_ассортимента[SuperCategory],MATCH(Товары[[#This Row],[SubGroup]],Структура_ассортимента[Subgroup],0)),"")</f>
        <v>W</v>
      </c>
      <c r="D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110" t="str">
        <f>IFERROR(INDEX(Структура_ассортимента[Product group],MATCH(Товары[[#This Row],[SubGroup]],Структура_ассортимента[Subgroup],0)),"")</f>
        <v>WMS_C</v>
      </c>
      <c r="G82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6" s="36">
        <v>9021</v>
      </c>
      <c r="J826" s="36" t="str">
        <f>IFERROR(INDEX(Структура_ассортимента[Generic Name (long)],MATCH(Товары[[#This Row],[SubGroup]],Структура_ассортимента[Subgroup],0)),"")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Row],[SubGroup]],'Структура цен DIY'!$B:$C,2,FALSE),0)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0" t="str">
        <f>IFERROR(INDEX(Структура_ассортимента[SuperCategory],MATCH(Товары[[#This Row],[SubGroup]],Структура_ассортимента[Subgroup],0)),"")</f>
        <v>W</v>
      </c>
      <c r="D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110" t="str">
        <f>IFERROR(INDEX(Структура_ассортимента[Product group],MATCH(Товары[[#This Row],[SubGroup]],Структура_ассортимента[Subgroup],0)),"")</f>
        <v>WMS_C</v>
      </c>
      <c r="G82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7" s="36">
        <v>9021</v>
      </c>
      <c r="J827" s="36" t="str">
        <f>IFERROR(INDEX(Структура_ассортимента[Generic Name (long)],MATCH(Товары[[#This Row],[SubGroup]],Структура_ассортимента[Subgroup],0)),"")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Row],[SubGroup]],'Структура цен DIY'!$B:$C,2,FALSE),0)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0" t="str">
        <f>IFERROR(INDEX(Структура_ассортимента[SuperCategory],MATCH(Товары[[#This Row],[SubGroup]],Структура_ассортимента[Subgroup],0)),"")</f>
        <v>W</v>
      </c>
      <c r="D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110" t="str">
        <f>IFERROR(INDEX(Структура_ассортимента[Product group],MATCH(Товары[[#This Row],[SubGroup]],Структура_ассортимента[Subgroup],0)),"")</f>
        <v>WMA_C</v>
      </c>
      <c r="G8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8" s="36">
        <v>9022</v>
      </c>
      <c r="J828" s="36" t="str">
        <f>IFERROR(INDEX(Структура_ассортимента[Generic Name (long)],MATCH(Товары[[#This Row],[SubGroup]],Структура_ассортимента[Subgroup],0)),"")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Row],[SubGroup]],'Структура цен DIY'!$B:$C,2,FALSE),0)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0" t="str">
        <f>IFERROR(INDEX(Структура_ассортимента[SuperCategory],MATCH(Товары[[#This Row],[SubGroup]],Структура_ассортимента[Subgroup],0)),"")</f>
        <v>W</v>
      </c>
      <c r="D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110" t="str">
        <f>IFERROR(INDEX(Структура_ассортимента[Product group],MATCH(Товары[[#This Row],[SubGroup]],Структура_ассортимента[Subgroup],0)),"")</f>
        <v>WMA_C</v>
      </c>
      <c r="G8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9" s="36">
        <v>9022</v>
      </c>
      <c r="J829" s="36" t="str">
        <f>IFERROR(INDEX(Структура_ассортимента[Generic Name (long)],MATCH(Товары[[#This Row],[SubGroup]],Структура_ассортимента[Subgroup],0)),"")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Row],[SubGroup]],'Структура цен DIY'!$B:$C,2,FALSE),0)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0" t="str">
        <f>IFERROR(INDEX(Структура_ассортимента[SuperCategory],MATCH(Товары[[#This Row],[SubGroup]],Структура_ассортимента[Subgroup],0)),"")</f>
        <v>W</v>
      </c>
      <c r="D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110" t="str">
        <f>IFERROR(INDEX(Структура_ассортимента[Product group],MATCH(Товары[[#This Row],[SubGroup]],Структура_ассортимента[Subgroup],0)),"")</f>
        <v>WMA_C</v>
      </c>
      <c r="G8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Row],[SubGroup]],'Структура цен DIY'!$B:$C,2,FALSE),0)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0" t="str">
        <f>IFERROR(INDEX(Структура_ассортимента[SuperCategory],MATCH(Товары[[#This Row],[SubGroup]],Структура_ассортимента[Subgroup],0)),"")</f>
        <v>W</v>
      </c>
      <c r="D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110" t="str">
        <f>IFERROR(INDEX(Структура_ассортимента[Product group],MATCH(Товары[[#This Row],[SubGroup]],Структура_ассортимента[Subgroup],0)),"")</f>
        <v>WMA_C</v>
      </c>
      <c r="G8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Row],[SubGroup]],'Структура цен DIY'!$B:$C,2,FALSE),0)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0" t="str">
        <f>IFERROR(INDEX(Структура_ассортимента[SuperCategory],MATCH(Товары[[#This Row],[SubGroup]],Структура_ассортимента[Subgroup],0)),"")</f>
        <v>W</v>
      </c>
      <c r="D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110" t="str">
        <f>IFERROR(INDEX(Структура_ассортимента[Product group],MATCH(Товары[[#This Row],[SubGroup]],Структура_ассортимента[Subgroup],0)),"")</f>
        <v>WMA_C</v>
      </c>
      <c r="G8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Row],[SubGroup]],'Структура цен DIY'!$B:$C,2,FALSE),0)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0" t="str">
        <f>IFERROR(INDEX(Структура_ассортимента[SuperCategory],MATCH(Товары[[#This Row],[SubGroup]],Структура_ассортимента[Subgroup],0)),"")</f>
        <v>W</v>
      </c>
      <c r="D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110" t="str">
        <f>IFERROR(INDEX(Структура_ассортимента[Product group],MATCH(Товары[[#This Row],[SubGroup]],Структура_ассортимента[Subgroup],0)),"")</f>
        <v>WMO_C</v>
      </c>
      <c r="G8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3" s="36">
        <v>9011</v>
      </c>
      <c r="J833" s="36" t="str">
        <f>IFERROR(INDEX(Структура_ассортимента[Generic Name (long)],MATCH(Товары[[#This Row],[SubGroup]],Структура_ассортимента[Subgroup],0)),"")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Row],[SubGroup]],'Структура цен DIY'!$B:$C,2,FALSE),0)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0" t="str">
        <f>IFERROR(INDEX(Структура_ассортимента[SuperCategory],MATCH(Товары[[#This Row],[SubGroup]],Структура_ассортимента[Subgroup],0)),"")</f>
        <v>W</v>
      </c>
      <c r="D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110" t="str">
        <f>IFERROR(INDEX(Структура_ассортимента[Product group],MATCH(Товары[[#This Row],[SubGroup]],Структура_ассортимента[Subgroup],0)),"")</f>
        <v>WMO_C</v>
      </c>
      <c r="G8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4" s="36">
        <v>9011</v>
      </c>
      <c r="J834" s="36" t="str">
        <f>IFERROR(INDEX(Структура_ассортимента[Generic Name (long)],MATCH(Товары[[#This Row],[SubGroup]],Структура_ассортимента[Subgroup],0)),"")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Row],[SubGroup]],'Структура цен DIY'!$B:$C,2,FALSE),0)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0" t="str">
        <f>IFERROR(INDEX(Структура_ассортимента[SuperCategory],MATCH(Товары[[#This Row],[SubGroup]],Структура_ассортимента[Subgroup],0)),"")</f>
        <v>W</v>
      </c>
      <c r="D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110" t="str">
        <f>IFERROR(INDEX(Структура_ассортимента[Product group],MATCH(Товары[[#This Row],[SubGroup]],Структура_ассортимента[Subgroup],0)),"")</f>
        <v>WMO_C</v>
      </c>
      <c r="G8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Row],[SubGroup]],'Структура цен DIY'!$B:$C,2,FALSE),0)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0" t="str">
        <f>IFERROR(INDEX(Структура_ассортимента[SuperCategory],MATCH(Товары[[#This Row],[SubGroup]],Структура_ассортимента[Subgroup],0)),"")</f>
        <v>W</v>
      </c>
      <c r="D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110" t="str">
        <f>IFERROR(INDEX(Структура_ассортимента[Product group],MATCH(Товары[[#This Row],[SubGroup]],Структура_ассортимента[Subgroup],0)),"")</f>
        <v>WMO_C</v>
      </c>
      <c r="G8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Row],[SubGroup]],'Структура цен DIY'!$B:$C,2,FALSE),0)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0" t="str">
        <f>IFERROR(INDEX(Структура_ассортимента[SuperCategory],MATCH(Товары[[#This Row],[SubGroup]],Структура_ассортимента[Subgroup],0)),"")</f>
        <v>W</v>
      </c>
      <c r="D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110" t="str">
        <f>IFERROR(INDEX(Структура_ассортимента[Product group],MATCH(Товары[[#This Row],[SubGroup]],Структура_ассортимента[Subgroup],0)),"")</f>
        <v>WMO_C</v>
      </c>
      <c r="G8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Row],[SubGroup]],'Структура цен DIY'!$B:$C,2,FALSE),0)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0" t="str">
        <f>IFERROR(INDEX(Структура_ассортимента[SuperCategory],MATCH(Товары[[#This Row],[SubGroup]],Структура_ассортимента[Subgroup],0)),"")</f>
        <v>W</v>
      </c>
      <c r="D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110" t="str">
        <f>IFERROR(INDEX(Структура_ассортимента[Product group],MATCH(Товары[[#This Row],[SubGroup]],Структура_ассортимента[Subgroup],0)),"")</f>
        <v>WMO_C</v>
      </c>
      <c r="G8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Row],[SubGroup]],'Структура цен DIY'!$B:$C,2,FALSE),0)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0" t="str">
        <f>IFERROR(INDEX(Структура_ассортимента[SuperCategory],MATCH(Товары[[#This Row],[SubGroup]],Структура_ассортимента[Subgroup],0)),"")</f>
        <v>W</v>
      </c>
      <c r="D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110" t="str">
        <f>IFERROR(INDEX(Структура_ассортимента[Product group],MATCH(Товары[[#This Row],[SubGroup]],Структура_ассортимента[Subgroup],0)),"")</f>
        <v>WMO_C</v>
      </c>
      <c r="G8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Row],[SubGroup]],'Структура цен DIY'!$B:$C,2,FALSE),0)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0" t="str">
        <f>IFERROR(INDEX(Структура_ассортимента[SuperCategory],MATCH(Товары[[#This Row],[SubGroup]],Структура_ассортимента[Subgroup],0)),"")</f>
        <v>W</v>
      </c>
      <c r="D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110" t="str">
        <f>IFERROR(INDEX(Структура_ассортимента[Product group],MATCH(Товары[[#This Row],[SubGroup]],Структура_ассортимента[Subgroup],0)),"")</f>
        <v>WMO_C</v>
      </c>
      <c r="G8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Row],[SubGroup]],'Структура цен DIY'!$B:$C,2,FALSE),0)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0" t="str">
        <f>IFERROR(INDEX(Структура_ассортимента[SuperCategory],MATCH(Товары[[#This Row],[SubGroup]],Структура_ассортимента[Subgroup],0)),"")</f>
        <v>W</v>
      </c>
      <c r="D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110" t="str">
        <f>IFERROR(INDEX(Структура_ассортимента[Product group],MATCH(Товары[[#This Row],[SubGroup]],Структура_ассортимента[Subgroup],0)),"")</f>
        <v>WMO_C</v>
      </c>
      <c r="G8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Row],[SubGroup]],'Структура цен DIY'!$B:$C,2,FALSE),0)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0" t="str">
        <f>IFERROR(INDEX(Структура_ассортимента[SuperCategory],MATCH(Товары[[#This Row],[SubGroup]],Структура_ассортимента[Subgroup],0)),"")</f>
        <v>W</v>
      </c>
      <c r="D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110" t="str">
        <f>IFERROR(INDEX(Структура_ассортимента[Product group],MATCH(Товары[[#This Row],[SubGroup]],Структура_ассортимента[Subgroup],0)),"")</f>
        <v>WMO_C</v>
      </c>
      <c r="G8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Row],[SubGroup]],'Структура цен DIY'!$B:$C,2,FALSE),0)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0" t="str">
        <f>IFERROR(INDEX(Структура_ассортимента[SuperCategory],MATCH(Товары[[#This Row],[SubGroup]],Структура_ассортимента[Subgroup],0)),"")</f>
        <v>W</v>
      </c>
      <c r="D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110" t="str">
        <f>IFERROR(INDEX(Структура_ассортимента[Product group],MATCH(Товары[[#This Row],[SubGroup]],Структура_ассортимента[Subgroup],0)),"")</f>
        <v>WMO_C</v>
      </c>
      <c r="G8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Row],[SubGroup]],'Структура цен DIY'!$B:$C,2,FALSE),0)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0" t="str">
        <f>IFERROR(INDEX(Структура_ассортимента[SuperCategory],MATCH(Товары[[#This Row],[SubGroup]],Структура_ассортимента[Subgroup],0)),"")</f>
        <v>W</v>
      </c>
      <c r="D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110" t="str">
        <f>IFERROR(INDEX(Структура_ассортимента[Product group],MATCH(Товары[[#This Row],[SubGroup]],Структура_ассортимента[Subgroup],0)),"")</f>
        <v>WMA_C</v>
      </c>
      <c r="G8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4" s="36">
        <v>9022</v>
      </c>
      <c r="J844" s="36" t="str">
        <f>IFERROR(INDEX(Структура_ассортимента[Generic Name (long)],MATCH(Товары[[#This Row],[SubGroup]],Структура_ассортимента[Subgroup],0)),"")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Row],[SubGroup]],'Структура цен DIY'!$B:$C,2,FALSE),0)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0" t="str">
        <f>IFERROR(INDEX(Структура_ассортимента[SuperCategory],MATCH(Товары[[#This Row],[SubGroup]],Структура_ассортимента[Subgroup],0)),"")</f>
        <v>W</v>
      </c>
      <c r="D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110" t="str">
        <f>IFERROR(INDEX(Структура_ассортимента[Product group],MATCH(Товары[[#This Row],[SubGroup]],Структура_ассортимента[Subgroup],0)),"")</f>
        <v>WMO_C</v>
      </c>
      <c r="G8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5" s="36">
        <v>9012</v>
      </c>
      <c r="J845" s="36" t="str">
        <f>IFERROR(INDEX(Структура_ассортимента[Generic Name (long)],MATCH(Товары[[#This Row],[SubGroup]],Структура_ассортимента[Subgroup],0)),"")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Row],[SubGroup]],'Структура цен DIY'!$B:$C,2,FALSE),0)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0" t="str">
        <f>IFERROR(INDEX(Структура_ассортимента[SuperCategory],MATCH(Товары[[#This Row],[SubGroup]],Структура_ассортимента[Subgroup],0)),"")</f>
        <v>W</v>
      </c>
      <c r="D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110" t="str">
        <f>IFERROR(INDEX(Структура_ассортимента[Product group],MATCH(Товары[[#This Row],[SubGroup]],Структура_ассортимента[Subgroup],0)),"")</f>
        <v>WMO_C</v>
      </c>
      <c r="G8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6" s="36">
        <v>9012</v>
      </c>
      <c r="J846" s="36" t="str">
        <f>IFERROR(INDEX(Структура_ассортимента[Generic Name (long)],MATCH(Товары[[#This Row],[SubGroup]],Структура_ассортимента[Subgroup],0)),"")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Row],[SubGroup]],'Структура цен DIY'!$B:$C,2,FALSE),0)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0" t="str">
        <f>IFERROR(INDEX(Структура_ассортимента[SuperCategory],MATCH(Товары[[#This Row],[SubGroup]],Структура_ассортимента[Subgroup],0)),"")</f>
        <v>W</v>
      </c>
      <c r="D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110" t="str">
        <f>IFERROR(INDEX(Структура_ассортимента[Product group],MATCH(Товары[[#This Row],[SubGroup]],Структура_ассортимента[Subgroup],0)),"")</f>
        <v>WMH_C</v>
      </c>
      <c r="G8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7" s="36">
        <v>9014</v>
      </c>
      <c r="J847" s="36" t="str">
        <f>IFERROR(INDEX(Структура_ассортимента[Generic Name (long)],MATCH(Товары[[#This Row],[SubGroup]],Структура_ассортимента[Subgroup],0)),"")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Row],[SubGroup]],'Структура цен DIY'!$B:$C,2,FALSE),0)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0" t="str">
        <f>IFERROR(INDEX(Структура_ассортимента[SuperCategory],MATCH(Товары[[#This Row],[SubGroup]],Структура_ассортимента[Subgroup],0)),"")</f>
        <v>W</v>
      </c>
      <c r="D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110" t="str">
        <f>IFERROR(INDEX(Структура_ассортимента[Product group],MATCH(Товары[[#This Row],[SubGroup]],Структура_ассортимента[Subgroup],0)),"")</f>
        <v>WMH_C</v>
      </c>
      <c r="G8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8" s="36">
        <v>9014</v>
      </c>
      <c r="J848" s="36" t="str">
        <f>IFERROR(INDEX(Структура_ассортимента[Generic Name (long)],MATCH(Товары[[#This Row],[SubGroup]],Структура_ассортимента[Subgroup],0)),"")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Row],[SubGroup]],'Структура цен DIY'!$B:$C,2,FALSE),0)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0" t="str">
        <f>IFERROR(INDEX(Структура_ассортимента[SuperCategory],MATCH(Товары[[#This Row],[SubGroup]],Структура_ассортимента[Subgroup],0)),"")</f>
        <v>W</v>
      </c>
      <c r="D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110" t="str">
        <f>IFERROR(INDEX(Структура_ассортимента[Product group],MATCH(Товары[[#This Row],[SubGroup]],Структура_ассортимента[Subgroup],0)),"")</f>
        <v>WMH_C</v>
      </c>
      <c r="G8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Row],[SubGroup]],'Структура цен DIY'!$B:$C,2,FALSE),0)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0" t="str">
        <f>IFERROR(INDEX(Структура_ассортимента[SuperCategory],MATCH(Товары[[#This Row],[SubGroup]],Структура_ассортимента[Subgroup],0)),"")</f>
        <v>W</v>
      </c>
      <c r="D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110" t="str">
        <f>IFERROR(INDEX(Структура_ассортимента[Product group],MATCH(Товары[[#This Row],[SubGroup]],Структура_ассортимента[Subgroup],0)),"")</f>
        <v>WMS_C</v>
      </c>
      <c r="G8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0" s="36">
        <v>9021</v>
      </c>
      <c r="J850" s="36" t="str">
        <f>IFERROR(INDEX(Структура_ассортимента[Generic Name (long)],MATCH(Товары[[#This Row],[SubGroup]],Структура_ассортимента[Subgroup],0)),"")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Row],[SubGroup]],'Структура цен DIY'!$B:$C,2,FALSE),0)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0" t="str">
        <f>IFERROR(INDEX(Структура_ассортимента[SuperCategory],MATCH(Товары[[#This Row],[SubGroup]],Структура_ассортимента[Subgroup],0)),"")</f>
        <v>W</v>
      </c>
      <c r="D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110" t="str">
        <f>IFERROR(INDEX(Структура_ассортимента[Product group],MATCH(Товары[[#This Row],[SubGroup]],Структура_ассортимента[Subgroup],0)),"")</f>
        <v>WMS_C</v>
      </c>
      <c r="G8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1" s="36">
        <v>9021</v>
      </c>
      <c r="J851" s="36" t="str">
        <f>IFERROR(INDEX(Структура_ассортимента[Generic Name (long)],MATCH(Товары[[#This Row],[SubGroup]],Структура_ассортимента[Subgroup],0)),"")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Row],[SubGroup]],'Структура цен DIY'!$B:$C,2,FALSE),0)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0" t="str">
        <f>IFERROR(INDEX(Структура_ассортимента[SuperCategory],MATCH(Товары[[#This Row],[SubGroup]],Структура_ассортимента[Subgroup],0)),"")</f>
        <v>W</v>
      </c>
      <c r="D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110" t="str">
        <f>IFERROR(INDEX(Структура_ассортимента[Product group],MATCH(Товары[[#This Row],[SubGroup]],Структура_ассортимента[Subgroup],0)),"")</f>
        <v>WMS_C</v>
      </c>
      <c r="G8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Row],[SubGroup]],'Структура цен DIY'!$B:$C,2,FALSE),0)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0" t="str">
        <f>IFERROR(INDEX(Структура_ассортимента[SuperCategory],MATCH(Товары[[#This Row],[SubGroup]],Структура_ассортимента[Subgroup],0)),"")</f>
        <v>W</v>
      </c>
      <c r="D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110" t="str">
        <f>IFERROR(INDEX(Структура_ассортимента[Product group],MATCH(Товары[[#This Row],[SubGroup]],Структура_ассортимента[Subgroup],0)),"")</f>
        <v>WMS_C</v>
      </c>
      <c r="G8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Row],[SubGroup]],'Структура цен DIY'!$B:$C,2,FALSE),0)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0" t="str">
        <f>IFERROR(INDEX(Структура_ассортимента[SuperCategory],MATCH(Товары[[#This Row],[SubGroup]],Структура_ассортимента[Subgroup],0)),"")</f>
        <v>W</v>
      </c>
      <c r="D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110" t="str">
        <f>IFERROR(INDEX(Структура_ассортимента[Product group],MATCH(Товары[[#This Row],[SubGroup]],Структура_ассортимента[Subgroup],0)),"")</f>
        <v>WMS_C</v>
      </c>
      <c r="G8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Row],[SubGroup]],'Структура цен DIY'!$B:$C,2,FALSE),0)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0" t="str">
        <f>IFERROR(INDEX(Структура_ассортимента[SuperCategory],MATCH(Товары[[#This Row],[SubGroup]],Структура_ассортимента[Subgroup],0)),"")</f>
        <v>W</v>
      </c>
      <c r="D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110" t="str">
        <f>IFERROR(INDEX(Структура_ассортимента[Product group],MATCH(Товары[[#This Row],[SubGroup]],Структура_ассортимента[Subgroup],0)),"")</f>
        <v>WMS_C</v>
      </c>
      <c r="G8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Row],[SubGroup]],'Структура цен DIY'!$B:$C,2,FALSE),0)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0" t="str">
        <f>IFERROR(INDEX(Структура_ассортимента[SuperCategory],MATCH(Товары[[#This Row],[SubGroup]],Структура_ассортимента[Subgroup],0)),"")</f>
        <v>W</v>
      </c>
      <c r="D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110" t="str">
        <f>IFERROR(INDEX(Структура_ассортимента[Product group],MATCH(Товары[[#This Row],[SubGroup]],Структура_ассортимента[Subgroup],0)),"")</f>
        <v>WMS_C</v>
      </c>
      <c r="G8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Row],[SubGroup]],'Структура цен DIY'!$B:$C,2,FALSE),0)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0" t="str">
        <f>IFERROR(INDEX(Структура_ассортимента[SuperCategory],MATCH(Товары[[#This Row],[SubGroup]],Структура_ассортимента[Subgroup],0)),"")</f>
        <v>W</v>
      </c>
      <c r="D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110" t="str">
        <f>IFERROR(INDEX(Структура_ассортимента[Product group],MATCH(Товары[[#This Row],[SubGroup]],Структура_ассортимента[Subgroup],0)),"")</f>
        <v>WMT_C</v>
      </c>
      <c r="G8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7" s="36">
        <v>9015</v>
      </c>
      <c r="J857" s="36" t="str">
        <f>IFERROR(INDEX(Структура_ассортимента[Generic Name (long)],MATCH(Товары[[#This Row],[SubGroup]],Структура_ассортимента[Subgroup],0)),"")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Row],[SubGroup]],'Структура цен DIY'!$B:$C,2,FALSE),0)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0" t="str">
        <f>IFERROR(INDEX(Структура_ассортимента[SuperCategory],MATCH(Товары[[#This Row],[SubGroup]],Структура_ассортимента[Subgroup],0)),"")</f>
        <v>W</v>
      </c>
      <c r="D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110" t="str">
        <f>IFERROR(INDEX(Структура_ассортимента[Product group],MATCH(Товары[[#This Row],[SubGroup]],Структура_ассортимента[Subgroup],0)),"")</f>
        <v>WMO_C</v>
      </c>
      <c r="G8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8" s="36">
        <v>9011</v>
      </c>
      <c r="J858" s="36" t="str">
        <f>IFERROR(INDEX(Структура_ассортимента[Generic Name (long)],MATCH(Товары[[#This Row],[SubGroup]],Структура_ассортимента[Subgroup],0)),"")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Row],[SubGroup]],'Структура цен DIY'!$B:$C,2,FALSE),0)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0" t="str">
        <f>IFERROR(INDEX(Структура_ассортимента[SuperCategory],MATCH(Товары[[#This Row],[SubGroup]],Структура_ассортимента[Subgroup],0)),"")</f>
        <v>W</v>
      </c>
      <c r="D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110" t="str">
        <f>IFERROR(INDEX(Структура_ассортимента[Product group],MATCH(Товары[[#This Row],[SubGroup]],Структура_ассортимента[Subgroup],0)),"")</f>
        <v>WMO_C</v>
      </c>
      <c r="G8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9" s="36">
        <v>9011</v>
      </c>
      <c r="J859" s="36" t="str">
        <f>IFERROR(INDEX(Структура_ассортимента[Generic Name (long)],MATCH(Товары[[#This Row],[SubGroup]],Структура_ассортимента[Subgroup],0)),"")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Row],[SubGroup]],'Структура цен DIY'!$B:$C,2,FALSE),0)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0" t="str">
        <f>IFERROR(INDEX(Структура_ассортимента[SuperCategory],MATCH(Товары[[#This Row],[SubGroup]],Структура_ассортимента[Subgroup],0)),"")</f>
        <v>W</v>
      </c>
      <c r="D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110" t="str">
        <f>IFERROR(INDEX(Структура_ассортимента[Product group],MATCH(Товары[[#This Row],[SubGroup]],Структура_ассортимента[Subgroup],0)),"")</f>
        <v>WMO_C</v>
      </c>
      <c r="G8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Row],[SubGroup]],'Структура цен DIY'!$B:$C,2,FALSE),0)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0" t="str">
        <f>IFERROR(INDEX(Структура_ассортимента[SuperCategory],MATCH(Товары[[#This Row],[SubGroup]],Структура_ассортимента[Subgroup],0)),"")</f>
        <v>W</v>
      </c>
      <c r="D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110" t="str">
        <f>IFERROR(INDEX(Структура_ассортимента[Product group],MATCH(Товары[[#This Row],[SubGroup]],Структура_ассортимента[Subgroup],0)),"")</f>
        <v>WMO_C</v>
      </c>
      <c r="G8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Row],[SubGroup]],'Структура цен DIY'!$B:$C,2,FALSE),0)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0" t="str">
        <f>IFERROR(INDEX(Структура_ассортимента[SuperCategory],MATCH(Товары[[#This Row],[SubGroup]],Структура_ассортимента[Subgroup],0)),"")</f>
        <v>W</v>
      </c>
      <c r="D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110" t="str">
        <f>IFERROR(INDEX(Структура_ассортимента[Product group],MATCH(Товары[[#This Row],[SubGroup]],Структура_ассортимента[Subgroup],0)),"")</f>
        <v>WMO_C</v>
      </c>
      <c r="G8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Row],[SubGroup]],'Структура цен DIY'!$B:$C,2,FALSE),0)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0" t="str">
        <f>IFERROR(INDEX(Структура_ассортимента[SuperCategory],MATCH(Товары[[#This Row],[SubGroup]],Структура_ассортимента[Subgroup],0)),"")</f>
        <v>W</v>
      </c>
      <c r="D8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110" t="str">
        <f>IFERROR(INDEX(Структура_ассортимента[Product group],MATCH(Товары[[#This Row],[SubGroup]],Структура_ассортимента[Subgroup],0)),"")</f>
        <v>WMO_C</v>
      </c>
      <c r="G8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Row],[SubGroup]],'Структура цен DIY'!$B:$C,2,FALSE),0)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0" t="str">
        <f>IFERROR(INDEX(Структура_ассортимента[SuperCategory],MATCH(Товары[[#This Row],[SubGroup]],Структура_ассортимента[Subgroup],0)),"")</f>
        <v>W</v>
      </c>
      <c r="D8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110" t="str">
        <f>IFERROR(INDEX(Структура_ассортимента[Product group],MATCH(Товары[[#This Row],[SubGroup]],Структура_ассортимента[Subgroup],0)),"")</f>
        <v>WMA_C</v>
      </c>
      <c r="G8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4" s="36">
        <v>9022</v>
      </c>
      <c r="J864" s="36" t="str">
        <f>IFERROR(INDEX(Структура_ассортимента[Generic Name (long)],MATCH(Товары[[#This Row],[SubGroup]],Структура_ассортимента[Subgroup],0)),"")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Row],[SubGroup]],'Структура цен DIY'!$B:$C,2,FALSE),0)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0" t="str">
        <f>IFERROR(INDEX(Структура_ассортимента[SuperCategory],MATCH(Товары[[#This Row],[SubGroup]],Структура_ассортимента[Subgroup],0)),"")</f>
        <v>W</v>
      </c>
      <c r="D8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110" t="str">
        <f>IFERROR(INDEX(Структура_ассортимента[Product group],MATCH(Товары[[#This Row],[SubGroup]],Структура_ассортимента[Subgroup],0)),"")</f>
        <v>WMA_C</v>
      </c>
      <c r="G8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5" s="36">
        <v>9022</v>
      </c>
      <c r="J865" s="36" t="str">
        <f>IFERROR(INDEX(Структура_ассортимента[Generic Name (long)],MATCH(Товары[[#This Row],[SubGroup]],Структура_ассортимента[Subgroup],0)),"")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Row],[SubGroup]],'Структура цен DIY'!$B:$C,2,FALSE),0)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0" t="str">
        <f>IFERROR(INDEX(Структура_ассортимента[SuperCategory],MATCH(Товары[[#This Row],[SubGroup]],Структура_ассортимента[Subgroup],0)),"")</f>
        <v>W</v>
      </c>
      <c r="D8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110" t="str">
        <f>IFERROR(INDEX(Структура_ассортимента[Product group],MATCH(Товары[[#This Row],[SubGroup]],Структура_ассортимента[Subgroup],0)),"")</f>
        <v>WMA_C</v>
      </c>
      <c r="G8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Row],[SubGroup]],'Структура цен DIY'!$B:$C,2,FALSE),0)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0" t="str">
        <f>IFERROR(INDEX(Структура_ассортимента[SuperCategory],MATCH(Товары[[#This Row],[SubGroup]],Структура_ассортимента[Subgroup],0)),"")</f>
        <v>W</v>
      </c>
      <c r="D8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110" t="str">
        <f>IFERROR(INDEX(Структура_ассортимента[Product group],MATCH(Товары[[#This Row],[SubGroup]],Структура_ассортимента[Subgroup],0)),"")</f>
        <v>WMA_C</v>
      </c>
      <c r="G8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Row],[SubGroup]],'Структура цен DIY'!$B:$C,2,FALSE),0)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0" t="str">
        <f>IFERROR(INDEX(Структура_ассортимента[SuperCategory],MATCH(Товары[[#This Row],[SubGroup]],Структура_ассортимента[Subgroup],0)),"")</f>
        <v>W</v>
      </c>
      <c r="D8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110" t="str">
        <f>IFERROR(INDEX(Структура_ассортимента[Product group],MATCH(Товары[[#This Row],[SubGroup]],Структура_ассортимента[Subgroup],0)),"")</f>
        <v>WMO_C</v>
      </c>
      <c r="G8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8" s="36">
        <v>9011</v>
      </c>
      <c r="J868" s="36" t="str">
        <f>IFERROR(INDEX(Структура_ассортимента[Generic Name (long)],MATCH(Товары[[#This Row],[SubGroup]],Структура_ассортимента[Subgroup],0)),"")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Row],[SubGroup]],'Структура цен DIY'!$B:$C,2,FALSE),0)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0" t="str">
        <f>IFERROR(INDEX(Структура_ассортимента[SuperCategory],MATCH(Товары[[#This Row],[SubGroup]],Структура_ассортимента[Subgroup],0)),"")</f>
        <v>W</v>
      </c>
      <c r="D8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110" t="str">
        <f>IFERROR(INDEX(Структура_ассортимента[Product group],MATCH(Товары[[#This Row],[SubGroup]],Структура_ассортимента[Subgroup],0)),"")</f>
        <v>WMA_C</v>
      </c>
      <c r="G86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Row],[SubGroup]],'Структура цен DIY'!$B:$C,2,FALSE),0)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0" t="str">
        <f>IFERROR(INDEX(Структура_ассортимента[SuperCategory],MATCH(Товары[[#This Row],[SubGroup]],Структура_ассортимента[Subgroup],0)),"")</f>
        <v>W</v>
      </c>
      <c r="D8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110" t="str">
        <f>IFERROR(INDEX(Структура_ассортимента[Product group],MATCH(Товары[[#This Row],[SubGroup]],Структура_ассортимента[Subgroup],0)),"")</f>
        <v>WMA_C</v>
      </c>
      <c r="G87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0" s="36">
        <v>9022</v>
      </c>
      <c r="J870" s="36" t="str">
        <f>IFERROR(INDEX(Структура_ассортимента[Generic Name (long)],MATCH(Товары[[#This Row],[SubGroup]],Структура_ассортимента[Subgroup],0)),"")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Row],[SubGroup]],'Структура цен DIY'!$B:$C,2,FALSE),0)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0" t="str">
        <f>IFERROR(INDEX(Структура_ассортимента[SuperCategory],MATCH(Товары[[#This Row],[SubGroup]],Структура_ассортимента[Subgroup],0)),"")</f>
        <v>W</v>
      </c>
      <c r="D8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110" t="str">
        <f>IFERROR(INDEX(Структура_ассортимента[Product group],MATCH(Товары[[#This Row],[SubGroup]],Структура_ассортимента[Subgroup],0)),"")</f>
        <v>WMA_C</v>
      </c>
      <c r="G87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Row],[SubGroup]],'Структура цен DIY'!$B:$C,2,FALSE),0)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0" t="str">
        <f>IFERROR(INDEX(Структура_ассортимента[SuperCategory],MATCH(Товары[[#This Row],[SubGroup]],Структура_ассортимента[Subgroup],0)),"")</f>
        <v>W</v>
      </c>
      <c r="D8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110" t="str">
        <f>IFERROR(INDEX(Структура_ассортимента[Product group],MATCH(Товары[[#This Row],[SubGroup]],Структура_ассортимента[Subgroup],0)),"")</f>
        <v>WMO_C</v>
      </c>
      <c r="G8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2" s="36">
        <v>9011</v>
      </c>
      <c r="J872" s="36" t="str">
        <f>IFERROR(INDEX(Структура_ассортимента[Generic Name (long)],MATCH(Товары[[#This Row],[SubGroup]],Структура_ассортимента[Subgroup],0)),"")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Row],[SubGroup]],'Структура цен DIY'!$B:$C,2,FALSE),0)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0" t="str">
        <f>IFERROR(INDEX(Структура_ассортимента[SuperCategory],MATCH(Товары[[#This Row],[SubGroup]],Структура_ассортимента[Subgroup],0)),"")</f>
        <v>W</v>
      </c>
      <c r="D8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110" t="str">
        <f>IFERROR(INDEX(Структура_ассортимента[Product group],MATCH(Товары[[#This Row],[SubGroup]],Структура_ассортимента[Subgroup],0)),"")</f>
        <v>WMT_C</v>
      </c>
      <c r="G87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3" s="36">
        <v>9015</v>
      </c>
      <c r="J873" s="36" t="str">
        <f>IFERROR(INDEX(Структура_ассортимента[Generic Name (long)],MATCH(Товары[[#This Row],[SubGroup]],Структура_ассортимента[Subgroup],0)),"")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Row],[SubGroup]],'Структура цен DIY'!$B:$C,2,FALSE),0)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0" t="str">
        <f>IFERROR(INDEX(Структура_ассортимента[SuperCategory],MATCH(Товары[[#This Row],[SubGroup]],Структура_ассортимента[Subgroup],0)),"")</f>
        <v>W</v>
      </c>
      <c r="D8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110" t="str">
        <f>IFERROR(INDEX(Структура_ассортимента[Product group],MATCH(Товары[[#This Row],[SubGroup]],Структура_ассортимента[Subgroup],0)),"")</f>
        <v>WMT_C</v>
      </c>
      <c r="G87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4" s="36">
        <v>9015</v>
      </c>
      <c r="J874" s="36" t="str">
        <f>IFERROR(INDEX(Структура_ассортимента[Generic Name (long)],MATCH(Товары[[#This Row],[SubGroup]],Структура_ассортимента[Subgroup],0)),"")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Row],[SubGroup]],'Структура цен DIY'!$B:$C,2,FALSE),0)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0" t="str">
        <f>IFERROR(INDEX(Структура_ассортимента[SuperCategory],MATCH(Товары[[#This Row],[SubGroup]],Структура_ассортимента[Subgroup],0)),"")</f>
        <v>W</v>
      </c>
      <c r="D8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110" t="str">
        <f>IFERROR(INDEX(Структура_ассортимента[Product group],MATCH(Товары[[#This Row],[SubGroup]],Структура_ассортимента[Subgroup],0)),"")</f>
        <v>WMT_C</v>
      </c>
      <c r="G87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Row],[SubGroup]],'Структура цен DIY'!$B:$C,2,FALSE),0)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0" t="str">
        <f>IFERROR(INDEX(Структура_ассортимента[SuperCategory],MATCH(Товары[[#This Row],[SubGroup]],Структура_ассортимента[Subgroup],0)),"")</f>
        <v>W</v>
      </c>
      <c r="D8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110" t="str">
        <f>IFERROR(INDEX(Структура_ассортимента[Product group],MATCH(Товары[[#This Row],[SubGroup]],Структура_ассортимента[Subgroup],0)),"")</f>
        <v>WMT_C</v>
      </c>
      <c r="G87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Row],[SubGroup]],'Структура цен DIY'!$B:$C,2,FALSE),0)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0" t="str">
        <f>IFERROR(INDEX(Структура_ассортимента[SuperCategory],MATCH(Товары[[#This Row],[SubGroup]],Структура_ассортимента[Subgroup],0)),"")</f>
        <v>W</v>
      </c>
      <c r="D8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110" t="str">
        <f>IFERROR(INDEX(Структура_ассортимента[Product group],MATCH(Товары[[#This Row],[SubGroup]],Структура_ассортимента[Subgroup],0)),"")</f>
        <v>WMH_C</v>
      </c>
      <c r="G8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7" s="36">
        <v>9014</v>
      </c>
      <c r="J877" s="36" t="str">
        <f>IFERROR(INDEX(Структура_ассортимента[Generic Name (long)],MATCH(Товары[[#This Row],[SubGroup]],Структура_ассортимента[Subgroup],0)),"")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Row],[SubGroup]],'Структура цен DIY'!$B:$C,2,FALSE),0)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0" t="str">
        <f>IFERROR(INDEX(Структура_ассортимента[SuperCategory],MATCH(Товары[[#This Row],[SubGroup]],Структура_ассортимента[Subgroup],0)),"")</f>
        <v>W</v>
      </c>
      <c r="D8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110" t="str">
        <f>IFERROR(INDEX(Структура_ассортимента[Product group],MATCH(Товары[[#This Row],[SubGroup]],Структура_ассортимента[Subgroup],0)),"")</f>
        <v>WMH_C</v>
      </c>
      <c r="G8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8" s="36">
        <v>9014</v>
      </c>
      <c r="J878" s="36" t="str">
        <f>IFERROR(INDEX(Структура_ассортимента[Generic Name (long)],MATCH(Товары[[#This Row],[SubGroup]],Структура_ассортимента[Subgroup],0)),"")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Row],[SubGroup]],'Структура цен DIY'!$B:$C,2,FALSE),0)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0" t="str">
        <f>IFERROR(INDEX(Структура_ассортимента[SuperCategory],MATCH(Товары[[#This Row],[SubGroup]],Структура_ассортимента[Subgroup],0)),"")</f>
        <v>W</v>
      </c>
      <c r="D8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110" t="str">
        <f>IFERROR(INDEX(Структура_ассортимента[Product group],MATCH(Товары[[#This Row],[SubGroup]],Структура_ассортимента[Subgroup],0)),"")</f>
        <v>WMO_C</v>
      </c>
      <c r="G8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79" s="36">
        <v>9012</v>
      </c>
      <c r="J879" s="36" t="str">
        <f>IFERROR(INDEX(Структура_ассортимента[Generic Name (long)],MATCH(Товары[[#This Row],[SubGroup]],Структура_ассортимента[Subgroup],0)),"")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Row],[SubGroup]],'Структура цен DIY'!$B:$C,2,FALSE),0)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0" t="str">
        <f>IFERROR(INDEX(Структура_ассортимента[SuperCategory],MATCH(Товары[[#This Row],[SubGroup]],Структура_ассортимента[Subgroup],0)),"")</f>
        <v>W</v>
      </c>
      <c r="D8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110" t="str">
        <f>IFERROR(INDEX(Структура_ассортимента[Product group],MATCH(Товары[[#This Row],[SubGroup]],Структура_ассортимента[Subgroup],0)),"")</f>
        <v>WMA_C</v>
      </c>
      <c r="G88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0" s="36">
        <v>9022</v>
      </c>
      <c r="J880" s="36" t="str">
        <f>IFERROR(INDEX(Структура_ассортимента[Generic Name (long)],MATCH(Товары[[#This Row],[SubGroup]],Структура_ассортимента[Subgroup],0)),"")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Row],[SubGroup]],'Структура цен DIY'!$B:$C,2,FALSE),0)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0" t="str">
        <f>IFERROR(INDEX(Структура_ассортимента[SuperCategory],MATCH(Товары[[#This Row],[SubGroup]],Структура_ассортимента[Subgroup],0)),"")</f>
        <v>W</v>
      </c>
      <c r="D8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110" t="str">
        <f>IFERROR(INDEX(Структура_ассортимента[Product group],MATCH(Товары[[#This Row],[SubGroup]],Структура_ассортимента[Subgroup],0)),"")</f>
        <v>WMA_C</v>
      </c>
      <c r="G88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1" s="36">
        <v>9022</v>
      </c>
      <c r="J881" s="36" t="str">
        <f>IFERROR(INDEX(Структура_ассортимента[Generic Name (long)],MATCH(Товары[[#This Row],[SubGroup]],Структура_ассортимента[Subgroup],0)),"")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Row],[SubGroup]],'Структура цен DIY'!$B:$C,2,FALSE),0)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0" t="str">
        <f>IFERROR(INDEX(Структура_ассортимента[SuperCategory],MATCH(Товары[[#This Row],[SubGroup]],Структура_ассортимента[Subgroup],0)),"")</f>
        <v>W</v>
      </c>
      <c r="D8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110" t="str">
        <f>IFERROR(INDEX(Структура_ассортимента[Product group],MATCH(Товары[[#This Row],[SubGroup]],Структура_ассортимента[Subgroup],0)),"")</f>
        <v>WMA_C</v>
      </c>
      <c r="G88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Row],[SubGroup]],'Структура цен DIY'!$B:$C,2,FALSE),0)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0" t="str">
        <f>IFERROR(INDEX(Структура_ассортимента[SuperCategory],MATCH(Товары[[#This Row],[SubGroup]],Структура_ассортимента[Subgroup],0)),"")</f>
        <v>W</v>
      </c>
      <c r="D8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110" t="str">
        <f>IFERROR(INDEX(Структура_ассортимента[Product group],MATCH(Товары[[#This Row],[SubGroup]],Структура_ассортимента[Subgroup],0)),"")</f>
        <v>WMO_C</v>
      </c>
      <c r="G8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3" s="36">
        <v>9012</v>
      </c>
      <c r="J883" s="36" t="str">
        <f>IFERROR(INDEX(Структура_ассортимента[Generic Name (long)],MATCH(Товары[[#This Row],[SubGroup]],Структура_ассортимента[Subgroup],0)),"")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Row],[SubGroup]],'Структура цен DIY'!$B:$C,2,FALSE),0)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0" t="str">
        <f>IFERROR(INDEX(Структура_ассортимента[SuperCategory],MATCH(Товары[[#This Row],[SubGroup]],Структура_ассортимента[Subgroup],0)),"")</f>
        <v>W</v>
      </c>
      <c r="D8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110" t="str">
        <f>IFERROR(INDEX(Структура_ассортимента[Product group],MATCH(Товары[[#This Row],[SubGroup]],Структура_ассортимента[Subgroup],0)),"")</f>
        <v>WMO_C</v>
      </c>
      <c r="G8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4" s="36">
        <v>9012</v>
      </c>
      <c r="J884" s="36" t="str">
        <f>IFERROR(INDEX(Структура_ассортимента[Generic Name (long)],MATCH(Товары[[#This Row],[SubGroup]],Структура_ассортимента[Subgroup],0)),"")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Row],[SubGroup]],'Структура цен DIY'!$B:$C,2,FALSE),0)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0" t="str">
        <f>IFERROR(INDEX(Структура_ассортимента[SuperCategory],MATCH(Товары[[#This Row],[SubGroup]],Структура_ассортимента[Subgroup],0)),"")</f>
        <v>W</v>
      </c>
      <c r="D8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110" t="str">
        <f>IFERROR(INDEX(Структура_ассортимента[Product group],MATCH(Товары[[#This Row],[SubGroup]],Структура_ассортимента[Subgroup],0)),"")</f>
        <v>WMT_C</v>
      </c>
      <c r="G88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5" s="36">
        <v>9015</v>
      </c>
      <c r="J885" s="36" t="str">
        <f>IFERROR(INDEX(Структура_ассортимента[Generic Name (long)],MATCH(Товары[[#This Row],[SubGroup]],Структура_ассортимента[Subgroup],0)),"")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Row],[SubGroup]],'Структура цен DIY'!$B:$C,2,FALSE),0)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0" t="str">
        <f>IFERROR(INDEX(Структура_ассортимента[SuperCategory],MATCH(Товары[[#This Row],[SubGroup]],Структура_ассортимента[Subgroup],0)),"")</f>
        <v>W</v>
      </c>
      <c r="D8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110" t="str">
        <f>IFERROR(INDEX(Структура_ассортимента[Product group],MATCH(Товары[[#This Row],[SubGroup]],Структура_ассортимента[Subgroup],0)),"")</f>
        <v>WMT_C</v>
      </c>
      <c r="G88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6" s="36">
        <v>9015</v>
      </c>
      <c r="J886" s="36" t="str">
        <f>IFERROR(INDEX(Структура_ассортимента[Generic Name (long)],MATCH(Товары[[#This Row],[SubGroup]],Структура_ассортимента[Subgroup],0)),"")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Row],[SubGroup]],'Структура цен DIY'!$B:$C,2,FALSE),0)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0" t="str">
        <f>IFERROR(INDEX(Структура_ассортимента[SuperCategory],MATCH(Товары[[#This Row],[SubGroup]],Структура_ассортимента[Subgroup],0)),"")</f>
        <v>W</v>
      </c>
      <c r="D8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110" t="str">
        <f>IFERROR(INDEX(Структура_ассортимента[Product group],MATCH(Товары[[#This Row],[SubGroup]],Структура_ассортимента[Subgroup],0)),"")</f>
        <v>WMT_C</v>
      </c>
      <c r="G88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Row],[SubGroup]],'Структура цен DIY'!$B:$C,2,FALSE),0)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0" t="str">
        <f>IFERROR(INDEX(Структура_ассортимента[SuperCategory],MATCH(Товары[[#This Row],[SubGroup]],Структура_ассортимента[Subgroup],0)),"")</f>
        <v>W</v>
      </c>
      <c r="D8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110" t="str">
        <f>IFERROR(INDEX(Структура_ассортимента[Product group],MATCH(Товары[[#This Row],[SubGroup]],Структура_ассортимента[Subgroup],0)),"")</f>
        <v>WMT_C</v>
      </c>
      <c r="G88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Row],[SubGroup]],'Структура цен DIY'!$B:$C,2,FALSE),0)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0" t="str">
        <f>IFERROR(INDEX(Структура_ассортимента[SuperCategory],MATCH(Товары[[#This Row],[SubGroup]],Структура_ассортимента[Subgroup],0)),"")</f>
        <v>W</v>
      </c>
      <c r="D8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110" t="str">
        <f>IFERROR(INDEX(Структура_ассортимента[Product group],MATCH(Товары[[#This Row],[SubGroup]],Структура_ассортимента[Subgroup],0)),"")</f>
        <v>WMT_C</v>
      </c>
      <c r="G8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Row],[SubGroup]],'Структура цен DIY'!$B:$C,2,FALSE),0)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0" t="str">
        <f>IFERROR(INDEX(Структура_ассортимента[SuperCategory],MATCH(Товары[[#This Row],[SubGroup]],Структура_ассортимента[Subgroup],0)),"")</f>
        <v>W</v>
      </c>
      <c r="D8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110" t="str">
        <f>IFERROR(INDEX(Структура_ассортимента[Product group],MATCH(Товары[[#This Row],[SubGroup]],Структура_ассортимента[Subgroup],0)),"")</f>
        <v>WMA_C</v>
      </c>
      <c r="G8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0" s="36">
        <v>9022</v>
      </c>
      <c r="J890" s="36" t="str">
        <f>IFERROR(INDEX(Структура_ассортимента[Generic Name (long)],MATCH(Товары[[#This Row],[SubGroup]],Структура_ассортимента[Subgroup],0)),"")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Row],[SubGroup]],'Структура цен DIY'!$B:$C,2,FALSE),0)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0" t="str">
        <f>IFERROR(INDEX(Структура_ассортимента[SuperCategory],MATCH(Товары[[#This Row],[SubGroup]],Структура_ассортимента[Subgroup],0)),"")</f>
        <v>W</v>
      </c>
      <c r="D8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110" t="str">
        <f>IFERROR(INDEX(Структура_ассортимента[Product group],MATCH(Товары[[#This Row],[SubGroup]],Структура_ассортимента[Subgroup],0)),"")</f>
        <v>WMA_C</v>
      </c>
      <c r="G8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1" s="36">
        <v>9022</v>
      </c>
      <c r="J891" s="36" t="str">
        <f>IFERROR(INDEX(Структура_ассортимента[Generic Name (long)],MATCH(Товары[[#This Row],[SubGroup]],Структура_ассортимента[Subgroup],0)),"")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Row],[SubGroup]],'Структура цен DIY'!$B:$C,2,FALSE),0)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0" t="str">
        <f>IFERROR(INDEX(Структура_ассортимента[SuperCategory],MATCH(Товары[[#This Row],[SubGroup]],Структура_ассортимента[Subgroup],0)),"")</f>
        <v>W</v>
      </c>
      <c r="D8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110" t="str">
        <f>IFERROR(INDEX(Структура_ассортимента[Product group],MATCH(Товары[[#This Row],[SubGroup]],Структура_ассортимента[Subgroup],0)),"")</f>
        <v>WMA_C</v>
      </c>
      <c r="G8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Row],[SubGroup]],'Структура цен DIY'!$B:$C,2,FALSE),0)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0" t="str">
        <f>IFERROR(INDEX(Структура_ассортимента[SuperCategory],MATCH(Товары[[#This Row],[SubGroup]],Структура_ассортимента[Subgroup],0)),"")</f>
        <v>W</v>
      </c>
      <c r="D8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110" t="str">
        <f>IFERROR(INDEX(Структура_ассортимента[Product group],MATCH(Товары[[#This Row],[SubGroup]],Структура_ассортимента[Subgroup],0)),"")</f>
        <v>WMA_C</v>
      </c>
      <c r="G8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Row],[SubGroup]],'Структура цен DIY'!$B:$C,2,FALSE),0)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0" t="str">
        <f>IFERROR(INDEX(Структура_ассортимента[SuperCategory],MATCH(Товары[[#This Row],[SubGroup]],Структура_ассортимента[Subgroup],0)),"")</f>
        <v>W</v>
      </c>
      <c r="D8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110" t="str">
        <f>IFERROR(INDEX(Структура_ассортимента[Product group],MATCH(Товары[[#This Row],[SubGroup]],Структура_ассортимента[Subgroup],0)),"")</f>
        <v>WMA_C</v>
      </c>
      <c r="G8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9161</v>
      </c>
      <c r="J894" s="36" t="str">
        <f>IFERROR(INDEX(Структура_ассортимента[Generic Name (long)],MATCH(Товары[[#This Row],[SubGroup]],Структура_ассортимента[Subgroup],0)),"")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Row],[SubGroup]],'Структура цен DIY'!$B:$C,2,FALSE),0)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0" t="str">
        <f>IFERROR(INDEX(Структура_ассортимента[SuperCategory],MATCH(Товары[[#This Row],[SubGroup]],Структура_ассортимента[Subgroup],0)),"")</f>
        <v>W</v>
      </c>
      <c r="D8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110" t="str">
        <f>IFERROR(INDEX(Структура_ассортимента[Product group],MATCH(Товары[[#This Row],[SubGroup]],Структура_ассортимента[Subgroup],0)),"")</f>
        <v>WMA_C</v>
      </c>
      <c r="G8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9161</v>
      </c>
      <c r="J895" s="36" t="str">
        <f>IFERROR(INDEX(Структура_ассортимента[Generic Name (long)],MATCH(Товары[[#This Row],[SubGroup]],Структура_ассортимента[Subgroup],0)),"")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Row],[SubGroup]],'Структура цен DIY'!$B:$C,2,FALSE),0)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0" t="str">
        <f>IFERROR(INDEX(Структура_ассортимента[SuperCategory],MATCH(Товары[[#This Row],[SubGroup]],Структура_ассортимента[Subgroup],0)),"")</f>
        <v>W</v>
      </c>
      <c r="D8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110" t="str">
        <f>IFERROR(INDEX(Структура_ассортимента[Product group],MATCH(Товары[[#This Row],[SubGroup]],Структура_ассортимента[Subgroup],0)),"")</f>
        <v>WMA_C</v>
      </c>
      <c r="G8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Row],[SubGroup]],'Структура цен DIY'!$B:$C,2,FALSE),0)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0" t="str">
        <f>IFERROR(INDEX(Структура_ассортимента[SuperCategory],MATCH(Товары[[#This Row],[SubGroup]],Структура_ассортимента[Subgroup],0)),"")</f>
        <v>W</v>
      </c>
      <c r="D8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110" t="str">
        <f>IFERROR(INDEX(Структура_ассортимента[Product group],MATCH(Товары[[#This Row],[SubGroup]],Структура_ассортимента[Subgroup],0)),"")</f>
        <v>WMA_C</v>
      </c>
      <c r="G89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Row],[SubGroup]],'Структура цен DIY'!$B:$C,2,FALSE),0)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0" t="str">
        <f>IFERROR(INDEX(Структура_ассортимента[SuperCategory],MATCH(Товары[[#This Row],[SubGroup]],Структура_ассортимента[Subgroup],0)),"")</f>
        <v>W</v>
      </c>
      <c r="D8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110" t="str">
        <f>IFERROR(INDEX(Структура_ассортимента[Product group],MATCH(Товары[[#This Row],[SubGroup]],Структура_ассортимента[Subgroup],0)),"")</f>
        <v>WMA_C</v>
      </c>
      <c r="G89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Row],[SubGroup]],'Структура цен DIY'!$B:$C,2,FALSE),0)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0" t="str">
        <f>IFERROR(INDEX(Структура_ассортимента[SuperCategory],MATCH(Товары[[#This Row],[SubGroup]],Структура_ассортимента[Subgroup],0)),"")</f>
        <v>W</v>
      </c>
      <c r="D8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110" t="str">
        <f>IFERROR(INDEX(Структура_ассортимента[Product group],MATCH(Товары[[#This Row],[SubGroup]],Структура_ассортимента[Subgroup],0)),"")</f>
        <v>WMA_C</v>
      </c>
      <c r="G89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Row],[SubGroup]],'Структура цен DIY'!$B:$C,2,FALSE),0)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0" t="str">
        <f>IFERROR(INDEX(Структура_ассортимента[SuperCategory],MATCH(Товары[[#This Row],[SubGroup]],Структура_ассортимента[Subgroup],0)),"")</f>
        <v>W</v>
      </c>
      <c r="D9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110" t="str">
        <f>IFERROR(INDEX(Структура_ассортимента[Product group],MATCH(Товары[[#This Row],[SubGroup]],Структура_ассортимента[Subgroup],0)),"")</f>
        <v>WMA_C</v>
      </c>
      <c r="G90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Row],[SubGroup]],'Структура цен DIY'!$B:$C,2,FALSE),0)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0" t="str">
        <f>IFERROR(INDEX(Структура_ассортимента[SuperCategory],MATCH(Товары[[#This Row],[SubGroup]],Структура_ассортимента[Subgroup],0)),"")</f>
        <v>W</v>
      </c>
      <c r="D9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110" t="str">
        <f>IFERROR(INDEX(Структура_ассортимента[Product group],MATCH(Товары[[#This Row],[SubGroup]],Структура_ассортимента[Subgroup],0)),"")</f>
        <v>WMA_C</v>
      </c>
      <c r="G90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Row],[SubGroup]],'Структура цен DIY'!$B:$C,2,FALSE),0)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0" t="str">
        <f>IFERROR(INDEX(Структура_ассортимента[SuperCategory],MATCH(Товары[[#This Row],[SubGroup]],Структура_ассортимента[Subgroup],0)),"")</f>
        <v>W</v>
      </c>
      <c r="D9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110" t="str">
        <f>IFERROR(INDEX(Структура_ассортимента[Product group],MATCH(Товары[[#This Row],[SubGroup]],Структура_ассортимента[Subgroup],0)),"")</f>
        <v>WMA_C</v>
      </c>
      <c r="G90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Row],[SubGroup]],'Структура цен DIY'!$B:$C,2,FALSE),0)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0" t="str">
        <f>IFERROR(INDEX(Структура_ассортимента[SuperCategory],MATCH(Товары[[#This Row],[SubGroup]],Структура_ассортимента[Subgroup],0)),"")</f>
        <v>W</v>
      </c>
      <c r="D9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110" t="str">
        <f>IFERROR(INDEX(Структура_ассортимента[Product group],MATCH(Товары[[#This Row],[SubGroup]],Структура_ассортимента[Subgroup],0)),"")</f>
        <v>WMA_C</v>
      </c>
      <c r="G90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Row],[SubGroup]],'Структура цен DIY'!$B:$C,2,FALSE),0)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0" t="str">
        <f>IFERROR(INDEX(Структура_ассортимента[SuperCategory],MATCH(Товары[[#This Row],[SubGroup]],Структура_ассортимента[Subgroup],0)),"")</f>
        <v>W</v>
      </c>
      <c r="D9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110" t="str">
        <f>IFERROR(INDEX(Структура_ассортимента[Product group],MATCH(Товары[[#This Row],[SubGroup]],Структура_ассортимента[Subgroup],0)),"")</f>
        <v>WMA_C</v>
      </c>
      <c r="G90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Row],[SubGroup]],'Структура цен DIY'!$B:$C,2,FALSE),0)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0" t="str">
        <f>IFERROR(INDEX(Структура_ассортимента[SuperCategory],MATCH(Товары[[#This Row],[SubGroup]],Структура_ассортимента[Subgroup],0)),"")</f>
        <v>W</v>
      </c>
      <c r="D9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110" t="str">
        <f>IFERROR(INDEX(Структура_ассортимента[Product group],MATCH(Товары[[#This Row],[SubGroup]],Структура_ассортимента[Subgroup],0)),"")</f>
        <v>WMA_C</v>
      </c>
      <c r="G90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Row],[SubGroup]],'Структура цен DIY'!$B:$C,2,FALSE),0)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0" t="str">
        <f>IFERROR(INDEX(Структура_ассортимента[SuperCategory],MATCH(Товары[[#This Row],[SubGroup]],Структура_ассортимента[Subgroup],0)),"")</f>
        <v>W</v>
      </c>
      <c r="D9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110" t="str">
        <f>IFERROR(INDEX(Структура_ассортимента[Product group],MATCH(Товары[[#This Row],[SubGroup]],Структура_ассортимента[Subgroup],0)),"")</f>
        <v>WMA_C</v>
      </c>
      <c r="G90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Row],[SubGroup]],'Структура цен DIY'!$B:$C,2,FALSE),0)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0" t="str">
        <f>IFERROR(INDEX(Структура_ассортимента[SuperCategory],MATCH(Товары[[#This Row],[SubGroup]],Структура_ассортимента[Subgroup],0)),"")</f>
        <v>W</v>
      </c>
      <c r="D9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110" t="str">
        <f>IFERROR(INDEX(Структура_ассортимента[Product group],MATCH(Товары[[#This Row],[SubGroup]],Структура_ассортимента[Subgroup],0)),"")</f>
        <v>WMA_C</v>
      </c>
      <c r="G90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Row],[SubGroup]],'Структура цен DIY'!$B:$C,2,FALSE),0)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0" t="str">
        <f>IFERROR(INDEX(Структура_ассортимента[SuperCategory],MATCH(Товары[[#This Row],[SubGroup]],Структура_ассортимента[Subgroup],0)),"")</f>
        <v>W</v>
      </c>
      <c r="D9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110" t="str">
        <f>IFERROR(INDEX(Структура_ассортимента[Product group],MATCH(Товары[[#This Row],[SubGroup]],Структура_ассортимента[Subgroup],0)),"")</f>
        <v>WMA_C</v>
      </c>
      <c r="G90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Row],[SubGroup]],'Структура цен DIY'!$B:$C,2,FALSE),0)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0" t="str">
        <f>IFERROR(INDEX(Структура_ассортимента[SuperCategory],MATCH(Товары[[#This Row],[SubGroup]],Структура_ассортимента[Subgroup],0)),"")</f>
        <v>W</v>
      </c>
      <c r="D9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110" t="str">
        <f>IFERROR(INDEX(Структура_ассортимента[Product group],MATCH(Товары[[#This Row],[SubGroup]],Структура_ассортимента[Subgroup],0)),"")</f>
        <v>WMA_C</v>
      </c>
      <c r="G90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Row],[SubGroup]],'Структура цен DIY'!$B:$C,2,FALSE),0)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0" t="str">
        <f>IFERROR(INDEX(Структура_ассортимента[SuperCategory],MATCH(Товары[[#This Row],[SubGroup]],Структура_ассортимента[Subgroup],0)),"")</f>
        <v>W</v>
      </c>
      <c r="D9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110" t="str">
        <f>IFERROR(INDEX(Структура_ассортимента[Product group],MATCH(Товары[[#This Row],[SubGroup]],Структура_ассортимента[Subgroup],0)),"")</f>
        <v>WMA_C</v>
      </c>
      <c r="G91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Row],[SubGroup]],'Структура цен DIY'!$B:$C,2,FALSE),0)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0" t="str">
        <f>IFERROR(INDEX(Структура_ассортимента[SuperCategory],MATCH(Товары[[#This Row],[SubGroup]],Структура_ассортимента[Subgroup],0)),"")</f>
        <v>W</v>
      </c>
      <c r="D9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110" t="str">
        <f>IFERROR(INDEX(Структура_ассортимента[Product group],MATCH(Товары[[#This Row],[SubGroup]],Структура_ассортимента[Subgroup],0)),"")</f>
        <v>WMA_C</v>
      </c>
      <c r="G91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Row],[SubGroup]],'Структура цен DIY'!$B:$C,2,FALSE),0)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0" t="str">
        <f>IFERROR(INDEX(Структура_ассортимента[SuperCategory],MATCH(Товары[[#This Row],[SubGroup]],Структура_ассортимента[Subgroup],0)),"")</f>
        <v>W</v>
      </c>
      <c r="D9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110" t="str">
        <f>IFERROR(INDEX(Структура_ассортимента[Product group],MATCH(Товары[[#This Row],[SubGroup]],Структура_ассортимента[Subgroup],0)),"")</f>
        <v>WMA_C</v>
      </c>
      <c r="G91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Row],[SubGroup]],'Структура цен DIY'!$B:$C,2,FALSE),0)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0" t="str">
        <f>IFERROR(INDEX(Структура_ассортимента[SuperCategory],MATCH(Товары[[#This Row],[SubGroup]],Структура_ассортимента[Subgroup],0)),"")</f>
        <v>W</v>
      </c>
      <c r="D9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110" t="str">
        <f>IFERROR(INDEX(Структура_ассортимента[Product group],MATCH(Товары[[#This Row],[SubGroup]],Структура_ассортимента[Subgroup],0)),"")</f>
        <v>WMA_C</v>
      </c>
      <c r="G91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Row],[SubGroup]],'Структура цен DIY'!$B:$C,2,FALSE),0)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0" t="str">
        <f>IFERROR(INDEX(Структура_ассортимента[SuperCategory],MATCH(Товары[[#This Row],[SubGroup]],Структура_ассортимента[Subgroup],0)),"")</f>
        <v>W</v>
      </c>
      <c r="D9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110" t="str">
        <f>IFERROR(INDEX(Структура_ассортимента[Product group],MATCH(Товары[[#This Row],[SubGroup]],Структура_ассортимента[Subgroup],0)),"")</f>
        <v>WMA_C</v>
      </c>
      <c r="G91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Row],[SubGroup]],'Структура цен DIY'!$B:$C,2,FALSE),0)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0" t="str">
        <f>IFERROR(INDEX(Структура_ассортимента[SuperCategory],MATCH(Товары[[#This Row],[SubGroup]],Структура_ассортимента[Subgroup],0)),"")</f>
        <v>W</v>
      </c>
      <c r="D9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110" t="str">
        <f>IFERROR(INDEX(Структура_ассортимента[Product group],MATCH(Товары[[#This Row],[SubGroup]],Структура_ассортимента[Subgroup],0)),"")</f>
        <v>WMA_C</v>
      </c>
      <c r="G9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Row],[SubGroup]],'Структура цен DIY'!$B:$C,2,FALSE),0)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0" t="str">
        <f>IFERROR(INDEX(Структура_ассортимента[SuperCategory],MATCH(Товары[[#This Row],[SubGroup]],Структура_ассортимента[Subgroup],0)),"")</f>
        <v>W</v>
      </c>
      <c r="D9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110" t="str">
        <f>IFERROR(INDEX(Структура_ассортимента[Product group],MATCH(Товары[[#This Row],[SubGroup]],Структура_ассортимента[Subgroup],0)),"")</f>
        <v>WMA_C</v>
      </c>
      <c r="G9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Row],[SubGroup]],'Структура цен DIY'!$B:$C,2,FALSE),0)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0" t="str">
        <f>IFERROR(INDEX(Структура_ассортимента[SuperCategory],MATCH(Товары[[#This Row],[SubGroup]],Структура_ассортимента[Subgroup],0)),"")</f>
        <v>W</v>
      </c>
      <c r="D9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110" t="str">
        <f>IFERROR(INDEX(Структура_ассортимента[Product group],MATCH(Товары[[#This Row],[SubGroup]],Структура_ассортимента[Subgroup],0)),"")</f>
        <v>WMA_C</v>
      </c>
      <c r="G9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9022</v>
      </c>
      <c r="J917" s="36" t="str">
        <f>IFERROR(INDEX(Структура_ассортимента[Generic Name (long)],MATCH(Товары[[#This Row],[SubGroup]],Структура_ассортимента[Subgroup],0)),"")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Row],[SubGroup]],'Структура цен DIY'!$B:$C,2,FALSE),0)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0" t="str">
        <f>IFERROR(INDEX(Структура_ассортимента[SuperCategory],MATCH(Товары[[#This Row],[SubGroup]],Структура_ассортимента[Subgroup],0)),"")</f>
        <v>W</v>
      </c>
      <c r="D9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110" t="str">
        <f>IFERROR(INDEX(Структура_ассортимента[Product group],MATCH(Товары[[#This Row],[SubGroup]],Структура_ассортимента[Subgroup],0)),"")</f>
        <v>WMA_C</v>
      </c>
      <c r="G9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9022</v>
      </c>
      <c r="J918" s="36" t="str">
        <f>IFERROR(INDEX(Структура_ассортимента[Generic Name (long)],MATCH(Товары[[#This Row],[SubGroup]],Структура_ассортимента[Subgroup],0)),"")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Row],[SubGroup]],'Структура цен DIY'!$B:$C,2,FALSE),0)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0" t="str">
        <f>IFERROR(INDEX(Структура_ассортимента[SuperCategory],MATCH(Товары[[#This Row],[SubGroup]],Структура_ассортимента[Subgroup],0)),"")</f>
        <v>W</v>
      </c>
      <c r="D9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110" t="str">
        <f>IFERROR(INDEX(Структура_ассортимента[Product group],MATCH(Товары[[#This Row],[SubGroup]],Структура_ассортимента[Subgroup],0)),"")</f>
        <v>WMA_C</v>
      </c>
      <c r="G9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Row],[SubGroup]],'Структура цен DIY'!$B:$C,2,FALSE),0)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0" t="str">
        <f>IFERROR(INDEX(Структура_ассортимента[SuperCategory],MATCH(Товары[[#This Row],[SubGroup]],Структура_ассортимента[Subgroup],0)),"")</f>
        <v>W</v>
      </c>
      <c r="D9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110" t="str">
        <f>IFERROR(INDEX(Структура_ассортимента[Product group],MATCH(Товары[[#This Row],[SubGroup]],Структура_ассортимента[Subgroup],0)),"")</f>
        <v>WMA_C</v>
      </c>
      <c r="G9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Row],[SubGroup]],'Структура цен DIY'!$B:$C,2,FALSE),0)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0" t="str">
        <f>IFERROR(INDEX(Структура_ассортимента[SuperCategory],MATCH(Товары[[#This Row],[SubGroup]],Структура_ассортимента[Subgroup],0)),"")</f>
        <v>W</v>
      </c>
      <c r="D9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110" t="str">
        <f>IFERROR(INDEX(Структура_ассортимента[Product group],MATCH(Товары[[#This Row],[SubGroup]],Структура_ассортимента[Subgroup],0)),"")</f>
        <v>WMA_C</v>
      </c>
      <c r="G9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Row],[SubGroup]],'Структура цен DIY'!$B:$C,2,FALSE),0)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0" t="str">
        <f>IFERROR(INDEX(Структура_ассортимента[SuperCategory],MATCH(Товары[[#This Row],[SubGroup]],Структура_ассортимента[Subgroup],0)),"")</f>
        <v>W</v>
      </c>
      <c r="D9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110" t="str">
        <f>IFERROR(INDEX(Структура_ассортимента[Product group],MATCH(Товары[[#This Row],[SubGroup]],Структура_ассортимента[Subgroup],0)),"")</f>
        <v>WMA_C</v>
      </c>
      <c r="G9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Row],[SubGroup]],'Структура цен DIY'!$B:$C,2,FALSE),0)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0" t="str">
        <f>IFERROR(INDEX(Структура_ассортимента[SuperCategory],MATCH(Товары[[#This Row],[SubGroup]],Структура_ассортимента[Subgroup],0)),"")</f>
        <v>W</v>
      </c>
      <c r="D9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110" t="str">
        <f>IFERROR(INDEX(Структура_ассортимента[Product group],MATCH(Товары[[#This Row],[SubGroup]],Структура_ассортимента[Subgroup],0)),"")</f>
        <v>WMA_C</v>
      </c>
      <c r="G9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Row],[SubGroup]],'Структура цен DIY'!$B:$C,2,FALSE),0)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0" t="str">
        <f>IFERROR(INDEX(Структура_ассортимента[SuperCategory],MATCH(Товары[[#This Row],[SubGroup]],Структура_ассортимента[Subgroup],0)),"")</f>
        <v>W</v>
      </c>
      <c r="D9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110" t="str">
        <f>IFERROR(INDEX(Структура_ассортимента[Product group],MATCH(Товары[[#This Row],[SubGroup]],Структура_ассортимента[Subgroup],0)),"")</f>
        <v>WMA_C</v>
      </c>
      <c r="G9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Row],[SubGroup]],'Структура цен DIY'!$B:$C,2,FALSE),0)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0" t="str">
        <f>IFERROR(INDEX(Структура_ассортимента[SuperCategory],MATCH(Товары[[#This Row],[SubGroup]],Структура_ассортимента[Subgroup],0)),"")</f>
        <v>W</v>
      </c>
      <c r="D9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110" t="str">
        <f>IFERROR(INDEX(Структура_ассортимента[Product group],MATCH(Товары[[#This Row],[SubGroup]],Структура_ассортимента[Subgroup],0)),"")</f>
        <v>WMA_C</v>
      </c>
      <c r="G9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Row],[SubGroup]],'Структура цен DIY'!$B:$C,2,FALSE),0)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0" t="str">
        <f>IFERROR(INDEX(Структура_ассортимента[SuperCategory],MATCH(Товары[[#This Row],[SubGroup]],Структура_ассортимента[Subgroup],0)),"")</f>
        <v>W</v>
      </c>
      <c r="D9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110" t="str">
        <f>IFERROR(INDEX(Структура_ассортимента[Product group],MATCH(Товары[[#This Row],[SubGroup]],Структура_ассортимента[Subgroup],0)),"")</f>
        <v>WMA_C</v>
      </c>
      <c r="G9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Row],[SubGroup]],'Структура цен DIY'!$B:$C,2,FALSE),0)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0" t="str">
        <f>IFERROR(INDEX(Структура_ассортимента[SuperCategory],MATCH(Товары[[#This Row],[SubGroup]],Структура_ассортимента[Subgroup],0)),"")</f>
        <v>W</v>
      </c>
      <c r="D9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110" t="str">
        <f>IFERROR(INDEX(Структура_ассортимента[Product group],MATCH(Товары[[#This Row],[SubGroup]],Структура_ассортимента[Subgroup],0)),"")</f>
        <v>WMA_C</v>
      </c>
      <c r="G9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Row],[SubGroup]],'Структура цен DIY'!$B:$C,2,FALSE),0)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0" t="str">
        <f>IFERROR(INDEX(Структура_ассортимента[SuperCategory],MATCH(Товары[[#This Row],[SubGroup]],Структура_ассортимента[Subgroup],0)),"")</f>
        <v>W</v>
      </c>
      <c r="D9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110" t="str">
        <f>IFERROR(INDEX(Структура_ассортимента[Product group],MATCH(Товары[[#This Row],[SubGroup]],Структура_ассортимента[Subgroup],0)),"")</f>
        <v>WMA_C</v>
      </c>
      <c r="G9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Row],[SubGroup]],'Структура цен DIY'!$B:$C,2,FALSE),0)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0" t="str">
        <f>IFERROR(INDEX(Структура_ассортимента[SuperCategory],MATCH(Товары[[#This Row],[SubGroup]],Структура_ассортимента[Subgroup],0)),"")</f>
        <v>W</v>
      </c>
      <c r="D9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110" t="str">
        <f>IFERROR(INDEX(Структура_ассортимента[Product group],MATCH(Товары[[#This Row],[SubGroup]],Структура_ассортимента[Subgroup],0)),"")</f>
        <v>WMA_C</v>
      </c>
      <c r="G9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Row],[SubGroup]],'Структура цен DIY'!$B:$C,2,FALSE),0)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0" t="str">
        <f>IFERROR(INDEX(Структура_ассортимента[SuperCategory],MATCH(Товары[[#This Row],[SubGroup]],Структура_ассортимента[Subgroup],0)),"")</f>
        <v>W</v>
      </c>
      <c r="D9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110" t="str">
        <f>IFERROR(INDEX(Структура_ассортимента[Product group],MATCH(Товары[[#This Row],[SubGroup]],Структура_ассортимента[Subgroup],0)),"")</f>
        <v>WMA_C</v>
      </c>
      <c r="G9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Row],[SubGroup]],'Структура цен DIY'!$B:$C,2,FALSE),0)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0" t="str">
        <f>IFERROR(INDEX(Структура_ассортимента[SuperCategory],MATCH(Товары[[#This Row],[SubGroup]],Структура_ассортимента[Subgroup],0)),"")</f>
        <v>W</v>
      </c>
      <c r="D9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110" t="str">
        <f>IFERROR(INDEX(Структура_ассортимента[Product group],MATCH(Товары[[#This Row],[SubGroup]],Структура_ассортимента[Subgroup],0)),"")</f>
        <v>WMA_C</v>
      </c>
      <c r="G9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Row],[SubGroup]],'Структура цен DIY'!$B:$C,2,FALSE),0)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0" t="str">
        <f>IFERROR(INDEX(Структура_ассортимента[SuperCategory],MATCH(Товары[[#This Row],[SubGroup]],Структура_ассортимента[Subgroup],0)),"")</f>
        <v>W</v>
      </c>
      <c r="D9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110" t="str">
        <f>IFERROR(INDEX(Структура_ассортимента[Product group],MATCH(Товары[[#This Row],[SubGroup]],Структура_ассортимента[Subgroup],0)),"")</f>
        <v>WMA_C</v>
      </c>
      <c r="G9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Row],[SubGroup]],'Структура цен DIY'!$B:$C,2,FALSE),0)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0" t="str">
        <f>IFERROR(INDEX(Структура_ассортимента[SuperCategory],MATCH(Товары[[#This Row],[SubGroup]],Структура_ассортимента[Subgroup],0)),"")</f>
        <v>W</v>
      </c>
      <c r="D9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110" t="str">
        <f>IFERROR(INDEX(Структура_ассортимента[Product group],MATCH(Товары[[#This Row],[SubGroup]],Структура_ассортимента[Subgroup],0)),"")</f>
        <v>WMA_C</v>
      </c>
      <c r="G93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Row],[SubGroup]],'Структура цен DIY'!$B:$C,2,FALSE),0)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0" t="str">
        <f>IFERROR(INDEX(Структура_ассортимента[SuperCategory],MATCH(Товары[[#This Row],[SubGroup]],Структура_ассортимента[Subgroup],0)),"")</f>
        <v>W</v>
      </c>
      <c r="D9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110" t="str">
        <f>IFERROR(INDEX(Структура_ассортимента[Product group],MATCH(Товары[[#This Row],[SubGroup]],Структура_ассортимента[Subgroup],0)),"")</f>
        <v>WMA_C</v>
      </c>
      <c r="G93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Row],[SubGroup]],'Структура цен DIY'!$B:$C,2,FALSE),0)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0" t="str">
        <f>IFERROR(INDEX(Структура_ассортимента[SuperCategory],MATCH(Товары[[#This Row],[SubGroup]],Структура_ассортимента[Subgroup],0)),"")</f>
        <v>W</v>
      </c>
      <c r="D9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110" t="str">
        <f>IFERROR(INDEX(Структура_ассортимента[Product group],MATCH(Товары[[#This Row],[SubGroup]],Структура_ассортимента[Subgroup],0)),"")</f>
        <v>WMA_C</v>
      </c>
      <c r="G93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Row],[SubGroup]],'Структура цен DIY'!$B:$C,2,FALSE),0)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0" t="str">
        <f>IFERROR(INDEX(Структура_ассортимента[SuperCategory],MATCH(Товары[[#This Row],[SubGroup]],Структура_ассортимента[Subgroup],0)),"")</f>
        <v>W</v>
      </c>
      <c r="D9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110" t="str">
        <f>IFERROR(INDEX(Структура_ассортимента[Product group],MATCH(Товары[[#This Row],[SubGroup]],Структура_ассортимента[Subgroup],0)),"")</f>
        <v>WMA_C</v>
      </c>
      <c r="G93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Row],[SubGroup]],'Структура цен DIY'!$B:$C,2,FALSE),0)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0" t="str">
        <f>IFERROR(INDEX(Структура_ассортимента[SuperCategory],MATCH(Товары[[#This Row],[SubGroup]],Структура_ассортимента[Subgroup],0)),"")</f>
        <v>W</v>
      </c>
      <c r="D9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110" t="str">
        <f>IFERROR(INDEX(Структура_ассортимента[Product group],MATCH(Товары[[#This Row],[SubGroup]],Структура_ассортимента[Subgroup],0)),"")</f>
        <v>WMA_C</v>
      </c>
      <c r="G93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Row],[SubGroup]],'Структура цен DIY'!$B:$C,2,FALSE),0)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0" t="str">
        <f>IFERROR(INDEX(Структура_ассортимента[SuperCategory],MATCH(Товары[[#This Row],[SubGroup]],Структура_ассортимента[Subgroup],0)),"")</f>
        <v>W</v>
      </c>
      <c r="D9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110" t="str">
        <f>IFERROR(INDEX(Структура_ассортимента[Product group],MATCH(Товары[[#This Row],[SubGroup]],Структура_ассортимента[Subgroup],0)),"")</f>
        <v>WMA_C</v>
      </c>
      <c r="G93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Row],[SubGroup]],'Структура цен DIY'!$B:$C,2,FALSE),0)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0" t="str">
        <f>IFERROR(INDEX(Структура_ассортимента[SuperCategory],MATCH(Товары[[#This Row],[SubGroup]],Структура_ассортимента[Subgroup],0)),"")</f>
        <v>W</v>
      </c>
      <c r="D9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110" t="str">
        <f>IFERROR(INDEX(Структура_ассортимента[Product group],MATCH(Товары[[#This Row],[SubGroup]],Структура_ассортимента[Subgroup],0)),"")</f>
        <v>WMA_C</v>
      </c>
      <c r="G93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Row],[SubGroup]],'Структура цен DIY'!$B:$C,2,FALSE),0)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0" t="str">
        <f>IFERROR(INDEX(Структура_ассортимента[SuperCategory],MATCH(Товары[[#This Row],[SubGroup]],Структура_ассортимента[Subgroup],0)),"")</f>
        <v>W</v>
      </c>
      <c r="D9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110" t="str">
        <f>IFERROR(INDEX(Структура_ассортимента[Product group],MATCH(Товары[[#This Row],[SubGroup]],Структура_ассортимента[Subgroup],0)),"")</f>
        <v>WMA_C</v>
      </c>
      <c r="G94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Row],[SubGroup]],'Структура цен DIY'!$B:$C,2,FALSE),0)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0" t="str">
        <f>IFERROR(INDEX(Структура_ассортимента[SuperCategory],MATCH(Товары[[#This Row],[SubGroup]],Структура_ассортимента[Subgroup],0)),"")</f>
        <v>W</v>
      </c>
      <c r="D9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110" t="str">
        <f>IFERROR(INDEX(Структура_ассортимента[Product group],MATCH(Товары[[#This Row],[SubGroup]],Структура_ассортимента[Subgroup],0)),"")</f>
        <v>WMA_C</v>
      </c>
      <c r="G94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Row],[SubGroup]],'Структура цен DIY'!$B:$C,2,FALSE),0)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0" t="str">
        <f>IFERROR(INDEX(Структура_ассортимента[SuperCategory],MATCH(Товары[[#This Row],[SubGroup]],Структура_ассортимента[Subgroup],0)),"")</f>
        <v>W</v>
      </c>
      <c r="D9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110" t="str">
        <f>IFERROR(INDEX(Структура_ассортимента[Product group],MATCH(Товары[[#This Row],[SubGroup]],Структура_ассортимента[Subgroup],0)),"")</f>
        <v>WMA_C</v>
      </c>
      <c r="G94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Row],[SubGroup]],'Структура цен DIY'!$B:$C,2,FALSE),0)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0" t="str">
        <f>IFERROR(INDEX(Структура_ассортимента[SuperCategory],MATCH(Товары[[#This Row],[SubGroup]],Структура_ассортимента[Subgroup],0)),"")</f>
        <v>W</v>
      </c>
      <c r="D9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110" t="str">
        <f>IFERROR(INDEX(Структура_ассортимента[Product group],MATCH(Товары[[#This Row],[SubGroup]],Структура_ассортимента[Subgroup],0)),"")</f>
        <v>WMA_C</v>
      </c>
      <c r="G94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Row],[SubGroup]],'Структура цен DIY'!$B:$C,2,FALSE),0)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0" t="str">
        <f>IFERROR(INDEX(Структура_ассортимента[SuperCategory],MATCH(Товары[[#This Row],[SubGroup]],Структура_ассортимента[Subgroup],0)),"")</f>
        <v>W</v>
      </c>
      <c r="D9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110" t="str">
        <f>IFERROR(INDEX(Структура_ассортимента[Product group],MATCH(Товары[[#This Row],[SubGroup]],Структура_ассортимента[Subgroup],0)),"")</f>
        <v>WMA_C</v>
      </c>
      <c r="G9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Row],[SubGroup]],'Структура цен DIY'!$B:$C,2,FALSE),0)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0" t="str">
        <f>IFERROR(INDEX(Структура_ассортимента[SuperCategory],MATCH(Товары[[#This Row],[SubGroup]],Структура_ассортимента[Subgroup],0)),"")</f>
        <v>W</v>
      </c>
      <c r="D9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110" t="str">
        <f>IFERROR(INDEX(Структура_ассортимента[Product group],MATCH(Товары[[#This Row],[SubGroup]],Структура_ассортимента[Subgroup],0)),"")</f>
        <v>WMA_C</v>
      </c>
      <c r="G94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Row],[SubGroup]],'Структура цен DIY'!$B:$C,2,FALSE),0)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0" t="str">
        <f>IFERROR(INDEX(Структура_ассортимента[SuperCategory],MATCH(Товары[[#This Row],[SubGroup]],Структура_ассортимента[Subgroup],0)),"")</f>
        <v>W</v>
      </c>
      <c r="D9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110" t="str">
        <f>IFERROR(INDEX(Структура_ассортимента[Product group],MATCH(Товары[[#This Row],[SubGroup]],Структура_ассортимента[Subgroup],0)),"")</f>
        <v>WMA_C</v>
      </c>
      <c r="G94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Row],[SubGroup]],'Структура цен DIY'!$B:$C,2,FALSE),0)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0" t="str">
        <f>IFERROR(INDEX(Структура_ассортимента[SuperCategory],MATCH(Товары[[#This Row],[SubGroup]],Структура_ассортимента[Subgroup],0)),"")</f>
        <v>W</v>
      </c>
      <c r="D9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110" t="str">
        <f>IFERROR(INDEX(Структура_ассортимента[Product group],MATCH(Товары[[#This Row],[SubGroup]],Структура_ассортимента[Subgroup],0)),"")</f>
        <v>WMA_C</v>
      </c>
      <c r="G94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Row],[SubGroup]],'Структура цен DIY'!$B:$C,2,FALSE),0)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0" t="str">
        <f>IFERROR(INDEX(Структура_ассортимента[SuperCategory],MATCH(Товары[[#This Row],[SubGroup]],Структура_ассортимента[Subgroup],0)),"")</f>
        <v>W</v>
      </c>
      <c r="D9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110" t="str">
        <f>IFERROR(INDEX(Структура_ассортимента[Product group],MATCH(Товары[[#This Row],[SubGroup]],Структура_ассортимента[Subgroup],0)),"")</f>
        <v>WMA_C</v>
      </c>
      <c r="G94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Row],[SubGroup]],'Структура цен DIY'!$B:$C,2,FALSE),0)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0" t="str">
        <f>IFERROR(INDEX(Структура_ассортимента[SuperCategory],MATCH(Товары[[#This Row],[SubGroup]],Структура_ассортимента[Subgroup],0)),"")</f>
        <v>W</v>
      </c>
      <c r="D9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110" t="str">
        <f>IFERROR(INDEX(Структура_ассортимента[Product group],MATCH(Товары[[#This Row],[SubGroup]],Структура_ассортимента[Subgroup],0)),"")</f>
        <v>WMA_C</v>
      </c>
      <c r="G94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Row],[SubGroup]],'Структура цен DIY'!$B:$C,2,FALSE),0)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0" t="str">
        <f>IFERROR(INDEX(Структура_ассортимента[SuperCategory],MATCH(Товары[[#This Row],[SubGroup]],Структура_ассортимента[Subgroup],0)),"")</f>
        <v>W</v>
      </c>
      <c r="D9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110" t="str">
        <f>IFERROR(INDEX(Структура_ассортимента[Product group],MATCH(Товары[[#This Row],[SubGroup]],Структура_ассортимента[Subgroup],0)),"")</f>
        <v>WMA_C</v>
      </c>
      <c r="G95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Row],[SubGroup]],'Структура цен DIY'!$B:$C,2,FALSE),0)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0" t="str">
        <f>IFERROR(INDEX(Структура_ассортимента[SuperCategory],MATCH(Товары[[#This Row],[SubGroup]],Структура_ассортимента[Subgroup],0)),"")</f>
        <v>W</v>
      </c>
      <c r="D9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110" t="str">
        <f>IFERROR(INDEX(Структура_ассортимента[Product group],MATCH(Товары[[#This Row],[SubGroup]],Структура_ассортимента[Subgroup],0)),"")</f>
        <v>WMA_C</v>
      </c>
      <c r="G95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Row],[SubGroup]],'Структура цен DIY'!$B:$C,2,FALSE),0)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0" t="str">
        <f>IFERROR(INDEX(Структура_ассортимента[SuperCategory],MATCH(Товары[[#This Row],[SubGroup]],Структура_ассортимента[Subgroup],0)),"")</f>
        <v>W</v>
      </c>
      <c r="D9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110" t="str">
        <f>IFERROR(INDEX(Структура_ассортимента[Product group],MATCH(Товары[[#This Row],[SubGroup]],Структура_ассортимента[Subgroup],0)),"")</f>
        <v>WMA_C</v>
      </c>
      <c r="G95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Row],[SubGroup]],'Структура цен DIY'!$B:$C,2,FALSE),0)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0" t="str">
        <f>IFERROR(INDEX(Структура_ассортимента[SuperCategory],MATCH(Товары[[#This Row],[SubGroup]],Структура_ассортимента[Subgroup],0)),"")</f>
        <v>W</v>
      </c>
      <c r="D9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110" t="str">
        <f>IFERROR(INDEX(Структура_ассортимента[Product group],MATCH(Товары[[#This Row],[SubGroup]],Структура_ассортимента[Subgroup],0)),"")</f>
        <v>WMA_C</v>
      </c>
      <c r="G95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Row],[SubGroup]],'Структура цен DIY'!$B:$C,2,FALSE),0)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0" t="str">
        <f>IFERROR(INDEX(Структура_ассортимента[SuperCategory],MATCH(Товары[[#This Row],[SubGroup]],Структура_ассортимента[Subgroup],0)),"")</f>
        <v>W</v>
      </c>
      <c r="D9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110" t="str">
        <f>IFERROR(INDEX(Структура_ассортимента[Product group],MATCH(Товары[[#This Row],[SubGroup]],Структура_ассортимента[Subgroup],0)),"")</f>
        <v>WMA_C</v>
      </c>
      <c r="G95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Row],[SubGroup]],'Структура цен DIY'!$B:$C,2,FALSE),0)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0" t="str">
        <f>IFERROR(INDEX(Структура_ассортимента[SuperCategory],MATCH(Товары[[#This Row],[SubGroup]],Структура_ассортимента[Subgroup],0)),"")</f>
        <v>W</v>
      </c>
      <c r="D9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110" t="str">
        <f>IFERROR(INDEX(Структура_ассортимента[Product group],MATCH(Товары[[#This Row],[SubGroup]],Структура_ассортимента[Subgroup],0)),"")</f>
        <v>WMA_C</v>
      </c>
      <c r="G95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Row],[SubGroup]],'Структура цен DIY'!$B:$C,2,FALSE),0)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0" t="str">
        <f>IFERROR(INDEX(Структура_ассортимента[SuperCategory],MATCH(Товары[[#This Row],[SubGroup]],Структура_ассортимента[Subgroup],0)),"")</f>
        <v>W</v>
      </c>
      <c r="D9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110" t="str">
        <f>IFERROR(INDEX(Структура_ассортимента[Product group],MATCH(Товары[[#This Row],[SubGroup]],Структура_ассортимента[Subgroup],0)),"")</f>
        <v>WMA_C</v>
      </c>
      <c r="G95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Row],[SubGroup]],'Структура цен DIY'!$B:$C,2,FALSE),0)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0" t="str">
        <f>IFERROR(INDEX(Структура_ассортимента[SuperCategory],MATCH(Товары[[#This Row],[SubGroup]],Структура_ассортимента[Subgroup],0)),"")</f>
        <v>W</v>
      </c>
      <c r="D9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110" t="str">
        <f>IFERROR(INDEX(Структура_ассортимента[Product group],MATCH(Товары[[#This Row],[SubGroup]],Структура_ассортимента[Subgroup],0)),"")</f>
        <v>WMA_C</v>
      </c>
      <c r="G95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Row],[SubGroup]],'Структура цен DIY'!$B:$C,2,FALSE),0)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0" t="str">
        <f>IFERROR(INDEX(Структура_ассортимента[SuperCategory],MATCH(Товары[[#This Row],[SubGroup]],Структура_ассортимента[Subgroup],0)),"")</f>
        <v>W</v>
      </c>
      <c r="D9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110" t="str">
        <f>IFERROR(INDEX(Структура_ассортимента[Product group],MATCH(Товары[[#This Row],[SubGroup]],Структура_ассортимента[Subgroup],0)),"")</f>
        <v>WMA_C</v>
      </c>
      <c r="G95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Row],[SubGroup]],'Структура цен DIY'!$B:$C,2,FALSE),0)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0" t="str">
        <f>IFERROR(INDEX(Структура_ассортимента[SuperCategory],MATCH(Товары[[#This Row],[SubGroup]],Структура_ассортимента[Subgroup],0)),"")</f>
        <v>W</v>
      </c>
      <c r="D9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110" t="str">
        <f>IFERROR(INDEX(Структура_ассортимента[Product group],MATCH(Товары[[#This Row],[SubGroup]],Структура_ассортимента[Subgroup],0)),"")</f>
        <v>WMA_C</v>
      </c>
      <c r="G95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Row],[SubGroup]],'Структура цен DIY'!$B:$C,2,FALSE),0)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0" t="str">
        <f>IFERROR(INDEX(Структура_ассортимента[SuperCategory],MATCH(Товары[[#This Row],[SubGroup]],Структура_ассортимента[Subgroup],0)),"")</f>
        <v>W</v>
      </c>
      <c r="D9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110" t="str">
        <f>IFERROR(INDEX(Структура_ассортимента[Product group],MATCH(Товары[[#This Row],[SubGroup]],Структура_ассортимента[Subgroup],0)),"")</f>
        <v>WMA_C</v>
      </c>
      <c r="G96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Row],[SubGroup]],'Структура цен DIY'!$B:$C,2,FALSE),0)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0" t="str">
        <f>IFERROR(INDEX(Структура_ассортимента[SuperCategory],MATCH(Товары[[#This Row],[SubGroup]],Структура_ассортимента[Subgroup],0)),"")</f>
        <v>W</v>
      </c>
      <c r="D9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110" t="str">
        <f>IFERROR(INDEX(Структура_ассортимента[Product group],MATCH(Товары[[#This Row],[SubGroup]],Структура_ассортимента[Subgroup],0)),"")</f>
        <v>WMA_C</v>
      </c>
      <c r="G96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Row],[SubGroup]],'Структура цен DIY'!$B:$C,2,FALSE),0)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0" t="str">
        <f>IFERROR(INDEX(Структура_ассортимента[SuperCategory],MATCH(Товары[[#This Row],[SubGroup]],Структура_ассортимента[Subgroup],0)),"")</f>
        <v>W</v>
      </c>
      <c r="D9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110" t="str">
        <f>IFERROR(INDEX(Структура_ассортимента[Product group],MATCH(Товары[[#This Row],[SubGroup]],Структура_ассортимента[Subgroup],0)),"")</f>
        <v>WMA_C</v>
      </c>
      <c r="G96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Row],[SubGroup]],'Структура цен DIY'!$B:$C,2,FALSE),0)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0" t="str">
        <f>IFERROR(INDEX(Структура_ассортимента[SuperCategory],MATCH(Товары[[#This Row],[SubGroup]],Структура_ассортимента[Subgroup],0)),"")</f>
        <v>W</v>
      </c>
      <c r="D9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110" t="str">
        <f>IFERROR(INDEX(Структура_ассортимента[Product group],MATCH(Товары[[#This Row],[SubGroup]],Структура_ассортимента[Subgroup],0)),"")</f>
        <v>WMA_C</v>
      </c>
      <c r="G96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Row],[SubGroup]],'Структура цен DIY'!$B:$C,2,FALSE),0)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0" t="str">
        <f>IFERROR(INDEX(Структура_ассортимента[SuperCategory],MATCH(Товары[[#This Row],[SubGroup]],Структура_ассортимента[Subgroup],0)),"")</f>
        <v>W</v>
      </c>
      <c r="D9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110" t="str">
        <f>IFERROR(INDEX(Структура_ассортимента[Product group],MATCH(Товары[[#This Row],[SubGroup]],Структура_ассортимента[Subgroup],0)),"")</f>
        <v>WMA_C</v>
      </c>
      <c r="G9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Row],[SubGroup]],'Структура цен DIY'!$B:$C,2,FALSE),0)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0" t="str">
        <f>IFERROR(INDEX(Структура_ассортимента[SuperCategory],MATCH(Товары[[#This Row],[SubGroup]],Структура_ассортимента[Subgroup],0)),"")</f>
        <v>W</v>
      </c>
      <c r="D9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110" t="str">
        <f>IFERROR(INDEX(Структура_ассортимента[Product group],MATCH(Товары[[#This Row],[SubGroup]],Структура_ассортимента[Subgroup],0)),"")</f>
        <v>WMA_C</v>
      </c>
      <c r="G9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Row],[SubGroup]],'Структура цен DIY'!$B:$C,2,FALSE),0)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0" t="str">
        <f>IFERROR(INDEX(Структура_ассортимента[SuperCategory],MATCH(Товары[[#This Row],[SubGroup]],Структура_ассортимента[Subgroup],0)),"")</f>
        <v>W</v>
      </c>
      <c r="D9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110" t="str">
        <f>IFERROR(INDEX(Структура_ассортимента[Product group],MATCH(Товары[[#This Row],[SubGroup]],Структура_ассортимента[Subgroup],0)),"")</f>
        <v>WMA_C</v>
      </c>
      <c r="G9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Row],[SubGroup]],'Структура цен DIY'!$B:$C,2,FALSE),0)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0" t="str">
        <f>IFERROR(INDEX(Структура_ассортимента[SuperCategory],MATCH(Товары[[#This Row],[SubGroup]],Структура_ассортимента[Subgroup],0)),"")</f>
        <v>W</v>
      </c>
      <c r="D9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110" t="str">
        <f>IFERROR(INDEX(Структура_ассортимента[Product group],MATCH(Товары[[#This Row],[SubGroup]],Структура_ассортимента[Subgroup],0)),"")</f>
        <v>WMA_C</v>
      </c>
      <c r="G9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Row],[SubGroup]],'Структура цен DIY'!$B:$C,2,FALSE),0)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0" t="str">
        <f>IFERROR(INDEX(Структура_ассортимента[SuperCategory],MATCH(Товары[[#This Row],[SubGroup]],Структура_ассортимента[Subgroup],0)),"")</f>
        <v>W</v>
      </c>
      <c r="D9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110" t="str">
        <f>IFERROR(INDEX(Структура_ассортимента[Product group],MATCH(Товары[[#This Row],[SubGroup]],Структура_ассортимента[Subgroup],0)),"")</f>
        <v>WMA_C</v>
      </c>
      <c r="G96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Row],[SubGroup]],'Структура цен DIY'!$B:$C,2,FALSE),0)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0" t="str">
        <f>IFERROR(INDEX(Структура_ассортимента[SuperCategory],MATCH(Товары[[#This Row],[SubGroup]],Структура_ассортимента[Subgroup],0)),"")</f>
        <v>W</v>
      </c>
      <c r="D9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110" t="str">
        <f>IFERROR(INDEX(Структура_ассортимента[Product group],MATCH(Товары[[#This Row],[SubGroup]],Структура_ассортимента[Subgroup],0)),"")</f>
        <v>WMH_C</v>
      </c>
      <c r="G96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6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69" s="36">
        <v>9014</v>
      </c>
      <c r="J969" s="36" t="str">
        <f>IFERROR(INDEX(Структура_ассортимента[Generic Name (long)],MATCH(Товары[[#This Row],[SubGroup]],Структура_ассортимента[Subgroup],0)),"")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Row],[SubGroup]],'Структура цен DIY'!$B:$C,2,FALSE),0)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0" t="str">
        <f>IFERROR(INDEX(Структура_ассортимента[SuperCategory],MATCH(Товары[[#This Row],[SubGroup]],Структура_ассортимента[Subgroup],0)),"")</f>
        <v>W</v>
      </c>
      <c r="D9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110" t="str">
        <f>IFERROR(INDEX(Структура_ассортимента[Product group],MATCH(Товары[[#This Row],[SubGroup]],Структура_ассортимента[Subgroup],0)),"")</f>
        <v>WMH_C</v>
      </c>
      <c r="G97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0" s="36">
        <v>9014</v>
      </c>
      <c r="J970" s="36" t="str">
        <f>IFERROR(INDEX(Структура_ассортимента[Generic Name (long)],MATCH(Товары[[#This Row],[SubGroup]],Структура_ассортимента[Subgroup],0)),"")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Row],[SubGroup]],'Структура цен DIY'!$B:$C,2,FALSE),0)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0" t="str">
        <f>IFERROR(INDEX(Структура_ассортимента[SuperCategory],MATCH(Товары[[#This Row],[SubGroup]],Структура_ассортимента[Subgroup],0)),"")</f>
        <v>W</v>
      </c>
      <c r="D9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110" t="str">
        <f>IFERROR(INDEX(Структура_ассортимента[Product group],MATCH(Товары[[#This Row],[SubGroup]],Структура_ассортимента[Subgroup],0)),"")</f>
        <v>WMH_C</v>
      </c>
      <c r="G97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Row],[SubGroup]],'Структура цен DIY'!$B:$C,2,FALSE),0)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0" t="str">
        <f>IFERROR(INDEX(Структура_ассортимента[SuperCategory],MATCH(Товары[[#This Row],[SubGroup]],Структура_ассортимента[Subgroup],0)),"")</f>
        <v>W</v>
      </c>
      <c r="D9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110" t="str">
        <f>IFERROR(INDEX(Структура_ассортимента[Product group],MATCH(Товары[[#This Row],[SubGroup]],Структура_ассортимента[Subgroup],0)),"")</f>
        <v>WMH_C</v>
      </c>
      <c r="G97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Row],[SubGroup]],'Структура цен DIY'!$B:$C,2,FALSE),0)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0" t="str">
        <f>IFERROR(INDEX(Структура_ассортимента[SuperCategory],MATCH(Товары[[#This Row],[SubGroup]],Структура_ассортимента[Subgroup],0)),"")</f>
        <v>W</v>
      </c>
      <c r="D9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110" t="str">
        <f>IFERROR(INDEX(Структура_ассортимента[Product group],MATCH(Товары[[#This Row],[SubGroup]],Структура_ассортимента[Subgroup],0)),"")</f>
        <v>WMH_C</v>
      </c>
      <c r="G97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Row],[SubGroup]],'Структура цен DIY'!$B:$C,2,FALSE),0)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0" t="str">
        <f>IFERROR(INDEX(Структура_ассортимента[SuperCategory],MATCH(Товары[[#This Row],[SubGroup]],Структура_ассортимента[Subgroup],0)),"")</f>
        <v>W</v>
      </c>
      <c r="D9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110" t="str">
        <f>IFERROR(INDEX(Структура_ассортимента[Product group],MATCH(Товары[[#This Row],[SubGroup]],Структура_ассортимента[Subgroup],0)),"")</f>
        <v>WMH_C</v>
      </c>
      <c r="G97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Row],[SubGroup]],'Структура цен DIY'!$B:$C,2,FALSE),0)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0" t="str">
        <f>IFERROR(INDEX(Структура_ассортимента[SuperCategory],MATCH(Товары[[#This Row],[SubGroup]],Структура_ассортимента[Subgroup],0)),"")</f>
        <v>W</v>
      </c>
      <c r="D9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110" t="str">
        <f>IFERROR(INDEX(Структура_ассортимента[Product group],MATCH(Товары[[#This Row],[SubGroup]],Структура_ассортимента[Subgroup],0)),"")</f>
        <v>WMH_C</v>
      </c>
      <c r="G97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Row],[SubGroup]],'Структура цен DIY'!$B:$C,2,FALSE),0)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0" t="str">
        <f>IFERROR(INDEX(Структура_ассортимента[SuperCategory],MATCH(Товары[[#This Row],[SubGroup]],Структура_ассортимента[Subgroup],0)),"")</f>
        <v>W</v>
      </c>
      <c r="D9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110" t="str">
        <f>IFERROR(INDEX(Структура_ассортимента[Product group],MATCH(Товары[[#This Row],[SubGroup]],Структура_ассортимента[Subgroup],0)),"")</f>
        <v>WMH_C</v>
      </c>
      <c r="G97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Row],[SubGroup]],'Структура цен DIY'!$B:$C,2,FALSE),0)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0" t="str">
        <f>IFERROR(INDEX(Структура_ассортимента[SuperCategory],MATCH(Товары[[#This Row],[SubGroup]],Структура_ассортимента[Subgroup],0)),"")</f>
        <v>W</v>
      </c>
      <c r="D9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110" t="str">
        <f>IFERROR(INDEX(Структура_ассортимента[Product group],MATCH(Товары[[#This Row],[SubGroup]],Структура_ассортимента[Subgroup],0)),"")</f>
        <v>WMH_C</v>
      </c>
      <c r="G9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Row],[SubGroup]],'Структура цен DIY'!$B:$C,2,FALSE),0)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0" t="str">
        <f>IFERROR(INDEX(Структура_ассортимента[SuperCategory],MATCH(Товары[[#This Row],[SubGroup]],Структура_ассортимента[Subgroup],0)),"")</f>
        <v>W</v>
      </c>
      <c r="D9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110" t="str">
        <f>IFERROR(INDEX(Структура_ассортимента[Product group],MATCH(Товары[[#This Row],[SubGroup]],Структура_ассортимента[Subgroup],0)),"")</f>
        <v>WMH_C</v>
      </c>
      <c r="G9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Row],[SubGroup]],'Структура цен DIY'!$B:$C,2,FALSE),0)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0" t="str">
        <f>IFERROR(INDEX(Структура_ассортимента[SuperCategory],MATCH(Товары[[#This Row],[SubGroup]],Структура_ассортимента[Subgroup],0)),"")</f>
        <v>W</v>
      </c>
      <c r="D9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110" t="str">
        <f>IFERROR(INDEX(Структура_ассортимента[Product group],MATCH(Товары[[#This Row],[SubGroup]],Структура_ассортимента[Subgroup],0)),"")</f>
        <v>WMH_C</v>
      </c>
      <c r="G97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Row],[SubGroup]],'Структура цен DIY'!$B:$C,2,FALSE),0)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0" t="str">
        <f>IFERROR(INDEX(Структура_ассортимента[SuperCategory],MATCH(Товары[[#This Row],[SubGroup]],Структура_ассортимента[Subgroup],0)),"")</f>
        <v>W</v>
      </c>
      <c r="D9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110" t="str">
        <f>IFERROR(INDEX(Структура_ассортимента[Product group],MATCH(Товары[[#This Row],[SubGroup]],Структура_ассортимента[Subgroup],0)),"")</f>
        <v>WMH_C</v>
      </c>
      <c r="G98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Row],[SubGroup]],'Структура цен DIY'!$B:$C,2,FALSE),0)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0" t="str">
        <f>IFERROR(INDEX(Структура_ассортимента[SuperCategory],MATCH(Товары[[#This Row],[SubGroup]],Структура_ассортимента[Subgroup],0)),"")</f>
        <v>W</v>
      </c>
      <c r="D9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110" t="str">
        <f>IFERROR(INDEX(Структура_ассортимента[Product group],MATCH(Товары[[#This Row],[SubGroup]],Структура_ассортимента[Subgroup],0)),"")</f>
        <v>WMH_C</v>
      </c>
      <c r="G98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Row],[SubGroup]],'Структура цен DIY'!$B:$C,2,FALSE),0)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0" t="str">
        <f>IFERROR(INDEX(Структура_ассортимента[SuperCategory],MATCH(Товары[[#This Row],[SubGroup]],Структура_ассортимента[Subgroup],0)),"")</f>
        <v>W</v>
      </c>
      <c r="D9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110" t="str">
        <f>IFERROR(INDEX(Структура_ассортимента[Product group],MATCH(Товары[[#This Row],[SubGroup]],Структура_ассортимента[Subgroup],0)),"")</f>
        <v>WMH_C</v>
      </c>
      <c r="G98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Row],[SubGroup]],'Структура цен DIY'!$B:$C,2,FALSE),0)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0" t="str">
        <f>IFERROR(INDEX(Структура_ассортимента[SuperCategory],MATCH(Товары[[#This Row],[SubGroup]],Структура_ассортимента[Subgroup],0)),"")</f>
        <v>W</v>
      </c>
      <c r="D9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110" t="str">
        <f>IFERROR(INDEX(Структура_ассортимента[Product group],MATCH(Товары[[#This Row],[SubGroup]],Структура_ассортимента[Subgroup],0)),"")</f>
        <v>WMH_C</v>
      </c>
      <c r="G98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Row],[SubGroup]],'Структура цен DIY'!$B:$C,2,FALSE),0)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0" t="str">
        <f>IFERROR(INDEX(Структура_ассортимента[SuperCategory],MATCH(Товары[[#This Row],[SubGroup]],Структура_ассортимента[Subgroup],0)),"")</f>
        <v>W</v>
      </c>
      <c r="D9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110" t="str">
        <f>IFERROR(INDEX(Структура_ассортимента[Product group],MATCH(Товары[[#This Row],[SubGroup]],Структура_ассортимента[Subgroup],0)),"")</f>
        <v>WMH_C</v>
      </c>
      <c r="G98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Row],[SubGroup]],'Структура цен DIY'!$B:$C,2,FALSE),0)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0" t="str">
        <f>IFERROR(INDEX(Структура_ассортимента[SuperCategory],MATCH(Товары[[#This Row],[SubGroup]],Структура_ассортимента[Subgroup],0)),"")</f>
        <v>W</v>
      </c>
      <c r="D9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110" t="str">
        <f>IFERROR(INDEX(Структура_ассортимента[Product group],MATCH(Товары[[#This Row],[SubGroup]],Структура_ассортимента[Subgroup],0)),"")</f>
        <v>WMH_C</v>
      </c>
      <c r="G98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Row],[SubGroup]],'Структура цен DIY'!$B:$C,2,FALSE),0)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0" t="str">
        <f>IFERROR(INDEX(Структура_ассортимента[SuperCategory],MATCH(Товары[[#This Row],[SubGroup]],Структура_ассортимента[Subgroup],0)),"")</f>
        <v>W</v>
      </c>
      <c r="D9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110" t="str">
        <f>IFERROR(INDEX(Структура_ассортимента[Product group],MATCH(Товары[[#This Row],[SubGroup]],Структура_ассортимента[Subgroup],0)),"")</f>
        <v>WMH_C</v>
      </c>
      <c r="G98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Row],[SubGroup]],'Структура цен DIY'!$B:$C,2,FALSE),0)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0" t="str">
        <f>IFERROR(INDEX(Структура_ассортимента[SuperCategory],MATCH(Товары[[#This Row],[SubGroup]],Структура_ассортимента[Subgroup],0)),"")</f>
        <v>W</v>
      </c>
      <c r="D9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110" t="str">
        <f>IFERROR(INDEX(Структура_ассортимента[Product group],MATCH(Товары[[#This Row],[SubGroup]],Структура_ассортимента[Subgroup],0)),"")</f>
        <v>WMH_C</v>
      </c>
      <c r="G98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Row],[SubGroup]],'Структура цен DIY'!$B:$C,2,FALSE),0)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0" t="str">
        <f>IFERROR(INDEX(Структура_ассортимента[SuperCategory],MATCH(Товары[[#This Row],[SubGroup]],Структура_ассортимента[Subgroup],0)),"")</f>
        <v>W</v>
      </c>
      <c r="D9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110" t="str">
        <f>IFERROR(INDEX(Структура_ассортимента[Product group],MATCH(Товары[[#This Row],[SubGroup]],Структура_ассортимента[Subgroup],0)),"")</f>
        <v>WMH_C</v>
      </c>
      <c r="G98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Row],[SubGroup]],'Структура цен DIY'!$B:$C,2,FALSE),0)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0" t="str">
        <f>IFERROR(INDEX(Структура_ассортимента[SuperCategory],MATCH(Товары[[#This Row],[SubGroup]],Структура_ассортимента[Subgroup],0)),"")</f>
        <v>W</v>
      </c>
      <c r="D9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110" t="str">
        <f>IFERROR(INDEX(Структура_ассортимента[Product group],MATCH(Товары[[#This Row],[SubGroup]],Структура_ассортимента[Subgroup],0)),"")</f>
        <v>WMH_C</v>
      </c>
      <c r="G98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Row],[SubGroup]],'Структура цен DIY'!$B:$C,2,FALSE),0)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0" t="str">
        <f>IFERROR(INDEX(Структура_ассортимента[SuperCategory],MATCH(Товары[[#This Row],[SubGroup]],Структура_ассортимента[Subgroup],0)),"")</f>
        <v>W</v>
      </c>
      <c r="D9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110" t="str">
        <f>IFERROR(INDEX(Структура_ассортимента[Product group],MATCH(Товары[[#This Row],[SubGroup]],Структура_ассортимента[Subgroup],0)),"")</f>
        <v>WMH_C</v>
      </c>
      <c r="G99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Row],[SubGroup]],'Структура цен DIY'!$B:$C,2,FALSE),0)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0" t="str">
        <f>IFERROR(INDEX(Структура_ассортимента[SuperCategory],MATCH(Товары[[#This Row],[SubGroup]],Структура_ассортимента[Subgroup],0)),"")</f>
        <v>W</v>
      </c>
      <c r="D9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110" t="str">
        <f>IFERROR(INDEX(Структура_ассортимента[Product group],MATCH(Товары[[#This Row],[SubGroup]],Структура_ассортимента[Subgroup],0)),"")</f>
        <v>WMH_C</v>
      </c>
      <c r="G99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Row],[SubGroup]],'Структура цен DIY'!$B:$C,2,FALSE),0)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0" t="str">
        <f>IFERROR(INDEX(Структура_ассортимента[SuperCategory],MATCH(Товары[[#This Row],[SubGroup]],Структура_ассортимента[Subgroup],0)),"")</f>
        <v>W</v>
      </c>
      <c r="D9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110" t="str">
        <f>IFERROR(INDEX(Структура_ассортимента[Product group],MATCH(Товары[[#This Row],[SubGroup]],Структура_ассортимента[Subgroup],0)),"")</f>
        <v>WMH_C</v>
      </c>
      <c r="G99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Row],[SubGroup]],'Структура цен DIY'!$B:$C,2,FALSE),0)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0" t="str">
        <f>IFERROR(INDEX(Структура_ассортимента[SuperCategory],MATCH(Товары[[#This Row],[SubGroup]],Структура_ассортимента[Subgroup],0)),"")</f>
        <v>W</v>
      </c>
      <c r="D9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110" t="str">
        <f>IFERROR(INDEX(Структура_ассортимента[Product group],MATCH(Товары[[#This Row],[SubGroup]],Структура_ассортимента[Subgroup],0)),"")</f>
        <v>WMH_C</v>
      </c>
      <c r="G99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Row],[SubGroup]],'Структура цен DIY'!$B:$C,2,FALSE),0)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0" t="str">
        <f>IFERROR(INDEX(Структура_ассортимента[SuperCategory],MATCH(Товары[[#This Row],[SubGroup]],Структура_ассортимента[Subgroup],0)),"")</f>
        <v>W</v>
      </c>
      <c r="D9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110" t="str">
        <f>IFERROR(INDEX(Структура_ассортимента[Product group],MATCH(Товары[[#This Row],[SubGroup]],Структура_ассортимента[Subgroup],0)),"")</f>
        <v>WMH_C</v>
      </c>
      <c r="G99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Row],[SubGroup]],'Структура цен DIY'!$B:$C,2,FALSE),0)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0" t="str">
        <f>IFERROR(INDEX(Структура_ассортимента[SuperCategory],MATCH(Товары[[#This Row],[SubGroup]],Структура_ассортимента[Subgroup],0)),"")</f>
        <v>W</v>
      </c>
      <c r="D9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110" t="str">
        <f>IFERROR(INDEX(Структура_ассортимента[Product group],MATCH(Товары[[#This Row],[SubGroup]],Структура_ассортимента[Subgroup],0)),"")</f>
        <v>WMH_C</v>
      </c>
      <c r="G99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Row],[SubGroup]],'Структура цен DIY'!$B:$C,2,FALSE),0)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0" t="str">
        <f>IFERROR(INDEX(Структура_ассортимента[SuperCategory],MATCH(Товары[[#This Row],[SubGroup]],Структура_ассортимента[Subgroup],0)),"")</f>
        <v>W</v>
      </c>
      <c r="D9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110" t="str">
        <f>IFERROR(INDEX(Структура_ассортимента[Product group],MATCH(Товары[[#This Row],[SubGroup]],Структура_ассортимента[Subgroup],0)),"")</f>
        <v>WMH_C</v>
      </c>
      <c r="G99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Row],[SubGroup]],'Структура цен DIY'!$B:$C,2,FALSE),0)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0" t="str">
        <f>IFERROR(INDEX(Структура_ассортимента[SuperCategory],MATCH(Товары[[#This Row],[SubGroup]],Структура_ассортимента[Subgroup],0)),"")</f>
        <v>W</v>
      </c>
      <c r="D9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110" t="str">
        <f>IFERROR(INDEX(Структура_ассортимента[Product group],MATCH(Товары[[#This Row],[SubGroup]],Структура_ассортимента[Subgroup],0)),"")</f>
        <v>WMH_C</v>
      </c>
      <c r="G99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Row],[SubGroup]],'Структура цен DIY'!$B:$C,2,FALSE),0)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0" t="str">
        <f>IFERROR(INDEX(Структура_ассортимента[SuperCategory],MATCH(Товары[[#This Row],[SubGroup]],Структура_ассортимента[Subgroup],0)),"")</f>
        <v>W</v>
      </c>
      <c r="D9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110" t="str">
        <f>IFERROR(INDEX(Структура_ассортимента[Product group],MATCH(Товары[[#This Row],[SubGroup]],Структура_ассортимента[Subgroup],0)),"")</f>
        <v>WMH_C</v>
      </c>
      <c r="G99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Row],[SubGroup]],'Структура цен DIY'!$B:$C,2,FALSE),0)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0" t="str">
        <f>IFERROR(INDEX(Структура_ассортимента[SuperCategory],MATCH(Товары[[#This Row],[SubGroup]],Структура_ассортимента[Subgroup],0)),"")</f>
        <v>W</v>
      </c>
      <c r="D9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110" t="str">
        <f>IFERROR(INDEX(Структура_ассортимента[Product group],MATCH(Товары[[#This Row],[SubGroup]],Структура_ассортимента[Subgroup],0)),"")</f>
        <v>WMH_C</v>
      </c>
      <c r="G99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Row],[SubGroup]],'Структура цен DIY'!$B:$C,2,FALSE),0)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0" t="str">
        <f>IFERROR(INDEX(Структура_ассортимента[SuperCategory],MATCH(Товары[[#This Row],[SubGroup]],Структура_ассортимента[Subgroup],0)),"")</f>
        <v>W</v>
      </c>
      <c r="D10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110" t="str">
        <f>IFERROR(INDEX(Структура_ассортимента[Product group],MATCH(Товары[[#This Row],[SubGroup]],Структура_ассортимента[Subgroup],0)),"")</f>
        <v>WMH_C</v>
      </c>
      <c r="G100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Row],[SubGroup]],'Структура цен DIY'!$B:$C,2,FALSE),0)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0" t="str">
        <f>IFERROR(INDEX(Структура_ассортимента[SuperCategory],MATCH(Товары[[#This Row],[SubGroup]],Структура_ассортимента[Subgroup],0)),"")</f>
        <v>W</v>
      </c>
      <c r="D10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110" t="str">
        <f>IFERROR(INDEX(Структура_ассортимента[Product group],MATCH(Товары[[#This Row],[SubGroup]],Структура_ассортимента[Subgroup],0)),"")</f>
        <v>WMH_C</v>
      </c>
      <c r="G100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Row],[SubGroup]],'Структура цен DIY'!$B:$C,2,FALSE),0)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0" t="str">
        <f>IFERROR(INDEX(Структура_ассортимента[SuperCategory],MATCH(Товары[[#This Row],[SubGroup]],Структура_ассортимента[Subgroup],0)),"")</f>
        <v>W</v>
      </c>
      <c r="D10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110" t="str">
        <f>IFERROR(INDEX(Структура_ассортимента[Product group],MATCH(Товары[[#This Row],[SubGroup]],Структура_ассортимента[Subgroup],0)),"")</f>
        <v>WMH_C</v>
      </c>
      <c r="G100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Row],[SubGroup]],'Структура цен DIY'!$B:$C,2,FALSE),0)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0" t="str">
        <f>IFERROR(INDEX(Структура_ассортимента[SuperCategory],MATCH(Товары[[#This Row],[SubGroup]],Структура_ассортимента[Subgroup],0)),"")</f>
        <v>W</v>
      </c>
      <c r="D10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110" t="str">
        <f>IFERROR(INDEX(Структура_ассортимента[Product group],MATCH(Товары[[#This Row],[SubGroup]],Структура_ассортимента[Subgroup],0)),"")</f>
        <v>WMH_C</v>
      </c>
      <c r="G100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Row],[SubGroup]],'Структура цен DIY'!$B:$C,2,FALSE),0)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0" t="str">
        <f>IFERROR(INDEX(Структура_ассортимента[SuperCategory],MATCH(Товары[[#This Row],[SubGroup]],Структура_ассортимента[Subgroup],0)),"")</f>
        <v>W</v>
      </c>
      <c r="D10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110" t="str">
        <f>IFERROR(INDEX(Структура_ассортимента[Product group],MATCH(Товары[[#This Row],[SubGroup]],Структура_ассортимента[Subgroup],0)),"")</f>
        <v>WMH_C</v>
      </c>
      <c r="G100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Row],[SubGroup]],'Структура цен DIY'!$B:$C,2,FALSE),0)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0" t="str">
        <f>IFERROR(INDEX(Структура_ассортимента[SuperCategory],MATCH(Товары[[#This Row],[SubGroup]],Структура_ассортимента[Subgroup],0)),"")</f>
        <v>W</v>
      </c>
      <c r="D10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110" t="str">
        <f>IFERROR(INDEX(Структура_ассортимента[Product group],MATCH(Товары[[#This Row],[SubGroup]],Структура_ассортимента[Subgroup],0)),"")</f>
        <v>WMH_C</v>
      </c>
      <c r="G100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Row],[SubGroup]],'Структура цен DIY'!$B:$C,2,FALSE),0)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0" t="str">
        <f>IFERROR(INDEX(Структура_ассортимента[SuperCategory],MATCH(Товары[[#This Row],[SubGroup]],Структура_ассортимента[Subgroup],0)),"")</f>
        <v>W</v>
      </c>
      <c r="D10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110" t="str">
        <f>IFERROR(INDEX(Структура_ассортимента[Product group],MATCH(Товары[[#This Row],[SubGroup]],Структура_ассортимента[Subgroup],0)),"")</f>
        <v>WMH_C</v>
      </c>
      <c r="G100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Row],[SubGroup]],'Структура цен DIY'!$B:$C,2,FALSE),0)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0" t="str">
        <f>IFERROR(INDEX(Структура_ассортимента[SuperCategory],MATCH(Товары[[#This Row],[SubGroup]],Структура_ассортимента[Subgroup],0)),"")</f>
        <v>W</v>
      </c>
      <c r="D10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110" t="str">
        <f>IFERROR(INDEX(Структура_ассортимента[Product group],MATCH(Товары[[#This Row],[SubGroup]],Структура_ассортимента[Subgroup],0)),"")</f>
        <v>WMH_C</v>
      </c>
      <c r="G100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Row],[SubGroup]],'Структура цен DIY'!$B:$C,2,FALSE),0)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0" t="str">
        <f>IFERROR(INDEX(Структура_ассортимента[SuperCategory],MATCH(Товары[[#This Row],[SubGroup]],Структура_ассортимента[Subgroup],0)),"")</f>
        <v>W</v>
      </c>
      <c r="D10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110" t="str">
        <f>IFERROR(INDEX(Структура_ассортимента[Product group],MATCH(Товары[[#This Row],[SubGroup]],Структура_ассортимента[Subgroup],0)),"")</f>
        <v>WMH_C</v>
      </c>
      <c r="G100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Row],[SubGroup]],'Структура цен DIY'!$B:$C,2,FALSE),0)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0" t="str">
        <f>IFERROR(INDEX(Структура_ассортимента[SuperCategory],MATCH(Товары[[#This Row],[SubGroup]],Структура_ассортимента[Subgroup],0)),"")</f>
        <v>W</v>
      </c>
      <c r="D10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110" t="str">
        <f>IFERROR(INDEX(Структура_ассортимента[Product group],MATCH(Товары[[#This Row],[SubGroup]],Структура_ассортимента[Subgroup],0)),"")</f>
        <v>WMH_C</v>
      </c>
      <c r="G100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Row],[SubGroup]],'Структура цен DIY'!$B:$C,2,FALSE),0)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0" t="str">
        <f>IFERROR(INDEX(Структура_ассортимента[SuperCategory],MATCH(Товары[[#This Row],[SubGroup]],Структура_ассортимента[Subgroup],0)),"")</f>
        <v>W</v>
      </c>
      <c r="D10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110" t="str">
        <f>IFERROR(INDEX(Структура_ассортимента[Product group],MATCH(Товары[[#This Row],[SubGroup]],Структура_ассортимента[Subgroup],0)),"")</f>
        <v>WMH_C</v>
      </c>
      <c r="G101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Row],[SubGroup]],'Структура цен DIY'!$B:$C,2,FALSE),0)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0" t="str">
        <f>IFERROR(INDEX(Структура_ассортимента[SuperCategory],MATCH(Товары[[#This Row],[SubGroup]],Структура_ассортимента[Subgroup],0)),"")</f>
        <v>W</v>
      </c>
      <c r="D10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110" t="str">
        <f>IFERROR(INDEX(Структура_ассортимента[Product group],MATCH(Товары[[#This Row],[SubGroup]],Структура_ассортимента[Subgroup],0)),"")</f>
        <v>WMH_C</v>
      </c>
      <c r="G101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Row],[SubGroup]],'Структура цен DIY'!$B:$C,2,FALSE),0)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0" t="str">
        <f>IFERROR(INDEX(Структура_ассортимента[SuperCategory],MATCH(Товары[[#This Row],[SubGroup]],Структура_ассортимента[Subgroup],0)),"")</f>
        <v>W</v>
      </c>
      <c r="D10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110" t="str">
        <f>IFERROR(INDEX(Структура_ассортимента[Product group],MATCH(Товары[[#This Row],[SubGroup]],Структура_ассортимента[Subgroup],0)),"")</f>
        <v>WMH_C</v>
      </c>
      <c r="G101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Row],[SubGroup]],'Структура цен DIY'!$B:$C,2,FALSE),0)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0" t="str">
        <f>IFERROR(INDEX(Структура_ассортимента[SuperCategory],MATCH(Товары[[#This Row],[SubGroup]],Структура_ассортимента[Subgroup],0)),"")</f>
        <v>W</v>
      </c>
      <c r="D10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110" t="str">
        <f>IFERROR(INDEX(Структура_ассортимента[Product group],MATCH(Товары[[#This Row],[SubGroup]],Структура_ассортимента[Subgroup],0)),"")</f>
        <v>WMH_C</v>
      </c>
      <c r="G101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Row],[SubGroup]],'Структура цен DIY'!$B:$C,2,FALSE),0)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0" t="str">
        <f>IFERROR(INDEX(Структура_ассортимента[SuperCategory],MATCH(Товары[[#This Row],[SubGroup]],Структура_ассортимента[Subgroup],0)),"")</f>
        <v>W</v>
      </c>
      <c r="D10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110" t="str">
        <f>IFERROR(INDEX(Структура_ассортимента[Product group],MATCH(Товары[[#This Row],[SubGroup]],Структура_ассортимента[Subgroup],0)),"")</f>
        <v>WMH_C</v>
      </c>
      <c r="G101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Row],[SubGroup]],'Структура цен DIY'!$B:$C,2,FALSE),0)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0" t="str">
        <f>IFERROR(INDEX(Структура_ассортимента[SuperCategory],MATCH(Товары[[#This Row],[SubGroup]],Структура_ассортимента[Subgroup],0)),"")</f>
        <v>W</v>
      </c>
      <c r="D10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110" t="str">
        <f>IFERROR(INDEX(Структура_ассортимента[Product group],MATCH(Товары[[#This Row],[SubGroup]],Структура_ассортимента[Subgroup],0)),"")</f>
        <v>WMH_C</v>
      </c>
      <c r="G101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Row],[SubGroup]],'Структура цен DIY'!$B:$C,2,FALSE),0)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0" t="str">
        <f>IFERROR(INDEX(Структура_ассортимента[SuperCategory],MATCH(Товары[[#This Row],[SubGroup]],Структура_ассортимента[Subgroup],0)),"")</f>
        <v>W</v>
      </c>
      <c r="D10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110" t="str">
        <f>IFERROR(INDEX(Структура_ассортимента[Product group],MATCH(Товары[[#This Row],[SubGroup]],Структура_ассортимента[Subgroup],0)),"")</f>
        <v>WMH_C</v>
      </c>
      <c r="G101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Row],[SubGroup]],'Структура цен DIY'!$B:$C,2,FALSE),0)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0" t="str">
        <f>IFERROR(INDEX(Структура_ассортимента[SuperCategory],MATCH(Товары[[#This Row],[SubGroup]],Структура_ассортимента[Subgroup],0)),"")</f>
        <v>W</v>
      </c>
      <c r="D10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110" t="str">
        <f>IFERROR(INDEX(Структура_ассортимента[Product group],MATCH(Товары[[#This Row],[SubGroup]],Структура_ассортимента[Subgroup],0)),"")</f>
        <v>WMH_C</v>
      </c>
      <c r="G101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Row],[SubGroup]],'Структура цен DIY'!$B:$C,2,FALSE),0)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0" t="str">
        <f>IFERROR(INDEX(Структура_ассортимента[SuperCategory],MATCH(Товары[[#This Row],[SubGroup]],Структура_ассортимента[Subgroup],0)),"")</f>
        <v>W</v>
      </c>
      <c r="D10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110" t="str">
        <f>IFERROR(INDEX(Структура_ассортимента[Product group],MATCH(Товары[[#This Row],[SubGroup]],Структура_ассортимента[Subgroup],0)),"")</f>
        <v>WMH_C</v>
      </c>
      <c r="G101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Row],[SubGroup]],'Структура цен DIY'!$B:$C,2,FALSE),0)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0" t="str">
        <f>IFERROR(INDEX(Структура_ассортимента[SuperCategory],MATCH(Товары[[#This Row],[SubGroup]],Структура_ассортимента[Subgroup],0)),"")</f>
        <v>W</v>
      </c>
      <c r="D10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110" t="str">
        <f>IFERROR(INDEX(Структура_ассортимента[Product group],MATCH(Товары[[#This Row],[SubGroup]],Структура_ассортимента[Subgroup],0)),"")</f>
        <v>WMH_C</v>
      </c>
      <c r="G101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Row],[SubGroup]],'Структура цен DIY'!$B:$C,2,FALSE),0)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0" t="str">
        <f>IFERROR(INDEX(Структура_ассортимента[SuperCategory],MATCH(Товары[[#This Row],[SubGroup]],Структура_ассортимента[Subgroup],0)),"")</f>
        <v>W</v>
      </c>
      <c r="D10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110" t="str">
        <f>IFERROR(INDEX(Структура_ассортимента[Product group],MATCH(Товары[[#This Row],[SubGroup]],Структура_ассортимента[Subgroup],0)),"")</f>
        <v>WMH_C</v>
      </c>
      <c r="G102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Row],[SubGroup]],'Структура цен DIY'!$B:$C,2,FALSE),0)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0" t="str">
        <f>IFERROR(INDEX(Структура_ассортимента[SuperCategory],MATCH(Товары[[#This Row],[SubGroup]],Структура_ассортимента[Subgroup],0)),"")</f>
        <v>W</v>
      </c>
      <c r="D10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110" t="str">
        <f>IFERROR(INDEX(Структура_ассортимента[Product group],MATCH(Товары[[#This Row],[SubGroup]],Структура_ассортимента[Subgroup],0)),"")</f>
        <v>WMH_C</v>
      </c>
      <c r="G102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Row],[SubGroup]],'Структура цен DIY'!$B:$C,2,FALSE),0)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0" t="str">
        <f>IFERROR(INDEX(Структура_ассортимента[SuperCategory],MATCH(Товары[[#This Row],[SubGroup]],Структура_ассортимента[Subgroup],0)),"")</f>
        <v>W</v>
      </c>
      <c r="D10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110" t="str">
        <f>IFERROR(INDEX(Структура_ассортимента[Product group],MATCH(Товары[[#This Row],[SubGroup]],Структура_ассортимента[Subgroup],0)),"")</f>
        <v>WMH_C</v>
      </c>
      <c r="G102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Row],[SubGroup]],'Структура цен DIY'!$B:$C,2,FALSE),0)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0" t="str">
        <f>IFERROR(INDEX(Структура_ассортимента[SuperCategory],MATCH(Товары[[#This Row],[SubGroup]],Структура_ассортимента[Subgroup],0)),"")</f>
        <v>W</v>
      </c>
      <c r="D10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110" t="str">
        <f>IFERROR(INDEX(Структура_ассортимента[Product group],MATCH(Товары[[#This Row],[SubGroup]],Структура_ассортимента[Subgroup],0)),"")</f>
        <v>WMH_C</v>
      </c>
      <c r="G102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Row],[SubGroup]],'Структура цен DIY'!$B:$C,2,FALSE),0)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0" t="str">
        <f>IFERROR(INDEX(Структура_ассортимента[SuperCategory],MATCH(Товары[[#This Row],[SubGroup]],Структура_ассортимента[Subgroup],0)),"")</f>
        <v>W</v>
      </c>
      <c r="D10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110" t="str">
        <f>IFERROR(INDEX(Структура_ассортимента[Product group],MATCH(Товары[[#This Row],[SubGroup]],Структура_ассортимента[Subgroup],0)),"")</f>
        <v>WMH_C</v>
      </c>
      <c r="G102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Row],[SubGroup]],'Структура цен DIY'!$B:$C,2,FALSE),0)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0" t="str">
        <f>IFERROR(INDEX(Структура_ассортимента[SuperCategory],MATCH(Товары[[#This Row],[SubGroup]],Структура_ассортимента[Subgroup],0)),"")</f>
        <v>W</v>
      </c>
      <c r="D10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110" t="str">
        <f>IFERROR(INDEX(Структура_ассортимента[Product group],MATCH(Товары[[#This Row],[SubGroup]],Структура_ассортимента[Subgroup],0)),"")</f>
        <v>WMH_C</v>
      </c>
      <c r="G102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Row],[SubGroup]],'Структура цен DIY'!$B:$C,2,FALSE),0)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0" t="str">
        <f>IFERROR(INDEX(Структура_ассортимента[SuperCategory],MATCH(Товары[[#This Row],[SubGroup]],Структура_ассортимента[Subgroup],0)),"")</f>
        <v>W</v>
      </c>
      <c r="D10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110" t="str">
        <f>IFERROR(INDEX(Структура_ассортимента[Product group],MATCH(Товары[[#This Row],[SubGroup]],Структура_ассортимента[Subgroup],0)),"")</f>
        <v>WMH_C</v>
      </c>
      <c r="G102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Row],[SubGroup]],'Структура цен DIY'!$B:$C,2,FALSE),0)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0" t="str">
        <f>IFERROR(INDEX(Структура_ассортимента[SuperCategory],MATCH(Товары[[#This Row],[SubGroup]],Структура_ассортимента[Subgroup],0)),"")</f>
        <v>W</v>
      </c>
      <c r="D10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110" t="str">
        <f>IFERROR(INDEX(Структура_ассортимента[Product group],MATCH(Товары[[#This Row],[SubGroup]],Структура_ассортимента[Subgroup],0)),"")</f>
        <v>WMH_C</v>
      </c>
      <c r="G102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Row],[SubGroup]],'Структура цен DIY'!$B:$C,2,FALSE),0)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0" t="str">
        <f>IFERROR(INDEX(Структура_ассортимента[SuperCategory],MATCH(Товары[[#This Row],[SubGroup]],Структура_ассортимента[Subgroup],0)),"")</f>
        <v>W</v>
      </c>
      <c r="D10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110" t="str">
        <f>IFERROR(INDEX(Структура_ассортимента[Product group],MATCH(Товары[[#This Row],[SubGroup]],Структура_ассортимента[Subgroup],0)),"")</f>
        <v>WMH_C</v>
      </c>
      <c r="G102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Row],[SubGroup]],'Структура цен DIY'!$B:$C,2,FALSE),0)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0" t="str">
        <f>IFERROR(INDEX(Структура_ассортимента[SuperCategory],MATCH(Товары[[#This Row],[SubGroup]],Структура_ассортимента[Subgroup],0)),"")</f>
        <v>W</v>
      </c>
      <c r="D10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110" t="str">
        <f>IFERROR(INDEX(Структура_ассортимента[Product group],MATCH(Товары[[#This Row],[SubGroup]],Структура_ассортимента[Subgroup],0)),"")</f>
        <v>WMH_C</v>
      </c>
      <c r="G102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Row],[SubGroup]],'Структура цен DIY'!$B:$C,2,FALSE),0)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0" t="str">
        <f>IFERROR(INDEX(Структура_ассортимента[SuperCategory],MATCH(Товары[[#This Row],[SubGroup]],Структура_ассортимента[Subgroup],0)),"")</f>
        <v>W</v>
      </c>
      <c r="D10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110" t="str">
        <f>IFERROR(INDEX(Структура_ассортимента[Product group],MATCH(Товары[[#This Row],[SubGroup]],Структура_ассортимента[Subgroup],0)),"")</f>
        <v>WMH_C</v>
      </c>
      <c r="G103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Row],[SubGroup]],'Структура цен DIY'!$B:$C,2,FALSE),0)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0" t="str">
        <f>IFERROR(INDEX(Структура_ассортимента[SuperCategory],MATCH(Товары[[#This Row],[SubGroup]],Структура_ассортимента[Subgroup],0)),"")</f>
        <v>W</v>
      </c>
      <c r="D10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110" t="str">
        <f>IFERROR(INDEX(Структура_ассортимента[Product group],MATCH(Товары[[#This Row],[SubGroup]],Структура_ассортимента[Subgroup],0)),"")</f>
        <v>WMH_C</v>
      </c>
      <c r="G103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Row],[SubGroup]],'Структура цен DIY'!$B:$C,2,FALSE),0)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0" t="str">
        <f>IFERROR(INDEX(Структура_ассортимента[SuperCategory],MATCH(Товары[[#This Row],[SubGroup]],Структура_ассортимента[Subgroup],0)),"")</f>
        <v>W</v>
      </c>
      <c r="D10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110" t="str">
        <f>IFERROR(INDEX(Структура_ассортимента[Product group],MATCH(Товары[[#This Row],[SubGroup]],Структура_ассортимента[Subgroup],0)),"")</f>
        <v>WMH_C</v>
      </c>
      <c r="G103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Row],[SubGroup]],'Структура цен DIY'!$B:$C,2,FALSE),0)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0" t="str">
        <f>IFERROR(INDEX(Структура_ассортимента[SuperCategory],MATCH(Товары[[#This Row],[SubGroup]],Структура_ассортимента[Subgroup],0)),"")</f>
        <v>W</v>
      </c>
      <c r="D10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110" t="str">
        <f>IFERROR(INDEX(Структура_ассортимента[Product group],MATCH(Товары[[#This Row],[SubGroup]],Структура_ассортимента[Subgroup],0)),"")</f>
        <v>WMH_C</v>
      </c>
      <c r="G103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Row],[SubGroup]],'Структура цен DIY'!$B:$C,2,FALSE),0)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0" t="str">
        <f>IFERROR(INDEX(Структура_ассортимента[SuperCategory],MATCH(Товары[[#This Row],[SubGroup]],Структура_ассортимента[Subgroup],0)),"")</f>
        <v>W</v>
      </c>
      <c r="D10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110" t="str">
        <f>IFERROR(INDEX(Структура_ассортимента[Product group],MATCH(Товары[[#This Row],[SubGroup]],Структура_ассортимента[Subgroup],0)),"")</f>
        <v>WMH_C</v>
      </c>
      <c r="G103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Row],[SubGroup]],'Структура цен DIY'!$B:$C,2,FALSE),0)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0" t="str">
        <f>IFERROR(INDEX(Структура_ассортимента[SuperCategory],MATCH(Товары[[#This Row],[SubGroup]],Структура_ассортимента[Subgroup],0)),"")</f>
        <v>W</v>
      </c>
      <c r="D10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110" t="str">
        <f>IFERROR(INDEX(Структура_ассортимента[Product group],MATCH(Товары[[#This Row],[SubGroup]],Структура_ассортимента[Subgroup],0)),"")</f>
        <v>WMH_C</v>
      </c>
      <c r="G103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Row],[SubGroup]],'Структура цен DIY'!$B:$C,2,FALSE),0)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0" t="str">
        <f>IFERROR(INDEX(Структура_ассортимента[SuperCategory],MATCH(Товары[[#This Row],[SubGroup]],Структура_ассортимента[Subgroup],0)),"")</f>
        <v>W</v>
      </c>
      <c r="D10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110" t="str">
        <f>IFERROR(INDEX(Структура_ассортимента[Product group],MATCH(Товары[[#This Row],[SubGroup]],Структура_ассортимента[Subgroup],0)),"")</f>
        <v>WMH_C</v>
      </c>
      <c r="G103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Row],[SubGroup]],'Структура цен DIY'!$B:$C,2,FALSE),0)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0" t="str">
        <f>IFERROR(INDEX(Структура_ассортимента[SuperCategory],MATCH(Товары[[#This Row],[SubGroup]],Структура_ассортимента[Subgroup],0)),"")</f>
        <v>W</v>
      </c>
      <c r="D10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110" t="str">
        <f>IFERROR(INDEX(Структура_ассортимента[Product group],MATCH(Товары[[#This Row],[SubGroup]],Структура_ассортимента[Subgroup],0)),"")</f>
        <v>WMH_C</v>
      </c>
      <c r="G103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Row],[SubGroup]],'Структура цен DIY'!$B:$C,2,FALSE),0)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0" t="str">
        <f>IFERROR(INDEX(Структура_ассортимента[SuperCategory],MATCH(Товары[[#This Row],[SubGroup]],Структура_ассортимента[Subgroup],0)),"")</f>
        <v>W</v>
      </c>
      <c r="D10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110" t="str">
        <f>IFERROR(INDEX(Структура_ассортимента[Product group],MATCH(Товары[[#This Row],[SubGroup]],Структура_ассортимента[Subgroup],0)),"")</f>
        <v>WMH_C</v>
      </c>
      <c r="G103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Row],[SubGroup]],'Структура цен DIY'!$B:$C,2,FALSE),0)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0" t="str">
        <f>IFERROR(INDEX(Структура_ассортимента[SuperCategory],MATCH(Товары[[#This Row],[SubGroup]],Структура_ассортимента[Subgroup],0)),"")</f>
        <v>W</v>
      </c>
      <c r="D10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110" t="str">
        <f>IFERROR(INDEX(Структура_ассортимента[Product group],MATCH(Товары[[#This Row],[SubGroup]],Структура_ассортимента[Subgroup],0)),"")</f>
        <v>WMH_C</v>
      </c>
      <c r="G103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Row],[SubGroup]],'Структура цен DIY'!$B:$C,2,FALSE),0)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0" t="str">
        <f>IFERROR(INDEX(Структура_ассортимента[SuperCategory],MATCH(Товары[[#This Row],[SubGroup]],Структура_ассортимента[Subgroup],0)),"")</f>
        <v>W</v>
      </c>
      <c r="D10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110" t="str">
        <f>IFERROR(INDEX(Структура_ассортимента[Product group],MATCH(Товары[[#This Row],[SubGroup]],Структура_ассортимента[Subgroup],0)),"")</f>
        <v>WMH_C</v>
      </c>
      <c r="G104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Row],[SubGroup]],'Структура цен DIY'!$B:$C,2,FALSE),0)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0" t="str">
        <f>IFERROR(INDEX(Структура_ассортимента[SuperCategory],MATCH(Товары[[#This Row],[SubGroup]],Структура_ассортимента[Subgroup],0)),"")</f>
        <v>W</v>
      </c>
      <c r="D10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110" t="str">
        <f>IFERROR(INDEX(Структура_ассортимента[Product group],MATCH(Товары[[#This Row],[SubGroup]],Структура_ассортимента[Subgroup],0)),"")</f>
        <v>WMH_C</v>
      </c>
      <c r="G104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Row],[SubGroup]],'Структура цен DIY'!$B:$C,2,FALSE),0)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0" t="str">
        <f>IFERROR(INDEX(Структура_ассортимента[SuperCategory],MATCH(Товары[[#This Row],[SubGroup]],Структура_ассортимента[Subgroup],0)),"")</f>
        <v>W</v>
      </c>
      <c r="D10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110" t="str">
        <f>IFERROR(INDEX(Структура_ассортимента[Product group],MATCH(Товары[[#This Row],[SubGroup]],Структура_ассортимента[Subgroup],0)),"")</f>
        <v>WMH_C</v>
      </c>
      <c r="G104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Row],[SubGroup]],'Структура цен DIY'!$B:$C,2,FALSE),0)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0" t="str">
        <f>IFERROR(INDEX(Структура_ассортимента[SuperCategory],MATCH(Товары[[#This Row],[SubGroup]],Структура_ассортимента[Subgroup],0)),"")</f>
        <v>W</v>
      </c>
      <c r="D10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110" t="str">
        <f>IFERROR(INDEX(Структура_ассортимента[Product group],MATCH(Товары[[#This Row],[SubGroup]],Структура_ассортимента[Subgroup],0)),"")</f>
        <v>WMH_C</v>
      </c>
      <c r="G104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Row],[SubGroup]],'Структура цен DIY'!$B:$C,2,FALSE),0)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0" t="str">
        <f>IFERROR(INDEX(Структура_ассортимента[SuperCategory],MATCH(Товары[[#This Row],[SubGroup]],Структура_ассортимента[Subgroup],0)),"")</f>
        <v>W</v>
      </c>
      <c r="D10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110" t="str">
        <f>IFERROR(INDEX(Структура_ассортимента[Product group],MATCH(Товары[[#This Row],[SubGroup]],Структура_ассортимента[Subgroup],0)),"")</f>
        <v>WMH_C</v>
      </c>
      <c r="G104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Row],[SubGroup]],'Структура цен DIY'!$B:$C,2,FALSE),0)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0" t="str">
        <f>IFERROR(INDEX(Структура_ассортимента[SuperCategory],MATCH(Товары[[#This Row],[SubGroup]],Структура_ассортимента[Subgroup],0)),"")</f>
        <v>W</v>
      </c>
      <c r="D10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110" t="str">
        <f>IFERROR(INDEX(Структура_ассортимента[Product group],MATCH(Товары[[#This Row],[SubGroup]],Структура_ассортимента[Subgroup],0)),"")</f>
        <v>WMH_C</v>
      </c>
      <c r="G104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Row],[SubGroup]],'Структура цен DIY'!$B:$C,2,FALSE),0)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0" t="str">
        <f>IFERROR(INDEX(Структура_ассортимента[SuperCategory],MATCH(Товары[[#This Row],[SubGroup]],Структура_ассортимента[Subgroup],0)),"")</f>
        <v>W</v>
      </c>
      <c r="D10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110" t="str">
        <f>IFERROR(INDEX(Структура_ассортимента[Product group],MATCH(Товары[[#This Row],[SubGroup]],Структура_ассортимента[Subgroup],0)),"")</f>
        <v>WMH_C</v>
      </c>
      <c r="G104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Row],[SubGroup]],'Структура цен DIY'!$B:$C,2,FALSE),0)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0" t="str">
        <f>IFERROR(INDEX(Структура_ассортимента[SuperCategory],MATCH(Товары[[#This Row],[SubGroup]],Структура_ассортимента[Subgroup],0)),"")</f>
        <v>W</v>
      </c>
      <c r="D10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110" t="str">
        <f>IFERROR(INDEX(Структура_ассортимента[Product group],MATCH(Товары[[#This Row],[SubGroup]],Структура_ассортимента[Subgroup],0)),"")</f>
        <v>WMH_C</v>
      </c>
      <c r="G10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Row],[SubGroup]],'Структура цен DIY'!$B:$C,2,FALSE),0)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0" t="str">
        <f>IFERROR(INDEX(Структура_ассортимента[SuperCategory],MATCH(Товары[[#This Row],[SubGroup]],Структура_ассортимента[Subgroup],0)),"")</f>
        <v>W</v>
      </c>
      <c r="D10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110" t="str">
        <f>IFERROR(INDEX(Структура_ассортимента[Product group],MATCH(Товары[[#This Row],[SubGroup]],Структура_ассортимента[Subgroup],0)),"")</f>
        <v>WMH_C</v>
      </c>
      <c r="G10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Row],[SubGroup]],'Структура цен DIY'!$B:$C,2,FALSE),0)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0" t="str">
        <f>IFERROR(INDEX(Структура_ассортимента[SuperCategory],MATCH(Товары[[#This Row],[SubGroup]],Структура_ассортимента[Subgroup],0)),"")</f>
        <v>W</v>
      </c>
      <c r="D10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110" t="str">
        <f>IFERROR(INDEX(Структура_ассортимента[Product group],MATCH(Товары[[#This Row],[SubGroup]],Структура_ассортимента[Subgroup],0)),"")</f>
        <v>WMH_C</v>
      </c>
      <c r="G10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Row],[SubGroup]],'Структура цен DIY'!$B:$C,2,FALSE),0)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0" t="str">
        <f>IFERROR(INDEX(Структура_ассортимента[SuperCategory],MATCH(Товары[[#This Row],[SubGroup]],Структура_ассортимента[Subgroup],0)),"")</f>
        <v>W</v>
      </c>
      <c r="D10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110" t="str">
        <f>IFERROR(INDEX(Структура_ассортимента[Product group],MATCH(Товары[[#This Row],[SubGroup]],Структура_ассортимента[Subgroup],0)),"")</f>
        <v>WMH_C</v>
      </c>
      <c r="G105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Row],[SubGroup]],'Структура цен DIY'!$B:$C,2,FALSE),0)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0" t="str">
        <f>IFERROR(INDEX(Структура_ассортимента[SuperCategory],MATCH(Товары[[#This Row],[SubGroup]],Структура_ассортимента[Subgroup],0)),"")</f>
        <v>W</v>
      </c>
      <c r="D10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110" t="str">
        <f>IFERROR(INDEX(Структура_ассортимента[Product group],MATCH(Товары[[#This Row],[SubGroup]],Структура_ассортимента[Subgroup],0)),"")</f>
        <v>WMH_C</v>
      </c>
      <c r="G105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Row],[SubGroup]],'Структура цен DIY'!$B:$C,2,FALSE),0)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0" t="str">
        <f>IFERROR(INDEX(Структура_ассортимента[SuperCategory],MATCH(Товары[[#This Row],[SubGroup]],Структура_ассортимента[Subgroup],0)),"")</f>
        <v>W</v>
      </c>
      <c r="D10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110" t="str">
        <f>IFERROR(INDEX(Структура_ассортимента[Product group],MATCH(Товары[[#This Row],[SubGroup]],Структура_ассортимента[Subgroup],0)),"")</f>
        <v>WMH_C</v>
      </c>
      <c r="G105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Row],[SubGroup]],'Структура цен DIY'!$B:$C,2,FALSE),0)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0" t="str">
        <f>IFERROR(INDEX(Структура_ассортимента[SuperCategory],MATCH(Товары[[#This Row],[SubGroup]],Структура_ассортимента[Subgroup],0)),"")</f>
        <v>W</v>
      </c>
      <c r="D10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110" t="str">
        <f>IFERROR(INDEX(Структура_ассортимента[Product group],MATCH(Товары[[#This Row],[SubGroup]],Структура_ассортимента[Subgroup],0)),"")</f>
        <v>WMH_C</v>
      </c>
      <c r="G105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Row],[SubGroup]],'Структура цен DIY'!$B:$C,2,FALSE),0)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0" t="str">
        <f>IFERROR(INDEX(Структура_ассортимента[SuperCategory],MATCH(Товары[[#This Row],[SubGroup]],Структура_ассортимента[Subgroup],0)),"")</f>
        <v>W</v>
      </c>
      <c r="D10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110" t="str">
        <f>IFERROR(INDEX(Структура_ассортимента[Product group],MATCH(Товары[[#This Row],[SubGroup]],Структура_ассортимента[Subgroup],0)),"")</f>
        <v>WMO_C</v>
      </c>
      <c r="G10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4" s="36">
        <v>9011</v>
      </c>
      <c r="J1054" s="36" t="str">
        <f>IFERROR(INDEX(Структура_ассортимента[Generic Name (long)],MATCH(Товары[[#This Row],[SubGroup]],Структура_ассортимента[Subgroup],0)),"")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Row],[SubGroup]],'Структура цен DIY'!$B:$C,2,FALSE),0)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0" t="str">
        <f>IFERROR(INDEX(Структура_ассортимента[SuperCategory],MATCH(Товары[[#This Row],[SubGroup]],Структура_ассортимента[Subgroup],0)),"")</f>
        <v>W</v>
      </c>
      <c r="D10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110" t="str">
        <f>IFERROR(INDEX(Структура_ассортимента[Product group],MATCH(Товары[[#This Row],[SubGroup]],Структура_ассортимента[Subgroup],0)),"")</f>
        <v>WMO_C</v>
      </c>
      <c r="G10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5" s="36">
        <v>9011</v>
      </c>
      <c r="J1055" s="36" t="str">
        <f>IFERROR(INDEX(Структура_ассортимента[Generic Name (long)],MATCH(Товары[[#This Row],[SubGroup]],Структура_ассортимента[Subgroup],0)),"")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Row],[SubGroup]],'Структура цен DIY'!$B:$C,2,FALSE),0)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0" t="str">
        <f>IFERROR(INDEX(Структура_ассортимента[SuperCategory],MATCH(Товары[[#This Row],[SubGroup]],Структура_ассортимента[Subgroup],0)),"")</f>
        <v>W</v>
      </c>
      <c r="D10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110" t="str">
        <f>IFERROR(INDEX(Структура_ассортимента[Product group],MATCH(Товары[[#This Row],[SubGroup]],Структура_ассортимента[Subgroup],0)),"")</f>
        <v>WMO_C</v>
      </c>
      <c r="G10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Row],[SubGroup]],'Структура цен DIY'!$B:$C,2,FALSE),0)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0" t="str">
        <f>IFERROR(INDEX(Структура_ассортимента[SuperCategory],MATCH(Товары[[#This Row],[SubGroup]],Структура_ассортимента[Subgroup],0)),"")</f>
        <v>W</v>
      </c>
      <c r="D10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110" t="str">
        <f>IFERROR(INDEX(Структура_ассортимента[Product group],MATCH(Товары[[#This Row],[SubGroup]],Структура_ассортимента[Subgroup],0)),"")</f>
        <v>WMO_C</v>
      </c>
      <c r="G10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Row],[SubGroup]],'Структура цен DIY'!$B:$C,2,FALSE),0)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0" t="str">
        <f>IFERROR(INDEX(Структура_ассортимента[SuperCategory],MATCH(Товары[[#This Row],[SubGroup]],Структура_ассортимента[Subgroup],0)),"")</f>
        <v>W</v>
      </c>
      <c r="D10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110" t="str">
        <f>IFERROR(INDEX(Структура_ассортимента[Product group],MATCH(Товары[[#This Row],[SubGroup]],Структура_ассортимента[Subgroup],0)),"")</f>
        <v>WMO_C</v>
      </c>
      <c r="G10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Row],[SubGroup]],'Структура цен DIY'!$B:$C,2,FALSE),0)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0" t="str">
        <f>IFERROR(INDEX(Структура_ассортимента[SuperCategory],MATCH(Товары[[#This Row],[SubGroup]],Структура_ассортимента[Subgroup],0)),"")</f>
        <v>W</v>
      </c>
      <c r="D10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110" t="str">
        <f>IFERROR(INDEX(Структура_ассортимента[Product group],MATCH(Товары[[#This Row],[SubGroup]],Структура_ассортимента[Subgroup],0)),"")</f>
        <v>WMO_C</v>
      </c>
      <c r="G10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Row],[SubGroup]],'Структура цен DIY'!$B:$C,2,FALSE),0)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0" t="str">
        <f>IFERROR(INDEX(Структура_ассортимента[SuperCategory],MATCH(Товары[[#This Row],[SubGroup]],Структура_ассортимента[Subgroup],0)),"")</f>
        <v>W</v>
      </c>
      <c r="D10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110" t="str">
        <f>IFERROR(INDEX(Структура_ассортимента[Product group],MATCH(Товары[[#This Row],[SubGroup]],Структура_ассортимента[Subgroup],0)),"")</f>
        <v>WMO_C</v>
      </c>
      <c r="G10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Row],[SubGroup]],'Структура цен DIY'!$B:$C,2,FALSE),0)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0" t="str">
        <f>IFERROR(INDEX(Структура_ассортимента[SuperCategory],MATCH(Товары[[#This Row],[SubGroup]],Структура_ассортимента[Subgroup],0)),"")</f>
        <v>W</v>
      </c>
      <c r="D10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110" t="str">
        <f>IFERROR(INDEX(Структура_ассортимента[Product group],MATCH(Товары[[#This Row],[SubGroup]],Структура_ассортимента[Subgroup],0)),"")</f>
        <v>WMO_C</v>
      </c>
      <c r="G10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Row],[SubGroup]],'Структура цен DIY'!$B:$C,2,FALSE),0)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0" t="str">
        <f>IFERROR(INDEX(Структура_ассортимента[SuperCategory],MATCH(Товары[[#This Row],[SubGroup]],Структура_ассортимента[Subgroup],0)),"")</f>
        <v>W</v>
      </c>
      <c r="D10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110" t="str">
        <f>IFERROR(INDEX(Структура_ассортимента[Product group],MATCH(Товары[[#This Row],[SubGroup]],Структура_ассортимента[Subgroup],0)),"")</f>
        <v>WMT_C</v>
      </c>
      <c r="G10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2" s="36">
        <v>9015</v>
      </c>
      <c r="J1062" s="36" t="str">
        <f>IFERROR(INDEX(Структура_ассортимента[Generic Name (long)],MATCH(Товары[[#This Row],[SubGroup]],Структура_ассортимента[Subgroup],0)),"")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Row],[SubGroup]],'Структура цен DIY'!$B:$C,2,FALSE),0)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0" t="str">
        <f>IFERROR(INDEX(Структура_ассортимента[SuperCategory],MATCH(Товары[[#This Row],[SubGroup]],Структура_ассортимента[Subgroup],0)),"")</f>
        <v>W</v>
      </c>
      <c r="D10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110" t="str">
        <f>IFERROR(INDEX(Структура_ассортимента[Product group],MATCH(Товары[[#This Row],[SubGroup]],Структура_ассортимента[Subgroup],0)),"")</f>
        <v>WMO_C</v>
      </c>
      <c r="G10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Row],[SubGroup]],'Структура цен DIY'!$B:$C,2,FALSE),0)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0" t="str">
        <f>IFERROR(INDEX(Структура_ассортимента[SuperCategory],MATCH(Товары[[#This Row],[SubGroup]],Структура_ассортимента[Subgroup],0)),"")</f>
        <v>W</v>
      </c>
      <c r="D10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110" t="str">
        <f>IFERROR(INDEX(Структура_ассортимента[Product group],MATCH(Товары[[#This Row],[SubGroup]],Структура_ассортимента[Subgroup],0)),"")</f>
        <v>WMO_C</v>
      </c>
      <c r="G10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4" s="36">
        <v>9011</v>
      </c>
      <c r="J1064" s="36" t="str">
        <f>IFERROR(INDEX(Структура_ассортимента[Generic Name (long)],MATCH(Товары[[#This Row],[SubGroup]],Структура_ассортимента[Subgroup],0)),"")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Row],[SubGroup]],'Структура цен DIY'!$B:$C,2,FALSE),0)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0" t="str">
        <f>IFERROR(INDEX(Структура_ассортимента[SuperCategory],MATCH(Товары[[#This Row],[SubGroup]],Структура_ассортимента[Subgroup],0)),"")</f>
        <v>W</v>
      </c>
      <c r="D10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110" t="str">
        <f>IFERROR(INDEX(Структура_ассортимента[Product group],MATCH(Товары[[#This Row],[SubGroup]],Структура_ассортимента[Subgroup],0)),"")</f>
        <v>WMO_C</v>
      </c>
      <c r="G10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Row],[SubGroup]],'Структура цен DIY'!$B:$C,2,FALSE),0)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0" t="str">
        <f>IFERROR(INDEX(Структура_ассортимента[SuperCategory],MATCH(Товары[[#This Row],[SubGroup]],Структура_ассортимента[Subgroup],0)),"")</f>
        <v>W</v>
      </c>
      <c r="D10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110" t="str">
        <f>IFERROR(INDEX(Структура_ассортимента[Product group],MATCH(Товары[[#This Row],[SubGroup]],Структура_ассортимента[Subgroup],0)),"")</f>
        <v>WMO_C</v>
      </c>
      <c r="G10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Row],[SubGroup]],'Структура цен DIY'!$B:$C,2,FALSE),0)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0" t="str">
        <f>IFERROR(INDEX(Структура_ассортимента[SuperCategory],MATCH(Товары[[#This Row],[SubGroup]],Структура_ассортимента[Subgroup],0)),"")</f>
        <v>W</v>
      </c>
      <c r="D10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110" t="str">
        <f>IFERROR(INDEX(Структура_ассортимента[Product group],MATCH(Товары[[#This Row],[SubGroup]],Структура_ассортимента[Subgroup],0)),"")</f>
        <v>WMO_C</v>
      </c>
      <c r="G10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Row],[SubGroup]],'Структура цен DIY'!$B:$C,2,FALSE),0)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0" t="str">
        <f>IFERROR(INDEX(Структура_ассортимента[SuperCategory],MATCH(Товары[[#This Row],[SubGroup]],Структура_ассортимента[Subgroup],0)),"")</f>
        <v>W</v>
      </c>
      <c r="D10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110" t="str">
        <f>IFERROR(INDEX(Структура_ассортимента[Product group],MATCH(Товары[[#This Row],[SubGroup]],Структура_ассортимента[Subgroup],0)),"")</f>
        <v>WMO_C</v>
      </c>
      <c r="G10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Row],[SubGroup]],'Структура цен DIY'!$B:$C,2,FALSE),0)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0" t="str">
        <f>IFERROR(INDEX(Структура_ассортимента[SuperCategory],MATCH(Товары[[#This Row],[SubGroup]],Структура_ассортимента[Subgroup],0)),"")</f>
        <v>W</v>
      </c>
      <c r="D10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110" t="str">
        <f>IFERROR(INDEX(Структура_ассортимента[Product group],MATCH(Товары[[#This Row],[SubGroup]],Структура_ассортимента[Subgroup],0)),"")</f>
        <v>WMO_C</v>
      </c>
      <c r="G10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Row],[SubGroup]],'Структура цен DIY'!$B:$C,2,FALSE),0)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0" t="str">
        <f>IFERROR(INDEX(Структура_ассортимента[SuperCategory],MATCH(Товары[[#This Row],[SubGroup]],Структура_ассортимента[Subgroup],0)),"")</f>
        <v>W</v>
      </c>
      <c r="D10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110" t="str">
        <f>IFERROR(INDEX(Структура_ассортимента[Product group],MATCH(Товары[[#This Row],[SubGroup]],Структура_ассортимента[Subgroup],0)),"")</f>
        <v>WMO_C</v>
      </c>
      <c r="G10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Row],[SubGroup]],'Структура цен DIY'!$B:$C,2,FALSE),0)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0" t="str">
        <f>IFERROR(INDEX(Структура_ассортимента[SuperCategory],MATCH(Товары[[#This Row],[SubGroup]],Структура_ассортимента[Subgroup],0)),"")</f>
        <v>W</v>
      </c>
      <c r="D10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110" t="str">
        <f>IFERROR(INDEX(Структура_ассортимента[Product group],MATCH(Товары[[#This Row],[SubGroup]],Структура_ассортимента[Subgroup],0)),"")</f>
        <v>WMO_C</v>
      </c>
      <c r="G10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Row],[SubGroup]],'Структура цен DIY'!$B:$C,2,FALSE),0)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0" t="str">
        <f>IFERROR(INDEX(Структура_ассортимента[SuperCategory],MATCH(Товары[[#This Row],[SubGroup]],Структура_ассортимента[Subgroup],0)),"")</f>
        <v>W</v>
      </c>
      <c r="D10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110" t="str">
        <f>IFERROR(INDEX(Структура_ассортимента[Product group],MATCH(Товары[[#This Row],[SubGroup]],Структура_ассортимента[Subgroup],0)),"")</f>
        <v>WMO_C</v>
      </c>
      <c r="G10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Row],[SubGroup]],'Структура цен DIY'!$B:$C,2,FALSE),0)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0" t="str">
        <f>IFERROR(INDEX(Структура_ассортимента[SuperCategory],MATCH(Товары[[#This Row],[SubGroup]],Структура_ассортимента[Subgroup],0)),"")</f>
        <v>W</v>
      </c>
      <c r="D10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110" t="str">
        <f>IFERROR(INDEX(Структура_ассортимента[Product group],MATCH(Товары[[#This Row],[SubGroup]],Структура_ассортимента[Subgroup],0)),"")</f>
        <v>WMO_C</v>
      </c>
      <c r="G10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Row],[SubGroup]],'Структура цен DIY'!$B:$C,2,FALSE),0)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0" t="str">
        <f>IFERROR(INDEX(Структура_ассортимента[SuperCategory],MATCH(Товары[[#This Row],[SubGroup]],Структура_ассортимента[Subgroup],0)),"")</f>
        <v>W</v>
      </c>
      <c r="D10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110" t="str">
        <f>IFERROR(INDEX(Структура_ассортимента[Product group],MATCH(Товары[[#This Row],[SubGroup]],Структура_ассортимента[Subgroup],0)),"")</f>
        <v>WMO_C</v>
      </c>
      <c r="G10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Row],[SubGroup]],'Структура цен DIY'!$B:$C,2,FALSE),0)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0" t="str">
        <f>IFERROR(INDEX(Структура_ассортимента[SuperCategory],MATCH(Товары[[#This Row],[SubGroup]],Структура_ассортимента[Subgroup],0)),"")</f>
        <v>W</v>
      </c>
      <c r="D10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110" t="str">
        <f>IFERROR(INDEX(Структура_ассортимента[Product group],MATCH(Товары[[#This Row],[SubGroup]],Структура_ассортимента[Subgroup],0)),"")</f>
        <v>WMO_C</v>
      </c>
      <c r="G10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Row],[SubGroup]],'Структура цен DIY'!$B:$C,2,FALSE),0)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0" t="str">
        <f>IFERROR(INDEX(Структура_ассортимента[SuperCategory],MATCH(Товары[[#This Row],[SubGroup]],Структура_ассортимента[Subgroup],0)),"")</f>
        <v>W</v>
      </c>
      <c r="D10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110" t="str">
        <f>IFERROR(INDEX(Структура_ассортимента[Product group],MATCH(Товары[[#This Row],[SubGroup]],Структура_ассортимента[Subgroup],0)),"")</f>
        <v>WMO_C</v>
      </c>
      <c r="G10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Row],[SubGroup]],'Структура цен DIY'!$B:$C,2,FALSE),0)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0" t="str">
        <f>IFERROR(INDEX(Структура_ассортимента[SuperCategory],MATCH(Товары[[#This Row],[SubGroup]],Структура_ассортимента[Subgroup],0)),"")</f>
        <v>W</v>
      </c>
      <c r="D10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110" t="str">
        <f>IFERROR(INDEX(Структура_ассортимента[Product group],MATCH(Товары[[#This Row],[SubGroup]],Структура_ассортимента[Subgroup],0)),"")</f>
        <v>WMO_C</v>
      </c>
      <c r="G10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Row],[SubGroup]],'Структура цен DIY'!$B:$C,2,FALSE),0)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0" t="str">
        <f>IFERROR(INDEX(Структура_ассортимента[SuperCategory],MATCH(Товары[[#This Row],[SubGroup]],Структура_ассортимента[Subgroup],0)),"")</f>
        <v>W</v>
      </c>
      <c r="D10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110" t="str">
        <f>IFERROR(INDEX(Структура_ассортимента[Product group],MATCH(Товары[[#This Row],[SubGroup]],Структура_ассортимента[Subgroup],0)),"")</f>
        <v>WMO_C</v>
      </c>
      <c r="G10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Row],[SubGroup]],'Структура цен DIY'!$B:$C,2,FALSE),0)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0" t="str">
        <f>IFERROR(INDEX(Структура_ассортимента[SuperCategory],MATCH(Товары[[#This Row],[SubGroup]],Структура_ассортимента[Subgroup],0)),"")</f>
        <v>W</v>
      </c>
      <c r="D10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110" t="str">
        <f>IFERROR(INDEX(Структура_ассортимента[Product group],MATCH(Товары[[#This Row],[SubGroup]],Структура_ассортимента[Subgroup],0)),"")</f>
        <v>WMO_C</v>
      </c>
      <c r="G10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Row],[SubGroup]],'Структура цен DIY'!$B:$C,2,FALSE),0)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0" t="str">
        <f>IFERROR(INDEX(Структура_ассортимента[SuperCategory],MATCH(Товары[[#This Row],[SubGroup]],Структура_ассортимента[Subgroup],0)),"")</f>
        <v>W</v>
      </c>
      <c r="D10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110" t="str">
        <f>IFERROR(INDEX(Структура_ассортимента[Product group],MATCH(Товары[[#This Row],[SubGroup]],Структура_ассортимента[Subgroup],0)),"")</f>
        <v>WMO_C</v>
      </c>
      <c r="G10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Row],[SubGroup]],'Структура цен DIY'!$B:$C,2,FALSE),0)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0" t="str">
        <f>IFERROR(INDEX(Структура_ассортимента[SuperCategory],MATCH(Товары[[#This Row],[SubGroup]],Структура_ассортимента[Subgroup],0)),"")</f>
        <v>W</v>
      </c>
      <c r="D10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110" t="str">
        <f>IFERROR(INDEX(Структура_ассортимента[Product group],MATCH(Товары[[#This Row],[SubGroup]],Структура_ассортимента[Subgroup],0)),"")</f>
        <v>WMO_C</v>
      </c>
      <c r="G10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Row],[SubGroup]],'Структура цен DIY'!$B:$C,2,FALSE),0)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0" t="str">
        <f>IFERROR(INDEX(Структура_ассортимента[SuperCategory],MATCH(Товары[[#This Row],[SubGroup]],Структура_ассортимента[Subgroup],0)),"")</f>
        <v>W</v>
      </c>
      <c r="D10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110" t="str">
        <f>IFERROR(INDEX(Структура_ассортимента[Product group],MATCH(Товары[[#This Row],[SubGroup]],Структура_ассортимента[Subgroup],0)),"")</f>
        <v>WMO_C</v>
      </c>
      <c r="G10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Row],[SubGroup]],'Структура цен DIY'!$B:$C,2,FALSE),0)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0" t="str">
        <f>IFERROR(INDEX(Структура_ассортимента[SuperCategory],MATCH(Товары[[#This Row],[SubGroup]],Структура_ассортимента[Subgroup],0)),"")</f>
        <v>W</v>
      </c>
      <c r="D10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110" t="str">
        <f>IFERROR(INDEX(Структура_ассортимента[Product group],MATCH(Товары[[#This Row],[SubGroup]],Структура_ассортимента[Subgroup],0)),"")</f>
        <v>WMO_C</v>
      </c>
      <c r="G10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Row],[SubGroup]],'Структура цен DIY'!$B:$C,2,FALSE),0)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0" t="str">
        <f>IFERROR(INDEX(Структура_ассортимента[SuperCategory],MATCH(Товары[[#This Row],[SubGroup]],Структура_ассортимента[Subgroup],0)),"")</f>
        <v>W</v>
      </c>
      <c r="D10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110" t="str">
        <f>IFERROR(INDEX(Структура_ассортимента[Product group],MATCH(Товары[[#This Row],[SubGroup]],Структура_ассортимента[Subgroup],0)),"")</f>
        <v>WMO_C</v>
      </c>
      <c r="G10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Row],[SubGroup]],'Структура цен DIY'!$B:$C,2,FALSE),0)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0" t="str">
        <f>IFERROR(INDEX(Структура_ассортимента[SuperCategory],MATCH(Товары[[#This Row],[SubGroup]],Структура_ассортимента[Subgroup],0)),"")</f>
        <v>W</v>
      </c>
      <c r="D10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110" t="str">
        <f>IFERROR(INDEX(Структура_ассортимента[Product group],MATCH(Товары[[#This Row],[SubGroup]],Структура_ассортимента[Subgroup],0)),"")</f>
        <v>WMO_C</v>
      </c>
      <c r="G10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Row],[SubGroup]],'Структура цен DIY'!$B:$C,2,FALSE),0)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0" t="str">
        <f>IFERROR(INDEX(Структура_ассортимента[SuperCategory],MATCH(Товары[[#This Row],[SubGroup]],Структура_ассортимента[Subgroup],0)),"")</f>
        <v>W</v>
      </c>
      <c r="D10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110" t="str">
        <f>IFERROR(INDEX(Структура_ассортимента[Product group],MATCH(Товары[[#This Row],[SubGroup]],Структура_ассортимента[Subgroup],0)),"")</f>
        <v>WMO_C</v>
      </c>
      <c r="G10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Row],[SubGroup]],'Структура цен DIY'!$B:$C,2,FALSE),0)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0" t="str">
        <f>IFERROR(INDEX(Структура_ассортимента[SuperCategory],MATCH(Товары[[#This Row],[SubGroup]],Структура_ассортимента[Subgroup],0)),"")</f>
        <v>W</v>
      </c>
      <c r="D10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110" t="str">
        <f>IFERROR(INDEX(Структура_ассортимента[Product group],MATCH(Товары[[#This Row],[SubGroup]],Структура_ассортимента[Subgroup],0)),"")</f>
        <v>WMO_C</v>
      </c>
      <c r="G108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Row],[SubGroup]],'Структура цен DIY'!$B:$C,2,FALSE),0)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0" t="str">
        <f>IFERROR(INDEX(Структура_ассортимента[SuperCategory],MATCH(Товары[[#This Row],[SubGroup]],Структура_ассортимента[Subgroup],0)),"")</f>
        <v>W</v>
      </c>
      <c r="D10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110" t="str">
        <f>IFERROR(INDEX(Структура_ассортимента[Product group],MATCH(Товары[[#This Row],[SubGroup]],Структура_ассортимента[Subgroup],0)),"")</f>
        <v>WMO_C</v>
      </c>
      <c r="G108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Row],[SubGroup]],'Структура цен DIY'!$B:$C,2,FALSE),0)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0" t="str">
        <f>IFERROR(INDEX(Структура_ассортимента[SuperCategory],MATCH(Товары[[#This Row],[SubGroup]],Структура_ассортимента[Subgroup],0)),"")</f>
        <v>W</v>
      </c>
      <c r="D10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110" t="str">
        <f>IFERROR(INDEX(Структура_ассортимента[Product group],MATCH(Товары[[#This Row],[SubGroup]],Структура_ассортимента[Subgroup],0)),"")</f>
        <v>WMO_C</v>
      </c>
      <c r="G108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Row],[SubGroup]],'Структура цен DIY'!$B:$C,2,FALSE),0)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0" t="str">
        <f>IFERROR(INDEX(Структура_ассортимента[SuperCategory],MATCH(Товары[[#This Row],[SubGroup]],Структура_ассортимента[Subgroup],0)),"")</f>
        <v>W</v>
      </c>
      <c r="D10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110" t="str">
        <f>IFERROR(INDEX(Структура_ассортимента[Product group],MATCH(Товары[[#This Row],[SubGroup]],Структура_ассортимента[Subgroup],0)),"")</f>
        <v>WMO_C</v>
      </c>
      <c r="G109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Row],[SubGroup]],'Структура цен DIY'!$B:$C,2,FALSE),0)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0" t="str">
        <f>IFERROR(INDEX(Структура_ассортимента[SuperCategory],MATCH(Товары[[#This Row],[SubGroup]],Структура_ассортимента[Subgroup],0)),"")</f>
        <v>W</v>
      </c>
      <c r="D10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110" t="str">
        <f>IFERROR(INDEX(Структура_ассортимента[Product group],MATCH(Товары[[#This Row],[SubGroup]],Структура_ассортимента[Subgroup],0)),"")</f>
        <v>WMO_C</v>
      </c>
      <c r="G109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Row],[SubGroup]],'Структура цен DIY'!$B:$C,2,FALSE),0)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0" t="str">
        <f>IFERROR(INDEX(Структура_ассортимента[SuperCategory],MATCH(Товары[[#This Row],[SubGroup]],Структура_ассортимента[Subgroup],0)),"")</f>
        <v>W</v>
      </c>
      <c r="D10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110" t="str">
        <f>IFERROR(INDEX(Структура_ассортимента[Product group],MATCH(Товары[[#This Row],[SubGroup]],Структура_ассортимента[Subgroup],0)),"")</f>
        <v>WMO_C</v>
      </c>
      <c r="G109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Row],[SubGroup]],'Структура цен DIY'!$B:$C,2,FALSE),0)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0" t="str">
        <f>IFERROR(INDEX(Структура_ассортимента[SuperCategory],MATCH(Товары[[#This Row],[SubGroup]],Структура_ассортимента[Subgroup],0)),"")</f>
        <v>W</v>
      </c>
      <c r="D10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110" t="str">
        <f>IFERROR(INDEX(Структура_ассортимента[Product group],MATCH(Товары[[#This Row],[SubGroup]],Структура_ассортимента[Subgroup],0)),"")</f>
        <v>WMO_C</v>
      </c>
      <c r="G109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Row],[SubGroup]],'Структура цен DIY'!$B:$C,2,FALSE),0)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0" t="str">
        <f>IFERROR(INDEX(Структура_ассортимента[SuperCategory],MATCH(Товары[[#This Row],[SubGroup]],Структура_ассортимента[Subgroup],0)),"")</f>
        <v>W</v>
      </c>
      <c r="D10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110" t="str">
        <f>IFERROR(INDEX(Структура_ассортимента[Product group],MATCH(Товары[[#This Row],[SubGroup]],Структура_ассортимента[Subgroup],0)),"")</f>
        <v>WMO_C</v>
      </c>
      <c r="G109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Row],[SubGroup]],'Структура цен DIY'!$B:$C,2,FALSE),0)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0" t="str">
        <f>IFERROR(INDEX(Структура_ассортимента[SuperCategory],MATCH(Товары[[#This Row],[SubGroup]],Структура_ассортимента[Subgroup],0)),"")</f>
        <v>W</v>
      </c>
      <c r="D10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110" t="str">
        <f>IFERROR(INDEX(Структура_ассортимента[Product group],MATCH(Товары[[#This Row],[SubGroup]],Структура_ассортимента[Subgroup],0)),"")</f>
        <v>WMO_C</v>
      </c>
      <c r="G109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Row],[SubGroup]],'Структура цен DIY'!$B:$C,2,FALSE),0)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0" t="str">
        <f>IFERROR(INDEX(Структура_ассортимента[SuperCategory],MATCH(Товары[[#This Row],[SubGroup]],Структура_ассортимента[Subgroup],0)),"")</f>
        <v>W</v>
      </c>
      <c r="D10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110" t="str">
        <f>IFERROR(INDEX(Структура_ассортимента[Product group],MATCH(Товары[[#This Row],[SubGroup]],Структура_ассортимента[Subgroup],0)),"")</f>
        <v>WMO_C</v>
      </c>
      <c r="G109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Row],[SubGroup]],'Структура цен DIY'!$B:$C,2,FALSE),0)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0" t="str">
        <f>IFERROR(INDEX(Структура_ассортимента[SuperCategory],MATCH(Товары[[#This Row],[SubGroup]],Структура_ассортимента[Subgroup],0)),"")</f>
        <v>W</v>
      </c>
      <c r="D10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110" t="str">
        <f>IFERROR(INDEX(Структура_ассортимента[Product group],MATCH(Товары[[#This Row],[SubGroup]],Структура_ассортимента[Subgroup],0)),"")</f>
        <v>WMO_C</v>
      </c>
      <c r="G10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Row],[SubGroup]],'Структура цен DIY'!$B:$C,2,FALSE),0)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0" t="str">
        <f>IFERROR(INDEX(Структура_ассортимента[SuperCategory],MATCH(Товары[[#This Row],[SubGroup]],Структура_ассортимента[Subgroup],0)),"")</f>
        <v>W</v>
      </c>
      <c r="D10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110" t="str">
        <f>IFERROR(INDEX(Структура_ассортимента[Product group],MATCH(Товары[[#This Row],[SubGroup]],Структура_ассортимента[Subgroup],0)),"")</f>
        <v>WMO_C</v>
      </c>
      <c r="G10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Row],[SubGroup]],'Структура цен DIY'!$B:$C,2,FALSE),0)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0" t="str">
        <f>IFERROR(INDEX(Структура_ассортимента[SuperCategory],MATCH(Товары[[#This Row],[SubGroup]],Структура_ассортимента[Subgroup],0)),"")</f>
        <v>W</v>
      </c>
      <c r="D10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110" t="str">
        <f>IFERROR(INDEX(Структура_ассортимента[Product group],MATCH(Товары[[#This Row],[SubGroup]],Структура_ассортимента[Subgroup],0)),"")</f>
        <v>WMO_C</v>
      </c>
      <c r="G10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Row],[SubGroup]],'Структура цен DIY'!$B:$C,2,FALSE),0)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0" t="str">
        <f>IFERROR(INDEX(Структура_ассортимента[SuperCategory],MATCH(Товары[[#This Row],[SubGroup]],Структура_ассортимента[Subgroup],0)),"")</f>
        <v>W</v>
      </c>
      <c r="D11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110" t="str">
        <f>IFERROR(INDEX(Структура_ассортимента[Product group],MATCH(Товары[[#This Row],[SubGroup]],Структура_ассортимента[Subgroup],0)),"")</f>
        <v>WMO_C</v>
      </c>
      <c r="G11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Row],[SubGroup]],'Структура цен DIY'!$B:$C,2,FALSE),0)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0" t="str">
        <f>IFERROR(INDEX(Структура_ассортимента[SuperCategory],MATCH(Товары[[#This Row],[SubGroup]],Структура_ассортимента[Subgroup],0)),"")</f>
        <v>W</v>
      </c>
      <c r="D11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110" t="str">
        <f>IFERROR(INDEX(Структура_ассортимента[Product group],MATCH(Товары[[#This Row],[SubGroup]],Структура_ассортимента[Subgroup],0)),"")</f>
        <v>WMO_C</v>
      </c>
      <c r="G11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Row],[SubGroup]],'Структура цен DIY'!$B:$C,2,FALSE),0)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0" t="str">
        <f>IFERROR(INDEX(Структура_ассортимента[SuperCategory],MATCH(Товары[[#This Row],[SubGroup]],Структура_ассортимента[Subgroup],0)),"")</f>
        <v>W</v>
      </c>
      <c r="D11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110" t="str">
        <f>IFERROR(INDEX(Структура_ассортимента[Product group],MATCH(Товары[[#This Row],[SubGroup]],Структура_ассортимента[Subgroup],0)),"")</f>
        <v>WMO_C</v>
      </c>
      <c r="G11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Row],[SubGroup]],'Структура цен DIY'!$B:$C,2,FALSE),0)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0" t="str">
        <f>IFERROR(INDEX(Структура_ассортимента[SuperCategory],MATCH(Товары[[#This Row],[SubGroup]],Структура_ассортимента[Subgroup],0)),"")</f>
        <v>W</v>
      </c>
      <c r="D11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110" t="str">
        <f>IFERROR(INDEX(Структура_ассортимента[Product group],MATCH(Товары[[#This Row],[SubGroup]],Структура_ассортимента[Subgroup],0)),"")</f>
        <v>WMO_C</v>
      </c>
      <c r="G11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Row],[SubGroup]],'Структура цен DIY'!$B:$C,2,FALSE),0)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0" t="str">
        <f>IFERROR(INDEX(Структура_ассортимента[SuperCategory],MATCH(Товары[[#This Row],[SubGroup]],Структура_ассортимента[Subgroup],0)),"")</f>
        <v>W</v>
      </c>
      <c r="D11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110" t="str">
        <f>IFERROR(INDEX(Структура_ассортимента[Product group],MATCH(Товары[[#This Row],[SubGroup]],Структура_ассортимента[Subgroup],0)),"")</f>
        <v>WMO_C</v>
      </c>
      <c r="G11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Row],[SubGroup]],'Структура цен DIY'!$B:$C,2,FALSE),0)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0" t="str">
        <f>IFERROR(INDEX(Структура_ассортимента[SuperCategory],MATCH(Товары[[#This Row],[SubGroup]],Структура_ассортимента[Subgroup],0)),"")</f>
        <v>W</v>
      </c>
      <c r="D11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110" t="str">
        <f>IFERROR(INDEX(Структура_ассортимента[Product group],MATCH(Товары[[#This Row],[SubGroup]],Структура_ассортимента[Subgroup],0)),"")</f>
        <v>WMO_C</v>
      </c>
      <c r="G11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Row],[SubGroup]],'Структура цен DIY'!$B:$C,2,FALSE),0)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0" t="str">
        <f>IFERROR(INDEX(Структура_ассортимента[SuperCategory],MATCH(Товары[[#This Row],[SubGroup]],Структура_ассортимента[Subgroup],0)),"")</f>
        <v>W</v>
      </c>
      <c r="D11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110" t="str">
        <f>IFERROR(INDEX(Структура_ассортимента[Product group],MATCH(Товары[[#This Row],[SubGroup]],Структура_ассортимента[Subgroup],0)),"")</f>
        <v>WMO_C</v>
      </c>
      <c r="G11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Row],[SubGroup]],'Структура цен DIY'!$B:$C,2,FALSE),0)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0" t="str">
        <f>IFERROR(INDEX(Структура_ассортимента[SuperCategory],MATCH(Товары[[#This Row],[SubGroup]],Структура_ассортимента[Subgroup],0)),"")</f>
        <v>W</v>
      </c>
      <c r="D11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110" t="str">
        <f>IFERROR(INDEX(Структура_ассортимента[Product group],MATCH(Товары[[#This Row],[SubGroup]],Структура_ассортимента[Subgroup],0)),"")</f>
        <v>WMO_C</v>
      </c>
      <c r="G11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Row],[SubGroup]],'Структура цен DIY'!$B:$C,2,FALSE),0)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0" t="str">
        <f>IFERROR(INDEX(Структура_ассортимента[SuperCategory],MATCH(Товары[[#This Row],[SubGroup]],Структура_ассортимента[Subgroup],0)),"")</f>
        <v>W</v>
      </c>
      <c r="D11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110" t="str">
        <f>IFERROR(INDEX(Структура_ассортимента[Product group],MATCH(Товары[[#This Row],[SubGroup]],Структура_ассортимента[Subgroup],0)),"")</f>
        <v>WMO_C</v>
      </c>
      <c r="G11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Row],[SubGroup]],'Структура цен DIY'!$B:$C,2,FALSE),0)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0" t="str">
        <f>IFERROR(INDEX(Структура_ассортимента[SuperCategory],MATCH(Товары[[#This Row],[SubGroup]],Структура_ассортимента[Subgroup],0)),"")</f>
        <v>W</v>
      </c>
      <c r="D11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110" t="str">
        <f>IFERROR(INDEX(Структура_ассортимента[Product group],MATCH(Товары[[#This Row],[SubGroup]],Структура_ассортимента[Subgroup],0)),"")</f>
        <v>WMO_C</v>
      </c>
      <c r="G11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Row],[SubGroup]],'Структура цен DIY'!$B:$C,2,FALSE),0)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0" t="str">
        <f>IFERROR(INDEX(Структура_ассортимента[SuperCategory],MATCH(Товары[[#This Row],[SubGroup]],Структура_ассортимента[Subgroup],0)),"")</f>
        <v>W</v>
      </c>
      <c r="D11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110" t="str">
        <f>IFERROR(INDEX(Структура_ассортимента[Product group],MATCH(Товары[[#This Row],[SubGroup]],Структура_ассортимента[Subgroup],0)),"")</f>
        <v>WMO_C</v>
      </c>
      <c r="G11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Row],[SubGroup]],'Структура цен DIY'!$B:$C,2,FALSE),0)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0" t="str">
        <f>IFERROR(INDEX(Структура_ассортимента[SuperCategory],MATCH(Товары[[#This Row],[SubGroup]],Структура_ассортимента[Subgroup],0)),"")</f>
        <v>W</v>
      </c>
      <c r="D11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110" t="str">
        <f>IFERROR(INDEX(Структура_ассортимента[Product group],MATCH(Товары[[#This Row],[SubGroup]],Структура_ассортимента[Subgroup],0)),"")</f>
        <v>WMO_C</v>
      </c>
      <c r="G11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Row],[SubGroup]],'Структура цен DIY'!$B:$C,2,FALSE),0)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0" t="str">
        <f>IFERROR(INDEX(Структура_ассортимента[SuperCategory],MATCH(Товары[[#This Row],[SubGroup]],Структура_ассортимента[Subgroup],0)),"")</f>
        <v>W</v>
      </c>
      <c r="D11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110" t="str">
        <f>IFERROR(INDEX(Структура_ассортимента[Product group],MATCH(Товары[[#This Row],[SubGroup]],Структура_ассортимента[Subgroup],0)),"")</f>
        <v>WMO_C</v>
      </c>
      <c r="G11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Row],[SubGroup]],'Структура цен DIY'!$B:$C,2,FALSE),0)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0" t="str">
        <f>IFERROR(INDEX(Структура_ассортимента[SuperCategory],MATCH(Товары[[#This Row],[SubGroup]],Структура_ассортимента[Subgroup],0)),"")</f>
        <v>W</v>
      </c>
      <c r="D11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110" t="str">
        <f>IFERROR(INDEX(Структура_ассортимента[Product group],MATCH(Товары[[#This Row],[SubGroup]],Структура_ассортимента[Subgroup],0)),"")</f>
        <v>WMO_C</v>
      </c>
      <c r="G11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Row],[SubGroup]],'Структура цен DIY'!$B:$C,2,FALSE),0)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0" t="str">
        <f>IFERROR(INDEX(Структура_ассортимента[SuperCategory],MATCH(Товары[[#This Row],[SubGroup]],Структура_ассортимента[Subgroup],0)),"")</f>
        <v>W</v>
      </c>
      <c r="D11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110" t="str">
        <f>IFERROR(INDEX(Структура_ассортимента[Product group],MATCH(Товары[[#This Row],[SubGroup]],Структура_ассортимента[Subgroup],0)),"")</f>
        <v>WMO_C</v>
      </c>
      <c r="G11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Row],[SubGroup]],'Структура цен DIY'!$B:$C,2,FALSE),0)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0" t="str">
        <f>IFERROR(INDEX(Структура_ассортимента[SuperCategory],MATCH(Товары[[#This Row],[SubGroup]],Структура_ассортимента[Subgroup],0)),"")</f>
        <v>W</v>
      </c>
      <c r="D11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110" t="str">
        <f>IFERROR(INDEX(Структура_ассортимента[Product group],MATCH(Товары[[#This Row],[SubGroup]],Структура_ассортимента[Subgroup],0)),"")</f>
        <v>WMO_C</v>
      </c>
      <c r="G111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Row],[SubGroup]],'Структура цен DIY'!$B:$C,2,FALSE),0)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0" t="str">
        <f>IFERROR(INDEX(Структура_ассортимента[SuperCategory],MATCH(Товары[[#This Row],[SubGroup]],Структура_ассортимента[Subgroup],0)),"")</f>
        <v>W</v>
      </c>
      <c r="D11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110" t="str">
        <f>IFERROR(INDEX(Структура_ассортимента[Product group],MATCH(Товары[[#This Row],[SubGroup]],Структура_ассортимента[Subgroup],0)),"")</f>
        <v>WMO_C</v>
      </c>
      <c r="G111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Row],[SubGroup]],'Структура цен DIY'!$B:$C,2,FALSE),0)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0" t="str">
        <f>IFERROR(INDEX(Структура_ассортимента[SuperCategory],MATCH(Товары[[#This Row],[SubGroup]],Структура_ассортимента[Subgroup],0)),"")</f>
        <v>W</v>
      </c>
      <c r="D11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110" t="str">
        <f>IFERROR(INDEX(Структура_ассортимента[Product group],MATCH(Товары[[#This Row],[SubGroup]],Структура_ассортимента[Subgroup],0)),"")</f>
        <v>WMO_C</v>
      </c>
      <c r="G111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Row],[SubGroup]],'Структура цен DIY'!$B:$C,2,FALSE),0)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0" t="str">
        <f>IFERROR(INDEX(Структура_ассортимента[SuperCategory],MATCH(Товары[[#This Row],[SubGroup]],Структура_ассортимента[Subgroup],0)),"")</f>
        <v>W</v>
      </c>
      <c r="D11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110" t="str">
        <f>IFERROR(INDEX(Структура_ассортимента[Product group],MATCH(Товары[[#This Row],[SubGroup]],Структура_ассортимента[Subgroup],0)),"")</f>
        <v>WMO_C</v>
      </c>
      <c r="G111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Row],[SubGroup]],'Структура цен DIY'!$B:$C,2,FALSE),0)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0" t="str">
        <f>IFERROR(INDEX(Структура_ассортимента[SuperCategory],MATCH(Товары[[#This Row],[SubGroup]],Структура_ассортимента[Subgroup],0)),"")</f>
        <v>W</v>
      </c>
      <c r="D11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110" t="str">
        <f>IFERROR(INDEX(Структура_ассортимента[Product group],MATCH(Товары[[#This Row],[SubGroup]],Структура_ассортимента[Subgroup],0)),"")</f>
        <v>WMO_C</v>
      </c>
      <c r="G111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Row],[SubGroup]],'Структура цен DIY'!$B:$C,2,FALSE),0)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0" t="str">
        <f>IFERROR(INDEX(Структура_ассортимента[SuperCategory],MATCH(Товары[[#This Row],[SubGroup]],Структура_ассортимента[Subgroup],0)),"")</f>
        <v>W</v>
      </c>
      <c r="D11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110" t="str">
        <f>IFERROR(INDEX(Структура_ассортимента[Product group],MATCH(Товары[[#This Row],[SubGroup]],Структура_ассортимента[Subgroup],0)),"")</f>
        <v>WMO_C</v>
      </c>
      <c r="G112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Row],[SubGroup]],'Структура цен DIY'!$B:$C,2,FALSE),0)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0" t="str">
        <f>IFERROR(INDEX(Структура_ассортимента[SuperCategory],MATCH(Товары[[#This Row],[SubGroup]],Структура_ассортимента[Subgroup],0)),"")</f>
        <v>W</v>
      </c>
      <c r="D11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110" t="str">
        <f>IFERROR(INDEX(Структура_ассортимента[Product group],MATCH(Товары[[#This Row],[SubGroup]],Структура_ассортимента[Subgroup],0)),"")</f>
        <v>WMO_C</v>
      </c>
      <c r="G112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Row],[SubGroup]],'Структура цен DIY'!$B:$C,2,FALSE),0)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0" t="str">
        <f>IFERROR(INDEX(Структура_ассортимента[SuperCategory],MATCH(Товары[[#This Row],[SubGroup]],Структура_ассортимента[Subgroup],0)),"")</f>
        <v>W</v>
      </c>
      <c r="D11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110" t="str">
        <f>IFERROR(INDEX(Структура_ассортимента[Product group],MATCH(Товары[[#This Row],[SubGroup]],Структура_ассортимента[Subgroup],0)),"")</f>
        <v>WMO_C</v>
      </c>
      <c r="G112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Row],[SubGroup]],'Структура цен DIY'!$B:$C,2,FALSE),0)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0" t="str">
        <f>IFERROR(INDEX(Структура_ассортимента[SuperCategory],MATCH(Товары[[#This Row],[SubGroup]],Структура_ассортимента[Subgroup],0)),"")</f>
        <v>W</v>
      </c>
      <c r="D11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110" t="str">
        <f>IFERROR(INDEX(Структура_ассортимента[Product group],MATCH(Товары[[#This Row],[SubGroup]],Структура_ассортимента[Subgroup],0)),"")</f>
        <v>WMO_C</v>
      </c>
      <c r="G112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Row],[SubGroup]],'Структура цен DIY'!$B:$C,2,FALSE),0)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0" t="str">
        <f>IFERROR(INDEX(Структура_ассортимента[SuperCategory],MATCH(Товары[[#This Row],[SubGroup]],Структура_ассортимента[Subgroup],0)),"")</f>
        <v>W</v>
      </c>
      <c r="D11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110" t="str">
        <f>IFERROR(INDEX(Структура_ассортимента[Product group],MATCH(Товары[[#This Row],[SubGroup]],Структура_ассортимента[Subgroup],0)),"")</f>
        <v>WMO_C</v>
      </c>
      <c r="G112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Row],[SubGroup]],'Структура цен DIY'!$B:$C,2,FALSE),0)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0" t="str">
        <f>IFERROR(INDEX(Структура_ассортимента[SuperCategory],MATCH(Товары[[#This Row],[SubGroup]],Структура_ассортимента[Subgroup],0)),"")</f>
        <v>W</v>
      </c>
      <c r="D11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110" t="str">
        <f>IFERROR(INDEX(Структура_ассортимента[Product group],MATCH(Товары[[#This Row],[SubGroup]],Структура_ассортимента[Subgroup],0)),"")</f>
        <v>WMO_C</v>
      </c>
      <c r="G112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Row],[SubGroup]],'Структура цен DIY'!$B:$C,2,FALSE),0)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0" t="str">
        <f>IFERROR(INDEX(Структура_ассортимента[SuperCategory],MATCH(Товары[[#This Row],[SubGroup]],Структура_ассортимента[Subgroup],0)),"")</f>
        <v>W</v>
      </c>
      <c r="D11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110" t="str">
        <f>IFERROR(INDEX(Структура_ассортимента[Product group],MATCH(Товары[[#This Row],[SubGroup]],Структура_ассортимента[Subgroup],0)),"")</f>
        <v>WMO_C</v>
      </c>
      <c r="G112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Row],[SubGroup]],'Структура цен DIY'!$B:$C,2,FALSE),0)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0" t="str">
        <f>IFERROR(INDEX(Структура_ассортимента[SuperCategory],MATCH(Товары[[#This Row],[SubGroup]],Структура_ассортимента[Subgroup],0)),"")</f>
        <v>W</v>
      </c>
      <c r="D11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110" t="str">
        <f>IFERROR(INDEX(Структура_ассортимента[Product group],MATCH(Товары[[#This Row],[SubGroup]],Структура_ассортимента[Subgroup],0)),"")</f>
        <v>WMO_C</v>
      </c>
      <c r="G112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Row],[SubGroup]],'Структура цен DIY'!$B:$C,2,FALSE),0)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0" t="str">
        <f>IFERROR(INDEX(Структура_ассортимента[SuperCategory],MATCH(Товары[[#This Row],[SubGroup]],Структура_ассортимента[Subgroup],0)),"")</f>
        <v>W</v>
      </c>
      <c r="D11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110" t="str">
        <f>IFERROR(INDEX(Структура_ассортимента[Product group],MATCH(Товары[[#This Row],[SubGroup]],Структура_ассортимента[Subgroup],0)),"")</f>
        <v>WMO_C</v>
      </c>
      <c r="G112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Row],[SubGroup]],'Структура цен DIY'!$B:$C,2,FALSE),0)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0" t="str">
        <f>IFERROR(INDEX(Структура_ассортимента[SuperCategory],MATCH(Товары[[#This Row],[SubGroup]],Структура_ассортимента[Subgroup],0)),"")</f>
        <v>W</v>
      </c>
      <c r="D11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110" t="str">
        <f>IFERROR(INDEX(Структура_ассортимента[Product group],MATCH(Товары[[#This Row],[SubGroup]],Структура_ассортимента[Subgroup],0)),"")</f>
        <v>WMO_C</v>
      </c>
      <c r="G112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Row],[SubGroup]],'Структура цен DIY'!$B:$C,2,FALSE),0)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0" t="str">
        <f>IFERROR(INDEX(Структура_ассортимента[SuperCategory],MATCH(Товары[[#This Row],[SubGroup]],Структура_ассортимента[Subgroup],0)),"")</f>
        <v>W</v>
      </c>
      <c r="D11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110" t="str">
        <f>IFERROR(INDEX(Структура_ассортимента[Product group],MATCH(Товары[[#This Row],[SubGroup]],Структура_ассортимента[Subgroup],0)),"")</f>
        <v>WMO_C</v>
      </c>
      <c r="G113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Row],[SubGroup]],'Структура цен DIY'!$B:$C,2,FALSE),0)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0" t="str">
        <f>IFERROR(INDEX(Структура_ассортимента[SuperCategory],MATCH(Товары[[#This Row],[SubGroup]],Структура_ассортимента[Subgroup],0)),"")</f>
        <v>W</v>
      </c>
      <c r="D11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110" t="str">
        <f>IFERROR(INDEX(Структура_ассортимента[Product group],MATCH(Товары[[#This Row],[SubGroup]],Структура_ассортимента[Subgroup],0)),"")</f>
        <v>WMO_C</v>
      </c>
      <c r="G113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Row],[SubGroup]],'Структура цен DIY'!$B:$C,2,FALSE),0)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0" t="str">
        <f>IFERROR(INDEX(Структура_ассортимента[SuperCategory],MATCH(Товары[[#This Row],[SubGroup]],Структура_ассортимента[Subgroup],0)),"")</f>
        <v>W</v>
      </c>
      <c r="D11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110" t="str">
        <f>IFERROR(INDEX(Структура_ассортимента[Product group],MATCH(Товары[[#This Row],[SubGroup]],Структура_ассортимента[Subgroup],0)),"")</f>
        <v>WMO_C</v>
      </c>
      <c r="G113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Row],[SubGroup]],'Структура цен DIY'!$B:$C,2,FALSE),0)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0" t="str">
        <f>IFERROR(INDEX(Структура_ассортимента[SuperCategory],MATCH(Товары[[#This Row],[SubGroup]],Структура_ассортимента[Subgroup],0)),"")</f>
        <v>W</v>
      </c>
      <c r="D11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110" t="str">
        <f>IFERROR(INDEX(Структура_ассортимента[Product group],MATCH(Товары[[#This Row],[SubGroup]],Структура_ассортимента[Subgroup],0)),"")</f>
        <v>WMO_C</v>
      </c>
      <c r="G11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Row],[SubGroup]],'Структура цен DIY'!$B:$C,2,FALSE),0)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0" t="str">
        <f>IFERROR(INDEX(Структура_ассортимента[SuperCategory],MATCH(Товары[[#This Row],[SubGroup]],Структура_ассортимента[Subgroup],0)),"")</f>
        <v>W</v>
      </c>
      <c r="D11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110" t="str">
        <f>IFERROR(INDEX(Структура_ассортимента[Product group],MATCH(Товары[[#This Row],[SubGroup]],Структура_ассортимента[Subgroup],0)),"")</f>
        <v>WMO_C</v>
      </c>
      <c r="G11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Row],[SubGroup]],'Структура цен DIY'!$B:$C,2,FALSE),0)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0" t="str">
        <f>IFERROR(INDEX(Структура_ассортимента[SuperCategory],MATCH(Товары[[#This Row],[SubGroup]],Структура_ассортимента[Subgroup],0)),"")</f>
        <v>W</v>
      </c>
      <c r="D11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110" t="str">
        <f>IFERROR(INDEX(Структура_ассортимента[Product group],MATCH(Товары[[#This Row],[SubGroup]],Структура_ассортимента[Subgroup],0)),"")</f>
        <v>WMO_C</v>
      </c>
      <c r="G11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Row],[SubGroup]],'Структура цен DIY'!$B:$C,2,FALSE),0)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0" t="str">
        <f>IFERROR(INDEX(Структура_ассортимента[SuperCategory],MATCH(Товары[[#This Row],[SubGroup]],Структура_ассортимента[Subgroup],0)),"")</f>
        <v>W</v>
      </c>
      <c r="D11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110" t="str">
        <f>IFERROR(INDEX(Структура_ассортимента[Product group],MATCH(Товары[[#This Row],[SubGroup]],Структура_ассортимента[Subgroup],0)),"")</f>
        <v>WMO_C</v>
      </c>
      <c r="G11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Row],[SubGroup]],'Структура цен DIY'!$B:$C,2,FALSE),0)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0" t="str">
        <f>IFERROR(INDEX(Структура_ассортимента[SuperCategory],MATCH(Товары[[#This Row],[SubGroup]],Структура_ассортимента[Subgroup],0)),"")</f>
        <v>W</v>
      </c>
      <c r="D11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110" t="str">
        <f>IFERROR(INDEX(Структура_ассортимента[Product group],MATCH(Товары[[#This Row],[SubGroup]],Структура_ассортимента[Subgroup],0)),"")</f>
        <v>WMO_C</v>
      </c>
      <c r="G11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Row],[SubGroup]],'Структура цен DIY'!$B:$C,2,FALSE),0)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0" t="str">
        <f>IFERROR(INDEX(Структура_ассортимента[SuperCategory],MATCH(Товары[[#This Row],[SubGroup]],Структура_ассортимента[Subgroup],0)),"")</f>
        <v>W</v>
      </c>
      <c r="D11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110" t="str">
        <f>IFERROR(INDEX(Структура_ассортимента[Product group],MATCH(Товары[[#This Row],[SubGroup]],Структура_ассортимента[Subgroup],0)),"")</f>
        <v>WMO_C</v>
      </c>
      <c r="G11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Row],[SubGroup]],'Структура цен DIY'!$B:$C,2,FALSE),0)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0" t="str">
        <f>IFERROR(INDEX(Структура_ассортимента[SuperCategory],MATCH(Товары[[#This Row],[SubGroup]],Структура_ассортимента[Subgroup],0)),"")</f>
        <v>W</v>
      </c>
      <c r="D11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110" t="str">
        <f>IFERROR(INDEX(Структура_ассортимента[Product group],MATCH(Товары[[#This Row],[SubGroup]],Структура_ассортимента[Subgroup],0)),"")</f>
        <v>WMO_C</v>
      </c>
      <c r="G11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Row],[SubGroup]],'Структура цен DIY'!$B:$C,2,FALSE),0)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0" t="str">
        <f>IFERROR(INDEX(Структура_ассортимента[SuperCategory],MATCH(Товары[[#This Row],[SubGroup]],Структура_ассортимента[Subgroup],0)),"")</f>
        <v>W</v>
      </c>
      <c r="D11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110" t="str">
        <f>IFERROR(INDEX(Структура_ассортимента[Product group],MATCH(Товары[[#This Row],[SubGroup]],Структура_ассортимента[Subgroup],0)),"")</f>
        <v>WMO_C</v>
      </c>
      <c r="G11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Row],[SubGroup]],'Структура цен DIY'!$B:$C,2,FALSE),0)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0" t="str">
        <f>IFERROR(INDEX(Структура_ассортимента[SuperCategory],MATCH(Товары[[#This Row],[SubGroup]],Структура_ассортимента[Subgroup],0)),"")</f>
        <v>W</v>
      </c>
      <c r="D11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110" t="str">
        <f>IFERROR(INDEX(Структура_ассортимента[Product group],MATCH(Товары[[#This Row],[SubGroup]],Структура_ассортимента[Subgroup],0)),"")</f>
        <v>WMO_C</v>
      </c>
      <c r="G11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Row],[SubGroup]],'Структура цен DIY'!$B:$C,2,FALSE),0)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0" t="str">
        <f>IFERROR(INDEX(Структура_ассортимента[SuperCategory],MATCH(Товары[[#This Row],[SubGroup]],Структура_ассортимента[Subgroup],0)),"")</f>
        <v>W</v>
      </c>
      <c r="D11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110" t="str">
        <f>IFERROR(INDEX(Структура_ассортимента[Product group],MATCH(Товары[[#This Row],[SubGroup]],Структура_ассортимента[Subgroup],0)),"")</f>
        <v>WMO_C</v>
      </c>
      <c r="G11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Row],[SubGroup]],'Структура цен DIY'!$B:$C,2,FALSE),0)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0" t="str">
        <f>IFERROR(INDEX(Структура_ассортимента[SuperCategory],MATCH(Товары[[#This Row],[SubGroup]],Структура_ассортимента[Subgroup],0)),"")</f>
        <v>W</v>
      </c>
      <c r="D11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110" t="str">
        <f>IFERROR(INDEX(Структура_ассортимента[Product group],MATCH(Товары[[#This Row],[SubGroup]],Структура_ассортимента[Subgroup],0)),"")</f>
        <v>WMO_C</v>
      </c>
      <c r="G11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Row],[SubGroup]],'Структура цен DIY'!$B:$C,2,FALSE),0)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0" t="str">
        <f>IFERROR(INDEX(Структура_ассортимента[SuperCategory],MATCH(Товары[[#This Row],[SubGroup]],Структура_ассортимента[Subgroup],0)),"")</f>
        <v>W</v>
      </c>
      <c r="D11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110" t="str">
        <f>IFERROR(INDEX(Структура_ассортимента[Product group],MATCH(Товары[[#This Row],[SubGroup]],Структура_ассортимента[Subgroup],0)),"")</f>
        <v>WMO_C</v>
      </c>
      <c r="G114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Row],[SubGroup]],'Структура цен DIY'!$B:$C,2,FALSE),0)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0" t="str">
        <f>IFERROR(INDEX(Структура_ассортимента[SuperCategory],MATCH(Товары[[#This Row],[SubGroup]],Структура_ассортимента[Subgroup],0)),"")</f>
        <v>W</v>
      </c>
      <c r="D11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110" t="str">
        <f>IFERROR(INDEX(Структура_ассортимента[Product group],MATCH(Товары[[#This Row],[SubGroup]],Структура_ассортимента[Subgroup],0)),"")</f>
        <v>WMO_C</v>
      </c>
      <c r="G11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5" s="36">
        <v>9012</v>
      </c>
      <c r="J1145" s="36" t="str">
        <f>IFERROR(INDEX(Структура_ассортимента[Generic Name (long)],MATCH(Товары[[#This Row],[SubGroup]],Структура_ассортимента[Subgroup],0)),"")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Row],[SubGroup]],'Структура цен DIY'!$B:$C,2,FALSE),0)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0" t="str">
        <f>IFERROR(INDEX(Структура_ассортимента[SuperCategory],MATCH(Товары[[#This Row],[SubGroup]],Структура_ассортимента[Subgroup],0)),"")</f>
        <v>W</v>
      </c>
      <c r="D11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110" t="str">
        <f>IFERROR(INDEX(Структура_ассортимента[Product group],MATCH(Товары[[#This Row],[SubGroup]],Структура_ассортимента[Subgroup],0)),"")</f>
        <v>WMO_C</v>
      </c>
      <c r="G11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6" s="36">
        <v>9012</v>
      </c>
      <c r="J1146" s="36" t="str">
        <f>IFERROR(INDEX(Структура_ассортимента[Generic Name (long)],MATCH(Товары[[#This Row],[SubGroup]],Структура_ассортимента[Subgroup],0)),"")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Row],[SubGroup]],'Структура цен DIY'!$B:$C,2,FALSE),0)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0" t="str">
        <f>IFERROR(INDEX(Структура_ассортимента[SuperCategory],MATCH(Товары[[#This Row],[SubGroup]],Структура_ассортимента[Subgroup],0)),"")</f>
        <v>W</v>
      </c>
      <c r="D11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110" t="str">
        <f>IFERROR(INDEX(Структура_ассортимента[Product group],MATCH(Товары[[#This Row],[SubGroup]],Структура_ассортимента[Subgroup],0)),"")</f>
        <v>WMO_C</v>
      </c>
      <c r="G114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Row],[SubGroup]],'Структура цен DIY'!$B:$C,2,FALSE),0)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0" t="str">
        <f>IFERROR(INDEX(Структура_ассортимента[SuperCategory],MATCH(Товары[[#This Row],[SubGroup]],Структура_ассортимента[Subgroup],0)),"")</f>
        <v>W</v>
      </c>
      <c r="D11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110" t="str">
        <f>IFERROR(INDEX(Структура_ассортимента[Product group],MATCH(Товары[[#This Row],[SubGroup]],Структура_ассортимента[Subgroup],0)),"")</f>
        <v>WMO_C</v>
      </c>
      <c r="G114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Row],[SubGroup]],'Структура цен DIY'!$B:$C,2,FALSE),0)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0" t="str">
        <f>IFERROR(INDEX(Структура_ассортимента[SuperCategory],MATCH(Товары[[#This Row],[SubGroup]],Структура_ассортимента[Subgroup],0)),"")</f>
        <v>W</v>
      </c>
      <c r="D11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110" t="str">
        <f>IFERROR(INDEX(Структура_ассортимента[Product group],MATCH(Товары[[#This Row],[SubGroup]],Структура_ассортимента[Subgroup],0)),"")</f>
        <v>WMO_C</v>
      </c>
      <c r="G114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Row],[SubGroup]],'Структура цен DIY'!$B:$C,2,FALSE),0)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0" t="str">
        <f>IFERROR(INDEX(Структура_ассортимента[SuperCategory],MATCH(Товары[[#This Row],[SubGroup]],Структура_ассортимента[Subgroup],0)),"")</f>
        <v>W</v>
      </c>
      <c r="D11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110" t="str">
        <f>IFERROR(INDEX(Структура_ассортимента[Product group],MATCH(Товары[[#This Row],[SubGroup]],Структура_ассортимента[Subgroup],0)),"")</f>
        <v>WMO_C</v>
      </c>
      <c r="G115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Row],[SubGroup]],'Структура цен DIY'!$B:$C,2,FALSE),0)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0" t="str">
        <f>IFERROR(INDEX(Структура_ассортимента[SuperCategory],MATCH(Товары[[#This Row],[SubGroup]],Структура_ассортимента[Subgroup],0)),"")</f>
        <v>W</v>
      </c>
      <c r="D11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110" t="str">
        <f>IFERROR(INDEX(Структура_ассортимента[Product group],MATCH(Товары[[#This Row],[SubGroup]],Структура_ассортимента[Subgroup],0)),"")</f>
        <v>WMO_C</v>
      </c>
      <c r="G115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Row],[SubGroup]],'Структура цен DIY'!$B:$C,2,FALSE),0)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0" t="str">
        <f>IFERROR(INDEX(Структура_ассортимента[SuperCategory],MATCH(Товары[[#This Row],[SubGroup]],Структура_ассортимента[Subgroup],0)),"")</f>
        <v>W</v>
      </c>
      <c r="D11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110" t="str">
        <f>IFERROR(INDEX(Структура_ассортимента[Product group],MATCH(Товары[[#This Row],[SubGroup]],Структура_ассортимента[Subgroup],0)),"")</f>
        <v>WMO_C</v>
      </c>
      <c r="G115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Row],[SubGroup]],'Структура цен DIY'!$B:$C,2,FALSE),0)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0" t="str">
        <f>IFERROR(INDEX(Структура_ассортимента[SuperCategory],MATCH(Товары[[#This Row],[SubGroup]],Структура_ассортимента[Subgroup],0)),"")</f>
        <v>W</v>
      </c>
      <c r="D11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110" t="str">
        <f>IFERROR(INDEX(Структура_ассортимента[Product group],MATCH(Товары[[#This Row],[SubGroup]],Структура_ассортимента[Subgroup],0)),"")</f>
        <v>WMO_C</v>
      </c>
      <c r="G115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Row],[SubGroup]],'Структура цен DIY'!$B:$C,2,FALSE),0)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0" t="str">
        <f>IFERROR(INDEX(Структура_ассортимента[SuperCategory],MATCH(Товары[[#This Row],[SubGroup]],Структура_ассортимента[Subgroup],0)),"")</f>
        <v>W</v>
      </c>
      <c r="D11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110" t="str">
        <f>IFERROR(INDEX(Структура_ассортимента[Product group],MATCH(Товары[[#This Row],[SubGroup]],Структура_ассортимента[Subgroup],0)),"")</f>
        <v>WMO_C</v>
      </c>
      <c r="G11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Row],[SubGroup]],'Структура цен DIY'!$B:$C,2,FALSE),0)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0" t="str">
        <f>IFERROR(INDEX(Структура_ассортимента[SuperCategory],MATCH(Товары[[#This Row],[SubGroup]],Структура_ассортимента[Subgroup],0)),"")</f>
        <v>W</v>
      </c>
      <c r="D11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110" t="str">
        <f>IFERROR(INDEX(Структура_ассортимента[Product group],MATCH(Товары[[#This Row],[SubGroup]],Структура_ассортимента[Subgroup],0)),"")</f>
        <v>WMO_C</v>
      </c>
      <c r="G11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Row],[SubGroup]],'Структура цен DIY'!$B:$C,2,FALSE),0)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0" t="str">
        <f>IFERROR(INDEX(Структура_ассортимента[SuperCategory],MATCH(Товары[[#This Row],[SubGroup]],Структура_ассортимента[Subgroup],0)),"")</f>
        <v>W</v>
      </c>
      <c r="D11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110" t="str">
        <f>IFERROR(INDEX(Структура_ассортимента[Product group],MATCH(Товары[[#This Row],[SubGroup]],Структура_ассортимента[Subgroup],0)),"")</f>
        <v>WMO_C</v>
      </c>
      <c r="G11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Row],[SubGroup]],'Структура цен DIY'!$B:$C,2,FALSE),0)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0" t="str">
        <f>IFERROR(INDEX(Структура_ассортимента[SuperCategory],MATCH(Товары[[#This Row],[SubGroup]],Структура_ассортимента[Subgroup],0)),"")</f>
        <v>W</v>
      </c>
      <c r="D11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110" t="str">
        <f>IFERROR(INDEX(Структура_ассортимента[Product group],MATCH(Товары[[#This Row],[SubGroup]],Структура_ассортимента[Subgroup],0)),"")</f>
        <v>WMO_C</v>
      </c>
      <c r="G11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Row],[SubGroup]],'Структура цен DIY'!$B:$C,2,FALSE),0)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0" t="str">
        <f>IFERROR(INDEX(Структура_ассортимента[SuperCategory],MATCH(Товары[[#This Row],[SubGroup]],Структура_ассортимента[Subgroup],0)),"")</f>
        <v>W</v>
      </c>
      <c r="D11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110" t="str">
        <f>IFERROR(INDEX(Структура_ассортимента[Product group],MATCH(Товары[[#This Row],[SubGroup]],Структура_ассортимента[Subgroup],0)),"")</f>
        <v>WMO_C</v>
      </c>
      <c r="G11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Row],[SubGroup]],'Структура цен DIY'!$B:$C,2,FALSE),0)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0" t="str">
        <f>IFERROR(INDEX(Структура_ассортимента[SuperCategory],MATCH(Товары[[#This Row],[SubGroup]],Структура_ассортимента[Subgroup],0)),"")</f>
        <v>W</v>
      </c>
      <c r="D11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110" t="str">
        <f>IFERROR(INDEX(Структура_ассортимента[Product group],MATCH(Товары[[#This Row],[SubGroup]],Структура_ассортимента[Subgroup],0)),"")</f>
        <v>WMO_C</v>
      </c>
      <c r="G11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Row],[SubGroup]],'Структура цен DIY'!$B:$C,2,FALSE),0)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0" t="str">
        <f>IFERROR(INDEX(Структура_ассортимента[SuperCategory],MATCH(Товары[[#This Row],[SubGroup]],Структура_ассортимента[Subgroup],0)),"")</f>
        <v>W</v>
      </c>
      <c r="D11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110" t="str">
        <f>IFERROR(INDEX(Структура_ассортимента[Product group],MATCH(Товары[[#This Row],[SubGroup]],Структура_ассортимента[Subgroup],0)),"")</f>
        <v>WMO_C</v>
      </c>
      <c r="G11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Row],[SubGroup]],'Структура цен DIY'!$B:$C,2,FALSE),0)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0" t="str">
        <f>IFERROR(INDEX(Структура_ассортимента[SuperCategory],MATCH(Товары[[#This Row],[SubGroup]],Структура_ассортимента[Subgroup],0)),"")</f>
        <v>W</v>
      </c>
      <c r="D11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110" t="str">
        <f>IFERROR(INDEX(Структура_ассортимента[Product group],MATCH(Товары[[#This Row],[SubGroup]],Структура_ассортимента[Subgroup],0)),"")</f>
        <v>WMO_C</v>
      </c>
      <c r="G11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1" s="36">
        <v>9013</v>
      </c>
      <c r="J1161" s="36" t="str">
        <f>IFERROR(INDEX(Структура_ассортимента[Generic Name (long)],MATCH(Товары[[#This Row],[SubGroup]],Структура_ассортимента[Subgroup],0)),"")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Row],[SubGroup]],'Структура цен DIY'!$B:$C,2,FALSE),0)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0" t="str">
        <f>IFERROR(INDEX(Структура_ассортимента[SuperCategory],MATCH(Товары[[#This Row],[SubGroup]],Структура_ассортимента[Subgroup],0)),"")</f>
        <v>W</v>
      </c>
      <c r="D11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110" t="str">
        <f>IFERROR(INDEX(Структура_ассортимента[Product group],MATCH(Товары[[#This Row],[SubGroup]],Структура_ассортимента[Subgroup],0)),"")</f>
        <v>WMO_C</v>
      </c>
      <c r="G11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2" s="36">
        <v>9013</v>
      </c>
      <c r="J1162" s="36" t="str">
        <f>IFERROR(INDEX(Структура_ассортимента[Generic Name (long)],MATCH(Товары[[#This Row],[SubGroup]],Структура_ассортимента[Subgroup],0)),"")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Row],[SubGroup]],'Структура цен DIY'!$B:$C,2,FALSE),0)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0" t="str">
        <f>IFERROR(INDEX(Структура_ассортимента[SuperCategory],MATCH(Товары[[#This Row],[SubGroup]],Структура_ассортимента[Subgroup],0)),"")</f>
        <v>W</v>
      </c>
      <c r="D11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110" t="str">
        <f>IFERROR(INDEX(Структура_ассортимента[Product group],MATCH(Товары[[#This Row],[SubGroup]],Структура_ассортимента[Subgroup],0)),"")</f>
        <v>WMO_C</v>
      </c>
      <c r="G11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Row],[SubGroup]],'Структура цен DIY'!$B:$C,2,FALSE),0)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0" t="str">
        <f>IFERROR(INDEX(Структура_ассортимента[SuperCategory],MATCH(Товары[[#This Row],[SubGroup]],Структура_ассортимента[Subgroup],0)),"")</f>
        <v>W</v>
      </c>
      <c r="D11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110" t="str">
        <f>IFERROR(INDEX(Структура_ассортимента[Product group],MATCH(Товары[[#This Row],[SubGroup]],Структура_ассортимента[Subgroup],0)),"")</f>
        <v>WMO_C</v>
      </c>
      <c r="G11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Row],[SubGroup]],'Структура цен DIY'!$B:$C,2,FALSE),0)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0" t="str">
        <f>IFERROR(INDEX(Структура_ассортимента[SuperCategory],MATCH(Товары[[#This Row],[SubGroup]],Структура_ассортимента[Subgroup],0)),"")</f>
        <v>W</v>
      </c>
      <c r="D11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110" t="str">
        <f>IFERROR(INDEX(Структура_ассортимента[Product group],MATCH(Товары[[#This Row],[SubGroup]],Структура_ассортимента[Subgroup],0)),"")</f>
        <v>WMO_C</v>
      </c>
      <c r="G11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Row],[SubGroup]],'Структура цен DIY'!$B:$C,2,FALSE),0)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0" t="str">
        <f>IFERROR(INDEX(Структура_ассортимента[SuperCategory],MATCH(Товары[[#This Row],[SubGroup]],Структура_ассортимента[Subgroup],0)),"")</f>
        <v>W</v>
      </c>
      <c r="D11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110" t="str">
        <f>IFERROR(INDEX(Структура_ассортимента[Product group],MATCH(Товары[[#This Row],[SubGroup]],Структура_ассортимента[Subgroup],0)),"")</f>
        <v>WMO_C</v>
      </c>
      <c r="G11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Row],[SubGroup]],'Структура цен DIY'!$B:$C,2,FALSE),0)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0" t="str">
        <f>IFERROR(INDEX(Структура_ассортимента[SuperCategory],MATCH(Товары[[#This Row],[SubGroup]],Структура_ассортимента[Subgroup],0)),"")</f>
        <v>W</v>
      </c>
      <c r="D11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110" t="str">
        <f>IFERROR(INDEX(Структура_ассортимента[Product group],MATCH(Товары[[#This Row],[SubGroup]],Структура_ассортимента[Subgroup],0)),"")</f>
        <v>WMO_C</v>
      </c>
      <c r="G11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Row],[SubGroup]],'Структура цен DIY'!$B:$C,2,FALSE),0)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0" t="str">
        <f>IFERROR(INDEX(Структура_ассортимента[SuperCategory],MATCH(Товары[[#This Row],[SubGroup]],Структура_ассортимента[Subgroup],0)),"")</f>
        <v>W</v>
      </c>
      <c r="D11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110" t="str">
        <f>IFERROR(INDEX(Структура_ассортимента[Product group],MATCH(Товары[[#This Row],[SubGroup]],Структура_ассортимента[Subgroup],0)),"")</f>
        <v>WMO_C</v>
      </c>
      <c r="G11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Row],[SubGroup]],'Структура цен DIY'!$B:$C,2,FALSE),0)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0" t="str">
        <f>IFERROR(INDEX(Структура_ассортимента[SuperCategory],MATCH(Товары[[#This Row],[SubGroup]],Структура_ассортимента[Subgroup],0)),"")</f>
        <v>W</v>
      </c>
      <c r="D11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110" t="str">
        <f>IFERROR(INDEX(Структура_ассортимента[Product group],MATCH(Товары[[#This Row],[SubGroup]],Структура_ассортимента[Subgroup],0)),"")</f>
        <v>WMO_C</v>
      </c>
      <c r="G11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Row],[SubGroup]],'Структура цен DIY'!$B:$C,2,FALSE),0)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0" t="str">
        <f>IFERROR(INDEX(Структура_ассортимента[SuperCategory],MATCH(Товары[[#This Row],[SubGroup]],Структура_ассортимента[Subgroup],0)),"")</f>
        <v>W</v>
      </c>
      <c r="D11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110" t="str">
        <f>IFERROR(INDEX(Структура_ассортимента[Product group],MATCH(Товары[[#This Row],[SubGroup]],Структура_ассортимента[Subgroup],0)),"")</f>
        <v>WMO_C</v>
      </c>
      <c r="G11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Row],[SubGroup]],'Структура цен DIY'!$B:$C,2,FALSE),0)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0" t="str">
        <f>IFERROR(INDEX(Структура_ассортимента[SuperCategory],MATCH(Товары[[#This Row],[SubGroup]],Структура_ассортимента[Subgroup],0)),"")</f>
        <v>W</v>
      </c>
      <c r="D11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110" t="str">
        <f>IFERROR(INDEX(Структура_ассортимента[Product group],MATCH(Товары[[#This Row],[SubGroup]],Структура_ассортимента[Subgroup],0)),"")</f>
        <v>WMO_C</v>
      </c>
      <c r="G11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Row],[SubGroup]],'Структура цен DIY'!$B:$C,2,FALSE),0)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0" t="str">
        <f>IFERROR(INDEX(Структура_ассортимента[SuperCategory],MATCH(Товары[[#This Row],[SubGroup]],Структура_ассортимента[Subgroup],0)),"")</f>
        <v>W</v>
      </c>
      <c r="D11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110" t="str">
        <f>IFERROR(INDEX(Структура_ассортимента[Product group],MATCH(Товары[[#This Row],[SubGroup]],Структура_ассортимента[Subgroup],0)),"")</f>
        <v>WMO_C</v>
      </c>
      <c r="G11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Row],[SubGroup]],'Структура цен DIY'!$B:$C,2,FALSE),0)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0" t="str">
        <f>IFERROR(INDEX(Структура_ассортимента[SuperCategory],MATCH(Товары[[#This Row],[SubGroup]],Структура_ассортимента[Subgroup],0)),"")</f>
        <v>W</v>
      </c>
      <c r="D11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110" t="str">
        <f>IFERROR(INDEX(Структура_ассортимента[Product group],MATCH(Товары[[#This Row],[SubGroup]],Структура_ассортимента[Subgroup],0)),"")</f>
        <v>WMO_C</v>
      </c>
      <c r="G11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Row],[SubGroup]],'Структура цен DIY'!$B:$C,2,FALSE),0)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0" t="str">
        <f>IFERROR(INDEX(Структура_ассортимента[SuperCategory],MATCH(Товары[[#This Row],[SubGroup]],Структура_ассортимента[Subgroup],0)),"")</f>
        <v>W</v>
      </c>
      <c r="D11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110" t="str">
        <f>IFERROR(INDEX(Структура_ассортимента[Product group],MATCH(Товары[[#This Row],[SubGroup]],Структура_ассортимента[Subgroup],0)),"")</f>
        <v>WMO_C</v>
      </c>
      <c r="G11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Row],[SubGroup]],'Структура цен DIY'!$B:$C,2,FALSE),0)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0" t="str">
        <f>IFERROR(INDEX(Структура_ассортимента[SuperCategory],MATCH(Товары[[#This Row],[SubGroup]],Структура_ассортимента[Subgroup],0)),"")</f>
        <v>W</v>
      </c>
      <c r="D11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110" t="str">
        <f>IFERROR(INDEX(Структура_ассортимента[Product group],MATCH(Товары[[#This Row],[SubGroup]],Структура_ассортимента[Subgroup],0)),"")</f>
        <v>WMO_C</v>
      </c>
      <c r="G11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Row],[SubGroup]],'Структура цен DIY'!$B:$C,2,FALSE),0)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0" t="str">
        <f>IFERROR(INDEX(Структура_ассортимента[SuperCategory],MATCH(Товары[[#This Row],[SubGroup]],Структура_ассортимента[Subgroup],0)),"")</f>
        <v>W</v>
      </c>
      <c r="D11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110" t="str">
        <f>IFERROR(INDEX(Структура_ассортимента[Product group],MATCH(Товары[[#This Row],[SubGroup]],Структура_ассортимента[Subgroup],0)),"")</f>
        <v>WMO_C</v>
      </c>
      <c r="G11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Row],[SubGroup]],'Структура цен DIY'!$B:$C,2,FALSE),0)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0" t="str">
        <f>IFERROR(INDEX(Структура_ассортимента[SuperCategory],MATCH(Товары[[#This Row],[SubGroup]],Структура_ассортимента[Subgroup],0)),"")</f>
        <v>W</v>
      </c>
      <c r="D11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110" t="str">
        <f>IFERROR(INDEX(Структура_ассортимента[Product group],MATCH(Товары[[#This Row],[SubGroup]],Структура_ассортимента[Subgroup],0)),"")</f>
        <v>WMO_C</v>
      </c>
      <c r="G11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Row],[SubGroup]],'Структура цен DIY'!$B:$C,2,FALSE),0)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0" t="str">
        <f>IFERROR(INDEX(Структура_ассортимента[SuperCategory],MATCH(Товары[[#This Row],[SubGroup]],Структура_ассортимента[Subgroup],0)),"")</f>
        <v>W</v>
      </c>
      <c r="D11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110" t="str">
        <f>IFERROR(INDEX(Структура_ассортимента[Product group],MATCH(Товары[[#This Row],[SubGroup]],Структура_ассортимента[Subgroup],0)),"")</f>
        <v>WMO_C</v>
      </c>
      <c r="G11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Row],[SubGroup]],'Структура цен DIY'!$B:$C,2,FALSE),0)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0" t="str">
        <f>IFERROR(INDEX(Структура_ассортимента[SuperCategory],MATCH(Товары[[#This Row],[SubGroup]],Структура_ассортимента[Subgroup],0)),"")</f>
        <v>W</v>
      </c>
      <c r="D11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110" t="str">
        <f>IFERROR(INDEX(Структура_ассортимента[Product group],MATCH(Товары[[#This Row],[SubGroup]],Структура_ассортимента[Subgroup],0)),"")</f>
        <v>WMO_C</v>
      </c>
      <c r="G11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Row],[SubGroup]],'Структура цен DIY'!$B:$C,2,FALSE),0)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0" t="str">
        <f>IFERROR(INDEX(Структура_ассортимента[SuperCategory],MATCH(Товары[[#This Row],[SubGroup]],Структура_ассортимента[Subgroup],0)),"")</f>
        <v>W</v>
      </c>
      <c r="D11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110" t="str">
        <f>IFERROR(INDEX(Структура_ассортимента[Product group],MATCH(Товары[[#This Row],[SubGroup]],Структура_ассортимента[Subgroup],0)),"")</f>
        <v>WMO_C</v>
      </c>
      <c r="G11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Row],[SubGroup]],'Структура цен DIY'!$B:$C,2,FALSE),0)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0" t="str">
        <f>IFERROR(INDEX(Структура_ассортимента[SuperCategory],MATCH(Товары[[#This Row],[SubGroup]],Структура_ассортимента[Subgroup],0)),"")</f>
        <v>W</v>
      </c>
      <c r="D11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110" t="str">
        <f>IFERROR(INDEX(Структура_ассортимента[Product group],MATCH(Товары[[#This Row],[SubGroup]],Структура_ассортимента[Subgroup],0)),"")</f>
        <v>WMO_C</v>
      </c>
      <c r="G11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1" s="36">
        <v>9011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Row],[SubGroup]],'Структура цен DIY'!$B:$C,2,FALSE),0)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0" t="str">
        <f>IFERROR(INDEX(Структура_ассортимента[SuperCategory],MATCH(Товары[[#This Row],[SubGroup]],Структура_ассортимента[Subgroup],0)),"")</f>
        <v>W</v>
      </c>
      <c r="D11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110" t="str">
        <f>IFERROR(INDEX(Структура_ассортимента[Product group],MATCH(Товары[[#This Row],[SubGroup]],Структура_ассортимента[Subgroup],0)),"")</f>
        <v>WMO_C</v>
      </c>
      <c r="G11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2" s="36">
        <v>9011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Row],[SubGroup]],'Структура цен DIY'!$B:$C,2,FALSE),0)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0" t="str">
        <f>IFERROR(INDEX(Структура_ассортимента[SuperCategory],MATCH(Товары[[#This Row],[SubGroup]],Структура_ассортимента[Subgroup],0)),"")</f>
        <v>W</v>
      </c>
      <c r="D11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110" t="str">
        <f>IFERROR(INDEX(Структура_ассортимента[Product group],MATCH(Товары[[#This Row],[SubGroup]],Структура_ассортимента[Subgroup],0)),"")</f>
        <v>WMO_C</v>
      </c>
      <c r="G11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Row],[SubGroup]],'Структура цен DIY'!$B:$C,2,FALSE),0)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0" t="str">
        <f>IFERROR(INDEX(Структура_ассортимента[SuperCategory],MATCH(Товары[[#This Row],[SubGroup]],Структура_ассортимента[Subgroup],0)),"")</f>
        <v>W</v>
      </c>
      <c r="D11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110" t="str">
        <f>IFERROR(INDEX(Структура_ассортимента[Product group],MATCH(Товары[[#This Row],[SubGroup]],Структура_ассортимента[Subgroup],0)),"")</f>
        <v>WMO_C</v>
      </c>
      <c r="G11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Row],[SubGroup]],'Структура цен DIY'!$B:$C,2,FALSE),0)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0" t="str">
        <f>IFERROR(INDEX(Структура_ассортимента[SuperCategory],MATCH(Товары[[#This Row],[SubGroup]],Структура_ассортимента[Subgroup],0)),"")</f>
        <v>W</v>
      </c>
      <c r="D11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110" t="str">
        <f>IFERROR(INDEX(Структура_ассортимента[Product group],MATCH(Товары[[#This Row],[SubGroup]],Структура_ассортимента[Subgroup],0)),"")</f>
        <v>WMO_C</v>
      </c>
      <c r="G11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5" s="36">
        <v>9012</v>
      </c>
      <c r="J1185" s="36" t="str">
        <f>IFERROR(INDEX(Структура_ассортимента[Generic Name (long)],MATCH(Товары[[#This Row],[SubGroup]],Структура_ассортимента[Subgroup],0)),"")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Row],[SubGroup]],'Структура цен DIY'!$B:$C,2,FALSE),0)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0" t="str">
        <f>IFERROR(INDEX(Структура_ассортимента[SuperCategory],MATCH(Товары[[#This Row],[SubGroup]],Структура_ассортимента[Subgroup],0)),"")</f>
        <v>W</v>
      </c>
      <c r="D11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110" t="str">
        <f>IFERROR(INDEX(Структура_ассортимента[Product group],MATCH(Товары[[#This Row],[SubGroup]],Структура_ассортимента[Subgroup],0)),"")</f>
        <v>WMO_C</v>
      </c>
      <c r="G11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6" s="36">
        <v>9012</v>
      </c>
      <c r="J1186" s="36" t="str">
        <f>IFERROR(INDEX(Структура_ассортимента[Generic Name (long)],MATCH(Товары[[#This Row],[SubGroup]],Структура_ассортимента[Subgroup],0)),"")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Row],[SubGroup]],'Структура цен DIY'!$B:$C,2,FALSE),0)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0" t="str">
        <f>IFERROR(INDEX(Структура_ассортимента[SuperCategory],MATCH(Товары[[#This Row],[SubGroup]],Структура_ассортимента[Subgroup],0)),"")</f>
        <v>W</v>
      </c>
      <c r="D11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110" t="str">
        <f>IFERROR(INDEX(Структура_ассортимента[Product group],MATCH(Товары[[#This Row],[SubGroup]],Структура_ассортимента[Subgroup],0)),"")</f>
        <v>WMA_C</v>
      </c>
      <c r="G118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7" s="36">
        <v>9022</v>
      </c>
      <c r="J1187" s="36" t="str">
        <f>IFERROR(INDEX(Структура_ассортимента[Generic Name (long)],MATCH(Товары[[#This Row],[SubGroup]],Структура_ассортимента[Subgroup],0)),"")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Row],[SubGroup]],'Структура цен DIY'!$B:$C,2,FALSE),0)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0" t="str">
        <f>IFERROR(INDEX(Структура_ассортимента[SuperCategory],MATCH(Товары[[#This Row],[SubGroup]],Структура_ассортимента[Subgroup],0)),"")</f>
        <v>W</v>
      </c>
      <c r="D11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110" t="str">
        <f>IFERROR(INDEX(Структура_ассортимента[Product group],MATCH(Товары[[#This Row],[SubGroup]],Структура_ассортимента[Subgroup],0)),"")</f>
        <v>WMA_C</v>
      </c>
      <c r="G118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8" s="36">
        <v>9022</v>
      </c>
      <c r="J1188" s="36" t="str">
        <f>IFERROR(INDEX(Структура_ассортимента[Generic Name (long)],MATCH(Товары[[#This Row],[SubGroup]],Структура_ассортимента[Subgroup],0)),"")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Row],[SubGroup]],'Структура цен DIY'!$B:$C,2,FALSE),0)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0" t="str">
        <f>IFERROR(INDEX(Структура_ассортимента[SuperCategory],MATCH(Товары[[#This Row],[SubGroup]],Структура_ассортимента[Subgroup],0)),"")</f>
        <v>W</v>
      </c>
      <c r="D11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110" t="str">
        <f>IFERROR(INDEX(Структура_ассортимента[Product group],MATCH(Товары[[#This Row],[SubGroup]],Структура_ассортимента[Subgroup],0)),"")</f>
        <v>WMT_C</v>
      </c>
      <c r="G11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89" s="36">
        <v>9015</v>
      </c>
      <c r="J1189" s="36" t="str">
        <f>IFERROR(INDEX(Структура_ассортимента[Generic Name (long)],MATCH(Товары[[#This Row],[SubGroup]],Структура_ассортимента[Subgroup],0)),"")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Row],[SubGroup]],'Структура цен DIY'!$B:$C,2,FALSE),0)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0" t="str">
        <f>IFERROR(INDEX(Структура_ассортимента[SuperCategory],MATCH(Товары[[#This Row],[SubGroup]],Структура_ассортимента[Subgroup],0)),"")</f>
        <v>W</v>
      </c>
      <c r="D11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110" t="str">
        <f>IFERROR(INDEX(Структура_ассортимента[Product group],MATCH(Товары[[#This Row],[SubGroup]],Структура_ассортимента[Subgroup],0)),"")</f>
        <v>WMA_C</v>
      </c>
      <c r="G11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9161</v>
      </c>
      <c r="J1190" s="36" t="str">
        <f>IFERROR(INDEX(Структура_ассортимента[Generic Name (long)],MATCH(Товары[[#This Row],[SubGroup]],Структура_ассортимента[Subgroup],0)),"")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Row],[SubGroup]],'Структура цен DIY'!$B:$C,2,FALSE),0)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0" t="str">
        <f>IFERROR(INDEX(Структура_ассортимента[SuperCategory],MATCH(Товары[[#This Row],[SubGroup]],Структура_ассортимента[Subgroup],0)),"")</f>
        <v>W</v>
      </c>
      <c r="D11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110" t="str">
        <f>IFERROR(INDEX(Структура_ассортимента[Product group],MATCH(Товары[[#This Row],[SubGroup]],Структура_ассортимента[Subgroup],0)),"")</f>
        <v>WMA_C</v>
      </c>
      <c r="G11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1" s="36">
        <v>9161</v>
      </c>
      <c r="J1191" s="36" t="str">
        <f>IFERROR(INDEX(Структура_ассортимента[Generic Name (long)],MATCH(Товары[[#This Row],[SubGroup]],Структура_ассортимента[Subgroup],0)),"")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Row],[SubGroup]],'Структура цен DIY'!$B:$C,2,FALSE),0)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0" t="str">
        <f>IFERROR(INDEX(Структура_ассортимента[SuperCategory],MATCH(Товары[[#This Row],[SubGroup]],Структура_ассортимента[Subgroup],0)),"")</f>
        <v>W</v>
      </c>
      <c r="D11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110" t="str">
        <f>IFERROR(INDEX(Структура_ассортимента[Product group],MATCH(Товары[[#This Row],[SubGroup]],Структура_ассортимента[Subgroup],0)),"")</f>
        <v>WMA_C</v>
      </c>
      <c r="G11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Row],[SubGroup]],'Структура цен DIY'!$B:$C,2,FALSE),0)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0" t="str">
        <f>IFERROR(INDEX(Структура_ассортимента[SuperCategory],MATCH(Товары[[#This Row],[SubGroup]],Структура_ассортимента[Subgroup],0)),"")</f>
        <v>W</v>
      </c>
      <c r="D11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110" t="str">
        <f>IFERROR(INDEX(Структура_ассортимента[Product group],MATCH(Товары[[#This Row],[SubGroup]],Структура_ассортимента[Subgroup],0)),"")</f>
        <v>WMA_C</v>
      </c>
      <c r="G11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9022</v>
      </c>
      <c r="J1193" s="36" t="str">
        <f>IFERROR(INDEX(Структура_ассортимента[Generic Name (long)],MATCH(Товары[[#This Row],[SubGroup]],Структура_ассортимента[Subgroup],0)),"")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Row],[SubGroup]],'Структура цен DIY'!$B:$C,2,FALSE),0)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0" t="str">
        <f>IFERROR(INDEX(Структура_ассортимента[SuperCategory],MATCH(Товары[[#This Row],[SubGroup]],Структура_ассортимента[Subgroup],0)),"")</f>
        <v>W</v>
      </c>
      <c r="D11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110" t="str">
        <f>IFERROR(INDEX(Структура_ассортимента[Product group],MATCH(Товары[[#This Row],[SubGroup]],Структура_ассортимента[Subgroup],0)),"")</f>
        <v>WMA_C</v>
      </c>
      <c r="G11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9022</v>
      </c>
      <c r="J1194" s="36" t="str">
        <f>IFERROR(INDEX(Структура_ассортимента[Generic Name (long)],MATCH(Товары[[#This Row],[SubGroup]],Структура_ассортимента[Subgroup],0)),"")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Row],[SubGroup]],'Структура цен DIY'!$B:$C,2,FALSE),0)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0" t="str">
        <f>IFERROR(INDEX(Структура_ассортимента[SuperCategory],MATCH(Товары[[#This Row],[SubGroup]],Структура_ассортимента[Subgroup],0)),"")</f>
        <v>W</v>
      </c>
      <c r="D11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110" t="str">
        <f>IFERROR(INDEX(Структура_ассортимента[Product group],MATCH(Товары[[#This Row],[SubGroup]],Структура_ассортимента[Subgroup],0)),"")</f>
        <v>WMA_C</v>
      </c>
      <c r="G11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Row],[SubGroup]],'Структура цен DIY'!$B:$C,2,FALSE),0)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0" t="str">
        <f>IFERROR(INDEX(Структура_ассортимента[SuperCategory],MATCH(Товары[[#This Row],[SubGroup]],Структура_ассортимента[Subgroup],0)),"")</f>
        <v>W</v>
      </c>
      <c r="D11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110" t="str">
        <f>IFERROR(INDEX(Структура_ассортимента[Product group],MATCH(Товары[[#This Row],[SubGroup]],Структура_ассортимента[Subgroup],0)),"")</f>
        <v>WMA_C</v>
      </c>
      <c r="G11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Row],[SubGroup]],'Структура цен DIY'!$B:$C,2,FALSE),0)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0" t="str">
        <f>IFERROR(INDEX(Структура_ассортимента[SuperCategory],MATCH(Товары[[#This Row],[SubGroup]],Структура_ассортимента[Subgroup],0)),"")</f>
        <v>W</v>
      </c>
      <c r="D11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110" t="str">
        <f>IFERROR(INDEX(Структура_ассортимента[Product group],MATCH(Товары[[#This Row],[SubGroup]],Структура_ассортимента[Subgroup],0)),"")</f>
        <v>WMO_C</v>
      </c>
      <c r="G11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7" s="36">
        <v>9011</v>
      </c>
      <c r="J1197" s="36" t="str">
        <f>IFERROR(INDEX(Структура_ассортимента[Generic Name (long)],MATCH(Товары[[#This Row],[SubGroup]],Структура_ассортимента[Subgroup],0)),"")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Row],[SubGroup]],'Структура цен DIY'!$B:$C,2,FALSE),0)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0" t="str">
        <f>IFERROR(INDEX(Структура_ассортимента[SuperCategory],MATCH(Товары[[#This Row],[SubGroup]],Структура_ассортимента[Subgroup],0)),"")</f>
        <v>W</v>
      </c>
      <c r="D11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110" t="str">
        <f>IFERROR(INDEX(Структура_ассортимента[Product group],MATCH(Товары[[#This Row],[SubGroup]],Структура_ассортимента[Subgroup],0)),"")</f>
        <v>WMO_C</v>
      </c>
      <c r="G11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8" s="36">
        <v>9011</v>
      </c>
      <c r="J1198" s="36" t="str">
        <f>IFERROR(INDEX(Структура_ассортимента[Generic Name (long)],MATCH(Товары[[#This Row],[SubGroup]],Структура_ассортимента[Subgroup],0)),"")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Row],[SubGroup]],'Структура цен DIY'!$B:$C,2,FALSE),0)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0" t="str">
        <f>IFERROR(INDEX(Структура_ассортимента[SuperCategory],MATCH(Товары[[#This Row],[SubGroup]],Структура_ассортимента[Subgroup],0)),"")</f>
        <v>W</v>
      </c>
      <c r="D11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110" t="str">
        <f>IFERROR(INDEX(Структура_ассортимента[Product group],MATCH(Товары[[#This Row],[SubGroup]],Структура_ассортимента[Subgroup],0)),"")</f>
        <v>WMO_C</v>
      </c>
      <c r="G11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Row],[SubGroup]],'Структура цен DIY'!$B:$C,2,FALSE),0)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0" t="str">
        <f>IFERROR(INDEX(Структура_ассортимента[SuperCategory],MATCH(Товары[[#This Row],[SubGroup]],Структура_ассортимента[Subgroup],0)),"")</f>
        <v>W</v>
      </c>
      <c r="D12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110" t="str">
        <f>IFERROR(INDEX(Структура_ассортимента[Product group],MATCH(Товары[[#This Row],[SubGroup]],Структура_ассортимента[Subgroup],0)),"")</f>
        <v>WMO_C</v>
      </c>
      <c r="G12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Row],[SubGroup]],'Структура цен DIY'!$B:$C,2,FALSE),0)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0" t="str">
        <f>IFERROR(INDEX(Структура_ассортимента[SuperCategory],MATCH(Товары[[#This Row],[SubGroup]],Структура_ассортимента[Subgroup],0)),"")</f>
        <v>W</v>
      </c>
      <c r="D12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110" t="str">
        <f>IFERROR(INDEX(Структура_ассортимента[Product group],MATCH(Товары[[#This Row],[SubGroup]],Структура_ассортимента[Subgroup],0)),"")</f>
        <v>WMO_C</v>
      </c>
      <c r="G12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Row],[SubGroup]],'Структура цен DIY'!$B:$C,2,FALSE),0)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0" t="str">
        <f>IFERROR(INDEX(Структура_ассортимента[SuperCategory],MATCH(Товары[[#This Row],[SubGroup]],Структура_ассортимента[Subgroup],0)),"")</f>
        <v>W</v>
      </c>
      <c r="D12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110" t="str">
        <f>IFERROR(INDEX(Структура_ассортимента[Product group],MATCH(Товары[[#This Row],[SubGroup]],Структура_ассортимента[Subgroup],0)),"")</f>
        <v>WMO_C</v>
      </c>
      <c r="G12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Row],[SubGroup]],'Структура цен DIY'!$B:$C,2,FALSE),0)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0" t="str">
        <f>IFERROR(INDEX(Структура_ассортимента[SuperCategory],MATCH(Товары[[#This Row],[SubGroup]],Структура_ассортимента[Subgroup],0)),"")</f>
        <v>W</v>
      </c>
      <c r="D12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110" t="str">
        <f>IFERROR(INDEX(Структура_ассортимента[Product group],MATCH(Товары[[#This Row],[SubGroup]],Структура_ассортимента[Subgroup],0)),"")</f>
        <v>WMO_C</v>
      </c>
      <c r="G12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Row],[SubGroup]],'Структура цен DIY'!$B:$C,2,FALSE),0)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0" t="str">
        <f>IFERROR(INDEX(Структура_ассортимента[SuperCategory],MATCH(Товары[[#This Row],[SubGroup]],Структура_ассортимента[Subgroup],0)),"")</f>
        <v>W</v>
      </c>
      <c r="D12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110" t="str">
        <f>IFERROR(INDEX(Структура_ассортимента[Product group],MATCH(Товары[[#This Row],[SubGroup]],Структура_ассортимента[Subgroup],0)),"")</f>
        <v>WMO_C</v>
      </c>
      <c r="G12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Row],[SubGroup]],'Структура цен DIY'!$B:$C,2,FALSE),0)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0" t="str">
        <f>IFERROR(INDEX(Структура_ассортимента[SuperCategory],MATCH(Товары[[#This Row],[SubGroup]],Структура_ассортимента[Subgroup],0)),"")</f>
        <v>W</v>
      </c>
      <c r="D12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110" t="str">
        <f>IFERROR(INDEX(Структура_ассортимента[Product group],MATCH(Товары[[#This Row],[SubGroup]],Структура_ассортимента[Subgroup],0)),"")</f>
        <v>WMO_C</v>
      </c>
      <c r="G12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Row],[SubGroup]],'Структура цен DIY'!$B:$C,2,FALSE),0)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0" t="str">
        <f>IFERROR(INDEX(Структура_ассортимента[SuperCategory],MATCH(Товары[[#This Row],[SubGroup]],Структура_ассортимента[Subgroup],0)),"")</f>
        <v>W</v>
      </c>
      <c r="D12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110" t="str">
        <f>IFERROR(INDEX(Структура_ассортимента[Product group],MATCH(Товары[[#This Row],[SubGroup]],Структура_ассортимента[Subgroup],0)),"")</f>
        <v>WMO_C</v>
      </c>
      <c r="G12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Row],[SubGroup]],'Структура цен DIY'!$B:$C,2,FALSE),0)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0" t="str">
        <f>IFERROR(INDEX(Структура_ассортимента[SuperCategory],MATCH(Товары[[#This Row],[SubGroup]],Структура_ассортимента[Subgroup],0)),"")</f>
        <v>W</v>
      </c>
      <c r="D12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110" t="str">
        <f>IFERROR(INDEX(Структура_ассортимента[Product group],MATCH(Товары[[#This Row],[SubGroup]],Структура_ассортимента[Subgroup],0)),"")</f>
        <v>WMO_C</v>
      </c>
      <c r="G12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Row],[SubGroup]],'Структура цен DIY'!$B:$C,2,FALSE),0)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0" t="str">
        <f>IFERROR(INDEX(Структура_ассортимента[SuperCategory],MATCH(Товары[[#This Row],[SubGroup]],Структура_ассортимента[Subgroup],0)),"")</f>
        <v>W</v>
      </c>
      <c r="D12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110" t="str">
        <f>IFERROR(INDEX(Структура_ассортимента[Product group],MATCH(Товары[[#This Row],[SubGroup]],Структура_ассортимента[Subgroup],0)),"")</f>
        <v>WMO_C</v>
      </c>
      <c r="G12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Row],[SubGroup]],'Структура цен DIY'!$B:$C,2,FALSE),0)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0" t="str">
        <f>IFERROR(INDEX(Структура_ассортимента[SuperCategory],MATCH(Товары[[#This Row],[SubGroup]],Структура_ассортимента[Subgroup],0)),"")</f>
        <v>W</v>
      </c>
      <c r="D12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110" t="str">
        <f>IFERROR(INDEX(Структура_ассортимента[Product group],MATCH(Товары[[#This Row],[SubGroup]],Структура_ассортимента[Subgroup],0)),"")</f>
        <v>WMO_C</v>
      </c>
      <c r="G12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Row],[SubGroup]],'Структура цен DIY'!$B:$C,2,FALSE),0)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0" t="str">
        <f>IFERROR(INDEX(Структура_ассортимента[SuperCategory],MATCH(Товары[[#This Row],[SubGroup]],Структура_ассортимента[Subgroup],0)),"")</f>
        <v>W</v>
      </c>
      <c r="D12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110" t="str">
        <f>IFERROR(INDEX(Структура_ассортимента[Product group],MATCH(Товары[[#This Row],[SubGroup]],Структура_ассортимента[Subgroup],0)),"")</f>
        <v>WMO_C</v>
      </c>
      <c r="G12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Row],[SubGroup]],'Структура цен DIY'!$B:$C,2,FALSE),0)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0" t="str">
        <f>IFERROR(INDEX(Структура_ассортимента[SuperCategory],MATCH(Товары[[#This Row],[SubGroup]],Структура_ассортимента[Subgroup],0)),"")</f>
        <v>W</v>
      </c>
      <c r="D12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110" t="str">
        <f>IFERROR(INDEX(Структура_ассортимента[Product group],MATCH(Товары[[#This Row],[SubGroup]],Структура_ассортимента[Subgroup],0)),"")</f>
        <v>WMO_C</v>
      </c>
      <c r="G12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Row],[SubGroup]],'Структура цен DIY'!$B:$C,2,FALSE),0)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0" t="str">
        <f>IFERROR(INDEX(Структура_ассортимента[SuperCategory],MATCH(Товары[[#This Row],[SubGroup]],Структура_ассортимента[Subgroup],0)),"")</f>
        <v>W</v>
      </c>
      <c r="D12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110" t="str">
        <f>IFERROR(INDEX(Структура_ассортимента[Product group],MATCH(Товары[[#This Row],[SubGroup]],Структура_ассортимента[Subgroup],0)),"")</f>
        <v>WMO_C</v>
      </c>
      <c r="G12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Row],[SubGroup]],'Структура цен DIY'!$B:$C,2,FALSE),0)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0" t="str">
        <f>IFERROR(INDEX(Структура_ассортимента[SuperCategory],MATCH(Товары[[#This Row],[SubGroup]],Структура_ассортимента[Subgroup],0)),"")</f>
        <v>W</v>
      </c>
      <c r="D12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110" t="str">
        <f>IFERROR(INDEX(Структура_ассортимента[Product group],MATCH(Товары[[#This Row],[SubGroup]],Структура_ассортимента[Subgroup],0)),"")</f>
        <v>WMO_C</v>
      </c>
      <c r="G12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Row],[SubGroup]],'Структура цен DIY'!$B:$C,2,FALSE),0)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0" t="str">
        <f>IFERROR(INDEX(Структура_ассортимента[SuperCategory],MATCH(Товары[[#This Row],[SubGroup]],Структура_ассортимента[Subgroup],0)),"")</f>
        <v>W</v>
      </c>
      <c r="D12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110" t="str">
        <f>IFERROR(INDEX(Структура_ассортимента[Product group],MATCH(Товары[[#This Row],[SubGroup]],Структура_ассортимента[Subgroup],0)),"")</f>
        <v>WMO_C</v>
      </c>
      <c r="G12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Row],[SubGroup]],'Структура цен DIY'!$B:$C,2,FALSE),0)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0" t="str">
        <f>IFERROR(INDEX(Структура_ассортимента[SuperCategory],MATCH(Товары[[#This Row],[SubGroup]],Структура_ассортимента[Subgroup],0)),"")</f>
        <v>W</v>
      </c>
      <c r="D12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110" t="str">
        <f>IFERROR(INDEX(Структура_ассортимента[Product group],MATCH(Товары[[#This Row],[SubGroup]],Структура_ассортимента[Subgroup],0)),"")</f>
        <v>WMA_C</v>
      </c>
      <c r="G12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5" s="36">
        <v>9022</v>
      </c>
      <c r="J1215" s="36" t="str">
        <f>IFERROR(INDEX(Структура_ассортимента[Generic Name (long)],MATCH(Товары[[#This Row],[SubGroup]],Структура_ассортимента[Subgroup],0)),"")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Row],[SubGroup]],'Структура цен DIY'!$B:$C,2,FALSE),0)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0" t="str">
        <f>IFERROR(INDEX(Структура_ассортимента[SuperCategory],MATCH(Товары[[#This Row],[SubGroup]],Структура_ассортимента[Subgroup],0)),"")</f>
        <v>W</v>
      </c>
      <c r="D12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110" t="str">
        <f>IFERROR(INDEX(Структура_ассортимента[Product group],MATCH(Товары[[#This Row],[SubGroup]],Структура_ассортимента[Subgroup],0)),"")</f>
        <v>WMA_C</v>
      </c>
      <c r="G12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6" s="36">
        <v>9022</v>
      </c>
      <c r="J1216" s="36" t="str">
        <f>IFERROR(INDEX(Структура_ассортимента[Generic Name (long)],MATCH(Товары[[#This Row],[SubGroup]],Структура_ассортимента[Subgroup],0)),"")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Row],[SubGroup]],'Структура цен DIY'!$B:$C,2,FALSE),0)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0" t="str">
        <f>IFERROR(INDEX(Структура_ассортимента[SuperCategory],MATCH(Товары[[#This Row],[SubGroup]],Структура_ассортимента[Subgroup],0)),"")</f>
        <v>W</v>
      </c>
      <c r="D12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110" t="str">
        <f>IFERROR(INDEX(Структура_ассортимента[Product group],MATCH(Товары[[#This Row],[SubGroup]],Структура_ассортимента[Subgroup],0)),"")</f>
        <v>WMA_C</v>
      </c>
      <c r="G12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Row],[SubGroup]],'Структура цен DIY'!$B:$C,2,FALSE),0)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0" t="str">
        <f>IFERROR(INDEX(Структура_ассортимента[SuperCategory],MATCH(Товары[[#This Row],[SubGroup]],Структура_ассортимента[Subgroup],0)),"")</f>
        <v>W</v>
      </c>
      <c r="D12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110" t="str">
        <f>IFERROR(INDEX(Структура_ассортимента[Product group],MATCH(Товары[[#This Row],[SubGroup]],Структура_ассортимента[Subgroup],0)),"")</f>
        <v>WMA_C</v>
      </c>
      <c r="G12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Row],[SubGroup]],'Структура цен DIY'!$B:$C,2,FALSE),0)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0" t="str">
        <f>IFERROR(INDEX(Структура_ассортимента[SuperCategory],MATCH(Товары[[#This Row],[SubGroup]],Структура_ассортимента[Subgroup],0)),"")</f>
        <v>W</v>
      </c>
      <c r="D12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110" t="str">
        <f>IFERROR(INDEX(Структура_ассортимента[Product group],MATCH(Товары[[#This Row],[SubGroup]],Структура_ассортимента[Subgroup],0)),"")</f>
        <v>WMA_C</v>
      </c>
      <c r="G12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Row],[SubGroup]],'Структура цен DIY'!$B:$C,2,FALSE),0)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0" t="str">
        <f>IFERROR(INDEX(Структура_ассортимента[SuperCategory],MATCH(Товары[[#This Row],[SubGroup]],Структура_ассортимента[Subgroup],0)),"")</f>
        <v>W</v>
      </c>
      <c r="D12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110" t="str">
        <f>IFERROR(INDEX(Структура_ассортимента[Product group],MATCH(Товары[[#This Row],[SubGroup]],Структура_ассортимента[Subgroup],0)),"")</f>
        <v>WMA_C</v>
      </c>
      <c r="G12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Row],[SubGroup]],'Структура цен DIY'!$B:$C,2,FALSE),0)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0" t="str">
        <f>IFERROR(INDEX(Структура_ассортимента[SuperCategory],MATCH(Товары[[#This Row],[SubGroup]],Структура_ассортимента[Subgroup],0)),"")</f>
        <v>W</v>
      </c>
      <c r="D12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110" t="str">
        <f>IFERROR(INDEX(Структура_ассортимента[Product group],MATCH(Товары[[#This Row],[SubGroup]],Структура_ассортимента[Subgroup],0)),"")</f>
        <v>WMA_C</v>
      </c>
      <c r="G12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Row],[SubGroup]],'Структура цен DIY'!$B:$C,2,FALSE),0)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0" t="str">
        <f>IFERROR(INDEX(Структура_ассортимента[SuperCategory],MATCH(Товары[[#This Row],[SubGroup]],Структура_ассортимента[Subgroup],0)),"")</f>
        <v>W</v>
      </c>
      <c r="D12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110" t="str">
        <f>IFERROR(INDEX(Структура_ассортимента[Product group],MATCH(Товары[[#This Row],[SubGroup]],Структура_ассортимента[Subgroup],0)),"")</f>
        <v>WMA_C</v>
      </c>
      <c r="G12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Row],[SubGroup]],'Структура цен DIY'!$B:$C,2,FALSE),0)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0" t="str">
        <f>IFERROR(INDEX(Структура_ассортимента[SuperCategory],MATCH(Товары[[#This Row],[SubGroup]],Структура_ассортимента[Subgroup],0)),"")</f>
        <v>W</v>
      </c>
      <c r="D12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110" t="str">
        <f>IFERROR(INDEX(Структура_ассортимента[Product group],MATCH(Товары[[#This Row],[SubGroup]],Структура_ассортимента[Subgroup],0)),"")</f>
        <v>WMA_C</v>
      </c>
      <c r="G12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Row],[SubGroup]],'Структура цен DIY'!$B:$C,2,FALSE),0)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0" t="str">
        <f>IFERROR(INDEX(Структура_ассортимента[SuperCategory],MATCH(Товары[[#This Row],[SubGroup]],Структура_ассортимента[Subgroup],0)),"")</f>
        <v>W</v>
      </c>
      <c r="D12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110" t="str">
        <f>IFERROR(INDEX(Структура_ассортимента[Product group],MATCH(Товары[[#This Row],[SubGroup]],Структура_ассортимента[Subgroup],0)),"")</f>
        <v>WMA_C</v>
      </c>
      <c r="G12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Row],[SubGroup]],'Структура цен DIY'!$B:$C,2,FALSE),0)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0" t="str">
        <f>IFERROR(INDEX(Структура_ассортимента[SuperCategory],MATCH(Товары[[#This Row],[SubGroup]],Структура_ассортимента[Subgroup],0)),"")</f>
        <v>W</v>
      </c>
      <c r="D12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110" t="str">
        <f>IFERROR(INDEX(Структура_ассортимента[Product group],MATCH(Товары[[#This Row],[SubGroup]],Структура_ассортимента[Subgroup],0)),"")</f>
        <v>WMA_C</v>
      </c>
      <c r="G12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Row],[SubGroup]],'Структура цен DIY'!$B:$C,2,FALSE),0)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0" t="str">
        <f>IFERROR(INDEX(Структура_ассортимента[SuperCategory],MATCH(Товары[[#This Row],[SubGroup]],Структура_ассортимента[Subgroup],0)),"")</f>
        <v>W</v>
      </c>
      <c r="D12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110" t="str">
        <f>IFERROR(INDEX(Структура_ассортимента[Product group],MATCH(Товары[[#This Row],[SubGroup]],Структура_ассортимента[Subgroup],0)),"")</f>
        <v>WMA_C</v>
      </c>
      <c r="G12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Row],[SubGroup]],'Структура цен DIY'!$B:$C,2,FALSE),0)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0" t="str">
        <f>IFERROR(INDEX(Структура_ассортимента[SuperCategory],MATCH(Товары[[#This Row],[SubGroup]],Структура_ассортимента[Subgroup],0)),"")</f>
        <v>W</v>
      </c>
      <c r="D12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110" t="str">
        <f>IFERROR(INDEX(Структура_ассортимента[Product group],MATCH(Товары[[#This Row],[SubGroup]],Структура_ассортимента[Subgroup],0)),"")</f>
        <v>WMA_C</v>
      </c>
      <c r="G12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Row],[SubGroup]],'Структура цен DIY'!$B:$C,2,FALSE),0)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0" t="str">
        <f>IFERROR(INDEX(Структура_ассортимента[SuperCategory],MATCH(Товары[[#This Row],[SubGroup]],Структура_ассортимента[Subgroup],0)),"")</f>
        <v>W</v>
      </c>
      <c r="D12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110" t="str">
        <f>IFERROR(INDEX(Структура_ассортимента[Product group],MATCH(Товары[[#This Row],[SubGroup]],Структура_ассортимента[Subgroup],0)),"")</f>
        <v>WMS_C</v>
      </c>
      <c r="G122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8" s="36">
        <v>9021</v>
      </c>
      <c r="J1228" s="36" t="str">
        <f>IFERROR(INDEX(Структура_ассортимента[Generic Name (long)],MATCH(Товары[[#This Row],[SubGroup]],Структура_ассортимента[Subgroup],0)),"")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Row],[SubGroup]],'Структура цен DIY'!$B:$C,2,FALSE),0)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0" t="str">
        <f>IFERROR(INDEX(Структура_ассортимента[SuperCategory],MATCH(Товары[[#This Row],[SubGroup]],Структура_ассортимента[Subgroup],0)),"")</f>
        <v>W</v>
      </c>
      <c r="D12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110" t="str">
        <f>IFERROR(INDEX(Структура_ассортимента[Product group],MATCH(Товары[[#This Row],[SubGroup]],Структура_ассортимента[Subgroup],0)),"")</f>
        <v>WMS_C</v>
      </c>
      <c r="G122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9" s="36">
        <v>9021</v>
      </c>
      <c r="J1229" s="36" t="str">
        <f>IFERROR(INDEX(Структура_ассортимента[Generic Name (long)],MATCH(Товары[[#This Row],[SubGroup]],Структура_ассортимента[Subgroup],0)),"")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Row],[SubGroup]],'Структура цен DIY'!$B:$C,2,FALSE),0)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0" t="str">
        <f>IFERROR(INDEX(Структура_ассортимента[SuperCategory],MATCH(Товары[[#This Row],[SubGroup]],Структура_ассортимента[Subgroup],0)),"")</f>
        <v>W</v>
      </c>
      <c r="D12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110" t="str">
        <f>IFERROR(INDEX(Структура_ассортимента[Product group],MATCH(Товары[[#This Row],[SubGroup]],Структура_ассортимента[Subgroup],0)),"")</f>
        <v>WMS_C</v>
      </c>
      <c r="G123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Row],[SubGroup]],'Структура цен DIY'!$B:$C,2,FALSE),0)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0" t="str">
        <f>IFERROR(INDEX(Структура_ассортимента[SuperCategory],MATCH(Товары[[#This Row],[SubGroup]],Структура_ассортимента[Subgroup],0)),"")</f>
        <v>W</v>
      </c>
      <c r="D12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110" t="str">
        <f>IFERROR(INDEX(Структура_ассортимента[Product group],MATCH(Товары[[#This Row],[SubGroup]],Структура_ассортимента[Subgroup],0)),"")</f>
        <v>WMS_C</v>
      </c>
      <c r="G123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Row],[SubGroup]],'Структура цен DIY'!$B:$C,2,FALSE),0)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0" t="str">
        <f>IFERROR(INDEX(Структура_ассортимента[SuperCategory],MATCH(Товары[[#This Row],[SubGroup]],Структура_ассортимента[Subgroup],0)),"")</f>
        <v>W</v>
      </c>
      <c r="D12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110" t="str">
        <f>IFERROR(INDEX(Структура_ассортимента[Product group],MATCH(Товары[[#This Row],[SubGroup]],Структура_ассортимента[Subgroup],0)),"")</f>
        <v>WMS_C</v>
      </c>
      <c r="G123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Row],[SubGroup]],'Структура цен DIY'!$B:$C,2,FALSE),0)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0" t="str">
        <f>IFERROR(INDEX(Структура_ассортимента[SuperCategory],MATCH(Товары[[#This Row],[SubGroup]],Структура_ассортимента[Subgroup],0)),"")</f>
        <v>W</v>
      </c>
      <c r="D12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110" t="str">
        <f>IFERROR(INDEX(Структура_ассортимента[Product group],MATCH(Товары[[#This Row],[SubGroup]],Структура_ассортимента[Subgroup],0)),"")</f>
        <v>WMS_C</v>
      </c>
      <c r="G123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Row],[SubGroup]],'Структура цен DIY'!$B:$C,2,FALSE),0)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0" t="str">
        <f>IFERROR(INDEX(Структура_ассортимента[SuperCategory],MATCH(Товары[[#This Row],[SubGroup]],Структура_ассортимента[Subgroup],0)),"")</f>
        <v>W</v>
      </c>
      <c r="D12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110" t="str">
        <f>IFERROR(INDEX(Структура_ассортимента[Product group],MATCH(Товары[[#This Row],[SubGroup]],Структура_ассортимента[Subgroup],0)),"")</f>
        <v>WMS_C</v>
      </c>
      <c r="G123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Row],[SubGroup]],'Структура цен DIY'!$B:$C,2,FALSE),0)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0" t="str">
        <f>IFERROR(INDEX(Структура_ассортимента[SuperCategory],MATCH(Товары[[#This Row],[SubGroup]],Структура_ассортимента[Subgroup],0)),"")</f>
        <v>W</v>
      </c>
      <c r="D12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110" t="str">
        <f>IFERROR(INDEX(Структура_ассортимента[Product group],MATCH(Товары[[#This Row],[SubGroup]],Структура_ассортимента[Subgroup],0)),"")</f>
        <v>WMS_C</v>
      </c>
      <c r="G123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Row],[SubGroup]],'Структура цен DIY'!$B:$C,2,FALSE),0)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0" t="str">
        <f>IFERROR(INDEX(Структура_ассортимента[SuperCategory],MATCH(Товары[[#This Row],[SubGroup]],Структура_ассортимента[Subgroup],0)),"")</f>
        <v>W</v>
      </c>
      <c r="D12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110" t="str">
        <f>IFERROR(INDEX(Структура_ассортимента[Product group],MATCH(Товары[[#This Row],[SubGroup]],Структура_ассортимента[Subgroup],0)),"")</f>
        <v>WMS_C</v>
      </c>
      <c r="G123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Row],[SubGroup]],'Структура цен DIY'!$B:$C,2,FALSE),0)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0" t="str">
        <f>IFERROR(INDEX(Структура_ассортимента[SuperCategory],MATCH(Товары[[#This Row],[SubGroup]],Структура_ассортимента[Subgroup],0)),"")</f>
        <v>W</v>
      </c>
      <c r="D12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110" t="str">
        <f>IFERROR(INDEX(Структура_ассортимента[Product group],MATCH(Товары[[#This Row],[SubGroup]],Структура_ассортимента[Subgroup],0)),"")</f>
        <v>WMS_C</v>
      </c>
      <c r="G123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Row],[SubGroup]],'Структура цен DIY'!$B:$C,2,FALSE),0)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0" t="str">
        <f>IFERROR(INDEX(Структура_ассортимента[SuperCategory],MATCH(Товары[[#This Row],[SubGroup]],Структура_ассортимента[Subgroup],0)),"")</f>
        <v>W</v>
      </c>
      <c r="D12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110" t="str">
        <f>IFERROR(INDEX(Структура_ассортимента[Product group],MATCH(Товары[[#This Row],[SubGroup]],Структура_ассортимента[Subgroup],0)),"")</f>
        <v>WMS_C</v>
      </c>
      <c r="G123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Row],[SubGroup]],'Структура цен DIY'!$B:$C,2,FALSE),0)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0" t="str">
        <f>IFERROR(INDEX(Структура_ассортимента[SuperCategory],MATCH(Товары[[#This Row],[SubGroup]],Структура_ассортимента[Subgroup],0)),"")</f>
        <v>W</v>
      </c>
      <c r="D12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110" t="str">
        <f>IFERROR(INDEX(Структура_ассортимента[Product group],MATCH(Товары[[#This Row],[SubGroup]],Структура_ассортимента[Subgroup],0)),"")</f>
        <v>WMS_C</v>
      </c>
      <c r="G123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Row],[SubGroup]],'Структура цен DIY'!$B:$C,2,FALSE),0)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0" t="str">
        <f>IFERROR(INDEX(Структура_ассортимента[SuperCategory],MATCH(Товары[[#This Row],[SubGroup]],Структура_ассортимента[Subgroup],0)),"")</f>
        <v>W</v>
      </c>
      <c r="D12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110" t="str">
        <f>IFERROR(INDEX(Структура_ассортимента[Product group],MATCH(Товары[[#This Row],[SubGroup]],Структура_ассортимента[Subgroup],0)),"")</f>
        <v>WMS_C</v>
      </c>
      <c r="G124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Row],[SubGroup]],'Структура цен DIY'!$B:$C,2,FALSE),0)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0" t="str">
        <f>IFERROR(INDEX(Структура_ассортимента[SuperCategory],MATCH(Товары[[#This Row],[SubGroup]],Структура_ассортимента[Subgroup],0)),"")</f>
        <v>W</v>
      </c>
      <c r="D12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110" t="str">
        <f>IFERROR(INDEX(Структура_ассортимента[Product group],MATCH(Товары[[#This Row],[SubGroup]],Структура_ассортимента[Subgroup],0)),"")</f>
        <v>WMS_C</v>
      </c>
      <c r="G124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Row],[SubGroup]],'Структура цен DIY'!$B:$C,2,FALSE),0)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0" t="str">
        <f>IFERROR(INDEX(Структура_ассортимента[SuperCategory],MATCH(Товары[[#This Row],[SubGroup]],Структура_ассортимента[Subgroup],0)),"")</f>
        <v>W</v>
      </c>
      <c r="D12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110" t="str">
        <f>IFERROR(INDEX(Структура_ассортимента[Product group],MATCH(Товары[[#This Row],[SubGroup]],Структура_ассортимента[Subgroup],0)),"")</f>
        <v>WMS_C</v>
      </c>
      <c r="G124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Row],[SubGroup]],'Структура цен DIY'!$B:$C,2,FALSE),0)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0" t="str">
        <f>IFERROR(INDEX(Структура_ассортимента[SuperCategory],MATCH(Товары[[#This Row],[SubGroup]],Структура_ассортимента[Subgroup],0)),"")</f>
        <v>W</v>
      </c>
      <c r="D12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110" t="str">
        <f>IFERROR(INDEX(Структура_ассортимента[Product group],MATCH(Товары[[#This Row],[SubGroup]],Структура_ассортимента[Subgroup],0)),"")</f>
        <v>WMS_C</v>
      </c>
      <c r="G124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Row],[SubGroup]],'Структура цен DIY'!$B:$C,2,FALSE),0)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0" t="str">
        <f>IFERROR(INDEX(Структура_ассортимента[SuperCategory],MATCH(Товары[[#This Row],[SubGroup]],Структура_ассортимента[Subgroup],0)),"")</f>
        <v>W</v>
      </c>
      <c r="D12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110" t="str">
        <f>IFERROR(INDEX(Структура_ассортимента[Product group],MATCH(Товары[[#This Row],[SubGroup]],Структура_ассортимента[Subgroup],0)),"")</f>
        <v>WMS_C</v>
      </c>
      <c r="G124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Row],[SubGroup]],'Структура цен DIY'!$B:$C,2,FALSE),0)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0" t="str">
        <f>IFERROR(INDEX(Структура_ассортимента[SuperCategory],MATCH(Товары[[#This Row],[SubGroup]],Структура_ассортимента[Subgroup],0)),"")</f>
        <v>W</v>
      </c>
      <c r="D12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110" t="str">
        <f>IFERROR(INDEX(Структура_ассортимента[Product group],MATCH(Товары[[#This Row],[SubGroup]],Структура_ассортимента[Subgroup],0)),"")</f>
        <v>WMS_C</v>
      </c>
      <c r="G124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Row],[SubGroup]],'Структура цен DIY'!$B:$C,2,FALSE),0)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0" t="str">
        <f>IFERROR(INDEX(Структура_ассортимента[SuperCategory],MATCH(Товары[[#This Row],[SubGroup]],Структура_ассортимента[Subgroup],0)),"")</f>
        <v>W</v>
      </c>
      <c r="D12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110" t="str">
        <f>IFERROR(INDEX(Структура_ассортимента[Product group],MATCH(Товары[[#This Row],[SubGroup]],Структура_ассортимента[Subgroup],0)),"")</f>
        <v>WMS_C</v>
      </c>
      <c r="G124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Row],[SubGroup]],'Структура цен DIY'!$B:$C,2,FALSE),0)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0" t="str">
        <f>IFERROR(INDEX(Структура_ассортимента[SuperCategory],MATCH(Товары[[#This Row],[SubGroup]],Структура_ассортимента[Subgroup],0)),"")</f>
        <v>W</v>
      </c>
      <c r="D12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110" t="str">
        <f>IFERROR(INDEX(Структура_ассортимента[Product group],MATCH(Товары[[#This Row],[SubGroup]],Структура_ассортимента[Subgroup],0)),"")</f>
        <v>WMS_C</v>
      </c>
      <c r="G124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Row],[SubGroup]],'Структура цен DIY'!$B:$C,2,FALSE),0)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0" t="str">
        <f>IFERROR(INDEX(Структура_ассортимента[SuperCategory],MATCH(Товары[[#This Row],[SubGroup]],Структура_ассортимента[Subgroup],0)),"")</f>
        <v>W</v>
      </c>
      <c r="D12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110" t="str">
        <f>IFERROR(INDEX(Структура_ассортимента[Product group],MATCH(Товары[[#This Row],[SubGroup]],Структура_ассортимента[Subgroup],0)),"")</f>
        <v>WMS_C</v>
      </c>
      <c r="G124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Row],[SubGroup]],'Структура цен DIY'!$B:$C,2,FALSE),0)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0" t="str">
        <f>IFERROR(INDEX(Структура_ассортимента[SuperCategory],MATCH(Товары[[#This Row],[SubGroup]],Структура_ассортимента[Subgroup],0)),"")</f>
        <v>W</v>
      </c>
      <c r="D12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110" t="str">
        <f>IFERROR(INDEX(Структура_ассортимента[Product group],MATCH(Товары[[#This Row],[SubGroup]],Структура_ассортимента[Subgroup],0)),"")</f>
        <v>WMS_C</v>
      </c>
      <c r="G124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Row],[SubGroup]],'Структура цен DIY'!$B:$C,2,FALSE),0)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0" t="str">
        <f>IFERROR(INDEX(Структура_ассортимента[SuperCategory],MATCH(Товары[[#This Row],[SubGroup]],Структура_ассортимента[Subgroup],0)),"")</f>
        <v>W</v>
      </c>
      <c r="D12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110" t="str">
        <f>IFERROR(INDEX(Структура_ассортимента[Product group],MATCH(Товары[[#This Row],[SubGroup]],Структура_ассортимента[Subgroup],0)),"")</f>
        <v>WMS_C</v>
      </c>
      <c r="G12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Row],[SubGroup]],'Структура цен DIY'!$B:$C,2,FALSE),0)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0" t="str">
        <f>IFERROR(INDEX(Структура_ассортимента[SuperCategory],MATCH(Товары[[#This Row],[SubGroup]],Структура_ассортимента[Subgroup],0)),"")</f>
        <v>W</v>
      </c>
      <c r="D12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110" t="str">
        <f>IFERROR(INDEX(Структура_ассортимента[Product group],MATCH(Товары[[#This Row],[SubGroup]],Структура_ассортимента[Subgroup],0)),"")</f>
        <v>WMS_C</v>
      </c>
      <c r="G12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Row],[SubGroup]],'Структура цен DIY'!$B:$C,2,FALSE),0)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0" t="str">
        <f>IFERROR(INDEX(Структура_ассортимента[SuperCategory],MATCH(Товары[[#This Row],[SubGroup]],Структура_ассортимента[Subgroup],0)),"")</f>
        <v>W</v>
      </c>
      <c r="D12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110" t="str">
        <f>IFERROR(INDEX(Структура_ассортимента[Product group],MATCH(Товары[[#This Row],[SubGroup]],Структура_ассортимента[Subgroup],0)),"")</f>
        <v>WMS_C</v>
      </c>
      <c r="G12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Row],[SubGroup]],'Структура цен DIY'!$B:$C,2,FALSE),0)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0" t="str">
        <f>IFERROR(INDEX(Структура_ассортимента[SuperCategory],MATCH(Товары[[#This Row],[SubGroup]],Структура_ассортимента[Subgroup],0)),"")</f>
        <v>W</v>
      </c>
      <c r="D12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110" t="str">
        <f>IFERROR(INDEX(Структура_ассортимента[Product group],MATCH(Товары[[#This Row],[SubGroup]],Структура_ассортимента[Subgroup],0)),"")</f>
        <v>WMS_C</v>
      </c>
      <c r="G12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Row],[SubGroup]],'Структура цен DIY'!$B:$C,2,FALSE),0)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0" t="str">
        <f>IFERROR(INDEX(Структура_ассортимента[SuperCategory],MATCH(Товары[[#This Row],[SubGroup]],Структура_ассортимента[Subgroup],0)),"")</f>
        <v>W</v>
      </c>
      <c r="D12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110" t="str">
        <f>IFERROR(INDEX(Структура_ассортимента[Product group],MATCH(Товары[[#This Row],[SubGroup]],Структура_ассортимента[Subgroup],0)),"")</f>
        <v>WMS_C</v>
      </c>
      <c r="G12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Row],[SubGroup]],'Структура цен DIY'!$B:$C,2,FALSE),0)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0" t="str">
        <f>IFERROR(INDEX(Структура_ассортимента[SuperCategory],MATCH(Товары[[#This Row],[SubGroup]],Структура_ассортимента[Subgroup],0)),"")</f>
        <v>W</v>
      </c>
      <c r="D12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110" t="str">
        <f>IFERROR(INDEX(Структура_ассортимента[Product group],MATCH(Товары[[#This Row],[SubGroup]],Структура_ассортимента[Subgroup],0)),"")</f>
        <v>WMS_C</v>
      </c>
      <c r="G12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Row],[SubGroup]],'Структура цен DIY'!$B:$C,2,FALSE),0)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0" t="str">
        <f>IFERROR(INDEX(Структура_ассортимента[SuperCategory],MATCH(Товары[[#This Row],[SubGroup]],Структура_ассортимента[Subgroup],0)),"")</f>
        <v>W</v>
      </c>
      <c r="D12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110" t="str">
        <f>IFERROR(INDEX(Структура_ассортимента[Product group],MATCH(Товары[[#This Row],[SubGroup]],Структура_ассортимента[Subgroup],0)),"")</f>
        <v>WMS_C</v>
      </c>
      <c r="G12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Row],[SubGroup]],'Структура цен DIY'!$B:$C,2,FALSE),0)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0" t="str">
        <f>IFERROR(INDEX(Структура_ассортимента[SuperCategory],MATCH(Товары[[#This Row],[SubGroup]],Структура_ассортимента[Subgroup],0)),"")</f>
        <v>W</v>
      </c>
      <c r="D12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110" t="str">
        <f>IFERROR(INDEX(Структура_ассортимента[Product group],MATCH(Товары[[#This Row],[SubGroup]],Структура_ассортимента[Subgroup],0)),"")</f>
        <v>WMS_C</v>
      </c>
      <c r="G125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Row],[SubGroup]],'Структура цен DIY'!$B:$C,2,FALSE),0)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0" t="str">
        <f>IFERROR(INDEX(Структура_ассортимента[SuperCategory],MATCH(Товары[[#This Row],[SubGroup]],Структура_ассортимента[Subgroup],0)),"")</f>
        <v>W</v>
      </c>
      <c r="D12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110" t="str">
        <f>IFERROR(INDEX(Структура_ассортимента[Product group],MATCH(Товары[[#This Row],[SubGroup]],Структура_ассортимента[Subgroup],0)),"")</f>
        <v>WMS_C</v>
      </c>
      <c r="G125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Row],[SubGroup]],'Структура цен DIY'!$B:$C,2,FALSE),0)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0" t="str">
        <f>IFERROR(INDEX(Структура_ассортимента[SuperCategory],MATCH(Товары[[#This Row],[SubGroup]],Структура_ассортимента[Subgroup],0)),"")</f>
        <v>W</v>
      </c>
      <c r="D12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110" t="str">
        <f>IFERROR(INDEX(Структура_ассортимента[Product group],MATCH(Товары[[#This Row],[SubGroup]],Структура_ассортимента[Subgroup],0)),"")</f>
        <v>WMS_C</v>
      </c>
      <c r="G125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Row],[SubGroup]],'Структура цен DIY'!$B:$C,2,FALSE),0)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0" t="str">
        <f>IFERROR(INDEX(Структура_ассортимента[SuperCategory],MATCH(Товары[[#This Row],[SubGroup]],Структура_ассортимента[Subgroup],0)),"")</f>
        <v>W</v>
      </c>
      <c r="D12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110" t="str">
        <f>IFERROR(INDEX(Структура_ассортимента[Product group],MATCH(Товары[[#This Row],[SubGroup]],Структура_ассортимента[Subgroup],0)),"")</f>
        <v>WMS_C</v>
      </c>
      <c r="G126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Row],[SubGroup]],'Структура цен DIY'!$B:$C,2,FALSE),0)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0" t="str">
        <f>IFERROR(INDEX(Структура_ассортимента[SuperCategory],MATCH(Товары[[#This Row],[SubGroup]],Структура_ассортимента[Subgroup],0)),"")</f>
        <v>W</v>
      </c>
      <c r="D12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110" t="str">
        <f>IFERROR(INDEX(Структура_ассортимента[Product group],MATCH(Товары[[#This Row],[SubGroup]],Структура_ассортимента[Subgroup],0)),"")</f>
        <v>WMS_C</v>
      </c>
      <c r="G126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Row],[SubGroup]],'Структура цен DIY'!$B:$C,2,FALSE),0)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0" t="str">
        <f>IFERROR(INDEX(Структура_ассортимента[SuperCategory],MATCH(Товары[[#This Row],[SubGroup]],Структура_ассортимента[Subgroup],0)),"")</f>
        <v>W</v>
      </c>
      <c r="D12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110" t="str">
        <f>IFERROR(INDEX(Структура_ассортимента[Product group],MATCH(Товары[[#This Row],[SubGroup]],Структура_ассортимента[Subgroup],0)),"")</f>
        <v>WMS_C</v>
      </c>
      <c r="G126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Row],[SubGroup]],'Структура цен DIY'!$B:$C,2,FALSE),0)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0" t="str">
        <f>IFERROR(INDEX(Структура_ассортимента[SuperCategory],MATCH(Товары[[#This Row],[SubGroup]],Структура_ассортимента[Subgroup],0)),"")</f>
        <v>W</v>
      </c>
      <c r="D12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110" t="str">
        <f>IFERROR(INDEX(Структура_ассортимента[Product group],MATCH(Товары[[#This Row],[SubGroup]],Структура_ассортимента[Subgroup],0)),"")</f>
        <v>WMS_C</v>
      </c>
      <c r="G126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Row],[SubGroup]],'Структура цен DIY'!$B:$C,2,FALSE),0)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0" t="str">
        <f>IFERROR(INDEX(Структура_ассортимента[SuperCategory],MATCH(Товары[[#This Row],[SubGroup]],Структура_ассортимента[Subgroup],0)),"")</f>
        <v>W</v>
      </c>
      <c r="D12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110" t="str">
        <f>IFERROR(INDEX(Структура_ассортимента[Product group],MATCH(Товары[[#This Row],[SubGroup]],Структура_ассортимента[Subgroup],0)),"")</f>
        <v>WMS_C</v>
      </c>
      <c r="G126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Row],[SubGroup]],'Структура цен DIY'!$B:$C,2,FALSE),0)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0" t="str">
        <f>IFERROR(INDEX(Структура_ассортимента[SuperCategory],MATCH(Товары[[#This Row],[SubGroup]],Структура_ассортимента[Subgroup],0)),"")</f>
        <v>W</v>
      </c>
      <c r="D12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110" t="str">
        <f>IFERROR(INDEX(Структура_ассортимента[Product group],MATCH(Товары[[#This Row],[SubGroup]],Структура_ассортимента[Subgroup],0)),"")</f>
        <v>WMS_C</v>
      </c>
      <c r="G126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Row],[SubGroup]],'Структура цен DIY'!$B:$C,2,FALSE),0)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0" t="str">
        <f>IFERROR(INDEX(Структура_ассортимента[SuperCategory],MATCH(Товары[[#This Row],[SubGroup]],Структура_ассортимента[Subgroup],0)),"")</f>
        <v>W</v>
      </c>
      <c r="D12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110" t="str">
        <f>IFERROR(INDEX(Структура_ассортимента[Product group],MATCH(Товары[[#This Row],[SubGroup]],Структура_ассортимента[Subgroup],0)),"")</f>
        <v>WMS_C</v>
      </c>
      <c r="G126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Row],[SubGroup]],'Структура цен DIY'!$B:$C,2,FALSE),0)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0" t="str">
        <f>IFERROR(INDEX(Структура_ассортимента[SuperCategory],MATCH(Товары[[#This Row],[SubGroup]],Структура_ассортимента[Subgroup],0)),"")</f>
        <v>W</v>
      </c>
      <c r="D12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110" t="str">
        <f>IFERROR(INDEX(Структура_ассортимента[Product group],MATCH(Товары[[#This Row],[SubGroup]],Структура_ассортимента[Subgroup],0)),"")</f>
        <v>WMS_C</v>
      </c>
      <c r="G126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Row],[SubGroup]],'Структура цен DIY'!$B:$C,2,FALSE),0)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0" t="str">
        <f>IFERROR(INDEX(Структура_ассортимента[SuperCategory],MATCH(Товары[[#This Row],[SubGroup]],Структура_ассортимента[Subgroup],0)),"")</f>
        <v>W</v>
      </c>
      <c r="D12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110" t="str">
        <f>IFERROR(INDEX(Структура_ассортимента[Product group],MATCH(Товары[[#This Row],[SubGroup]],Структура_ассортимента[Subgroup],0)),"")</f>
        <v>WMS_C</v>
      </c>
      <c r="G126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Row],[SubGroup]],'Структура цен DIY'!$B:$C,2,FALSE),0)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0" t="str">
        <f>IFERROR(INDEX(Структура_ассортимента[SuperCategory],MATCH(Товары[[#This Row],[SubGroup]],Структура_ассортимента[Subgroup],0)),"")</f>
        <v>W</v>
      </c>
      <c r="D12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110" t="str">
        <f>IFERROR(INDEX(Структура_ассортимента[Product group],MATCH(Товары[[#This Row],[SubGroup]],Структура_ассортимента[Subgroup],0)),"")</f>
        <v>WMS_C</v>
      </c>
      <c r="G126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Row],[SubGroup]],'Структура цен DIY'!$B:$C,2,FALSE),0)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0" t="str">
        <f>IFERROR(INDEX(Структура_ассортимента[SuperCategory],MATCH(Товары[[#This Row],[SubGroup]],Структура_ассортимента[Subgroup],0)),"")</f>
        <v>W</v>
      </c>
      <c r="D12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110" t="str">
        <f>IFERROR(INDEX(Структура_ассортимента[Product group],MATCH(Товары[[#This Row],[SubGroup]],Структура_ассортимента[Subgroup],0)),"")</f>
        <v>WMS_C</v>
      </c>
      <c r="G127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Row],[SubGroup]],'Структура цен DIY'!$B:$C,2,FALSE),0)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0" t="str">
        <f>IFERROR(INDEX(Структура_ассортимента[SuperCategory],MATCH(Товары[[#This Row],[SubGroup]],Структура_ассортимента[Subgroup],0)),"")</f>
        <v>W</v>
      </c>
      <c r="D12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110" t="str">
        <f>IFERROR(INDEX(Структура_ассортимента[Product group],MATCH(Товары[[#This Row],[SubGroup]],Структура_ассортимента[Subgroup],0)),"")</f>
        <v>WMS_C</v>
      </c>
      <c r="G127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Row],[SubGroup]],'Структура цен DIY'!$B:$C,2,FALSE),0)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0" t="str">
        <f>IFERROR(INDEX(Структура_ассортимента[SuperCategory],MATCH(Товары[[#This Row],[SubGroup]],Структура_ассортимента[Subgroup],0)),"")</f>
        <v>W</v>
      </c>
      <c r="D12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110" t="str">
        <f>IFERROR(INDEX(Структура_ассортимента[Product group],MATCH(Товары[[#This Row],[SubGroup]],Структура_ассортимента[Subgroup],0)),"")</f>
        <v>WMS_C</v>
      </c>
      <c r="G127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Row],[SubGroup]],'Структура цен DIY'!$B:$C,2,FALSE),0)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0" t="str">
        <f>IFERROR(INDEX(Структура_ассортимента[SuperCategory],MATCH(Товары[[#This Row],[SubGroup]],Структура_ассортимента[Subgroup],0)),"")</f>
        <v>W</v>
      </c>
      <c r="D12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110" t="str">
        <f>IFERROR(INDEX(Структура_ассортимента[Product group],MATCH(Товары[[#This Row],[SubGroup]],Структура_ассортимента[Subgroup],0)),"")</f>
        <v>WMS_C</v>
      </c>
      <c r="G127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Row],[SubGroup]],'Структура цен DIY'!$B:$C,2,FALSE),0)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0" t="str">
        <f>IFERROR(INDEX(Структура_ассортимента[SuperCategory],MATCH(Товары[[#This Row],[SubGroup]],Структура_ассортимента[Subgroup],0)),"")</f>
        <v>W</v>
      </c>
      <c r="D12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110" t="str">
        <f>IFERROR(INDEX(Структура_ассортимента[Product group],MATCH(Товары[[#This Row],[SubGroup]],Структура_ассортимента[Subgroup],0)),"")</f>
        <v>WMS_C</v>
      </c>
      <c r="G127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Row],[SubGroup]],'Структура цен DIY'!$B:$C,2,FALSE),0)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0" t="str">
        <f>IFERROR(INDEX(Структура_ассортимента[SuperCategory],MATCH(Товары[[#This Row],[SubGroup]],Структура_ассортимента[Subgroup],0)),"")</f>
        <v>W</v>
      </c>
      <c r="D12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110" t="str">
        <f>IFERROR(INDEX(Структура_ассортимента[Product group],MATCH(Товары[[#This Row],[SubGroup]],Структура_ассортимента[Subgroup],0)),"")</f>
        <v>WMS_C</v>
      </c>
      <c r="G127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Row],[SubGroup]],'Структура цен DIY'!$B:$C,2,FALSE),0)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0" t="str">
        <f>IFERROR(INDEX(Структура_ассортимента[SuperCategory],MATCH(Товары[[#This Row],[SubGroup]],Структура_ассортимента[Subgroup],0)),"")</f>
        <v>W</v>
      </c>
      <c r="D12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110" t="str">
        <f>IFERROR(INDEX(Структура_ассортимента[Product group],MATCH(Товары[[#This Row],[SubGroup]],Структура_ассортимента[Subgroup],0)),"")</f>
        <v>WMS_C</v>
      </c>
      <c r="G127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Row],[SubGroup]],'Структура цен DIY'!$B:$C,2,FALSE),0)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0" t="str">
        <f>IFERROR(INDEX(Структура_ассортимента[SuperCategory],MATCH(Товары[[#This Row],[SubGroup]],Структура_ассортимента[Subgroup],0)),"")</f>
        <v>W</v>
      </c>
      <c r="D12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110" t="str">
        <f>IFERROR(INDEX(Структура_ассортимента[Product group],MATCH(Товары[[#This Row],[SubGroup]],Структура_ассортимента[Subgroup],0)),"")</f>
        <v>WMS_C</v>
      </c>
      <c r="G127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Row],[SubGroup]],'Структура цен DIY'!$B:$C,2,FALSE),0)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0" t="str">
        <f>IFERROR(INDEX(Структура_ассортимента[SuperCategory],MATCH(Товары[[#This Row],[SubGroup]],Структура_ассортимента[Subgroup],0)),"")</f>
        <v>W</v>
      </c>
      <c r="D12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110" t="str">
        <f>IFERROR(INDEX(Структура_ассортимента[Product group],MATCH(Товары[[#This Row],[SubGroup]],Структура_ассортимента[Subgroup],0)),"")</f>
        <v>WMS_C</v>
      </c>
      <c r="G127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Row],[SubGroup]],'Структура цен DIY'!$B:$C,2,FALSE),0)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0" t="str">
        <f>IFERROR(INDEX(Структура_ассортимента[SuperCategory],MATCH(Товары[[#This Row],[SubGroup]],Структура_ассортимента[Subgroup],0)),"")</f>
        <v>W</v>
      </c>
      <c r="D12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110" t="str">
        <f>IFERROR(INDEX(Структура_ассортимента[Product group],MATCH(Товары[[#This Row],[SubGroup]],Структура_ассортимента[Subgroup],0)),"")</f>
        <v>WMS_C</v>
      </c>
      <c r="G127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Row],[SubGroup]],'Структура цен DIY'!$B:$C,2,FALSE),0)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0" t="str">
        <f>IFERROR(INDEX(Структура_ассортимента[SuperCategory],MATCH(Товары[[#This Row],[SubGroup]],Структура_ассортимента[Subgroup],0)),"")</f>
        <v>W</v>
      </c>
      <c r="D12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110" t="str">
        <f>IFERROR(INDEX(Структура_ассортимента[Product group],MATCH(Товары[[#This Row],[SubGroup]],Структура_ассортимента[Subgroup],0)),"")</f>
        <v>WMS_C</v>
      </c>
      <c r="G128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Row],[SubGroup]],'Структура цен DIY'!$B:$C,2,FALSE),0)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0" t="str">
        <f>IFERROR(INDEX(Структура_ассортимента[SuperCategory],MATCH(Товары[[#This Row],[SubGroup]],Структура_ассортимента[Subgroup],0)),"")</f>
        <v>W</v>
      </c>
      <c r="D12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110" t="str">
        <f>IFERROR(INDEX(Структура_ассортимента[Product group],MATCH(Товары[[#This Row],[SubGroup]],Структура_ассортимента[Subgroup],0)),"")</f>
        <v>WMS_C</v>
      </c>
      <c r="G128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Row],[SubGroup]],'Структура цен DIY'!$B:$C,2,FALSE),0)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0" t="str">
        <f>IFERROR(INDEX(Структура_ассортимента[SuperCategory],MATCH(Товары[[#This Row],[SubGroup]],Структура_ассортимента[Subgroup],0)),"")</f>
        <v>W</v>
      </c>
      <c r="D12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110" t="str">
        <f>IFERROR(INDEX(Структура_ассортимента[Product group],MATCH(Товары[[#This Row],[SubGroup]],Структура_ассортимента[Subgroup],0)),"")</f>
        <v>WMS_C</v>
      </c>
      <c r="G128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Row],[SubGroup]],'Структура цен DIY'!$B:$C,2,FALSE),0)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0" t="str">
        <f>IFERROR(INDEX(Структура_ассортимента[SuperCategory],MATCH(Товары[[#This Row],[SubGroup]],Структура_ассортимента[Subgroup],0)),"")</f>
        <v>W</v>
      </c>
      <c r="D12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110" t="str">
        <f>IFERROR(INDEX(Структура_ассортимента[Product group],MATCH(Товары[[#This Row],[SubGroup]],Структура_ассортимента[Subgroup],0)),"")</f>
        <v>WMS_C</v>
      </c>
      <c r="G128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Row],[SubGroup]],'Структура цен DIY'!$B:$C,2,FALSE),0)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0" t="str">
        <f>IFERROR(INDEX(Структура_ассортимента[SuperCategory],MATCH(Товары[[#This Row],[SubGroup]],Структура_ассортимента[Subgroup],0)),"")</f>
        <v>W</v>
      </c>
      <c r="D12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110" t="str">
        <f>IFERROR(INDEX(Структура_ассортимента[Product group],MATCH(Товары[[#This Row],[SubGroup]],Структура_ассортимента[Subgroup],0)),"")</f>
        <v>WMS_C</v>
      </c>
      <c r="G128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Row],[SubGroup]],'Структура цен DIY'!$B:$C,2,FALSE),0)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0" t="str">
        <f>IFERROR(INDEX(Структура_ассортимента[SuperCategory],MATCH(Товары[[#This Row],[SubGroup]],Структура_ассортимента[Subgroup],0)),"")</f>
        <v>W</v>
      </c>
      <c r="D12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110" t="str">
        <f>IFERROR(INDEX(Структура_ассортимента[Product group],MATCH(Товары[[#This Row],[SubGroup]],Структура_ассортимента[Subgroup],0)),"")</f>
        <v>WMS_C</v>
      </c>
      <c r="G128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Row],[SubGroup]],'Структура цен DIY'!$B:$C,2,FALSE),0)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0" t="str">
        <f>IFERROR(INDEX(Структура_ассортимента[SuperCategory],MATCH(Товары[[#This Row],[SubGroup]],Структура_ассортимента[Subgroup],0)),"")</f>
        <v>W</v>
      </c>
      <c r="D12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110" t="str">
        <f>IFERROR(INDEX(Структура_ассортимента[Product group],MATCH(Товары[[#This Row],[SubGroup]],Структура_ассортимента[Subgroup],0)),"")</f>
        <v>WMS_C</v>
      </c>
      <c r="G128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Row],[SubGroup]],'Структура цен DIY'!$B:$C,2,FALSE),0)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0" t="str">
        <f>IFERROR(INDEX(Структура_ассортимента[SuperCategory],MATCH(Товары[[#This Row],[SubGroup]],Структура_ассортимента[Subgroup],0)),"")</f>
        <v>W</v>
      </c>
      <c r="D12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110" t="str">
        <f>IFERROR(INDEX(Структура_ассортимента[Product group],MATCH(Товары[[#This Row],[SubGroup]],Структура_ассортимента[Subgroup],0)),"")</f>
        <v>WMS_C</v>
      </c>
      <c r="G128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Row],[SubGroup]],'Структура цен DIY'!$B:$C,2,FALSE),0)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0" t="str">
        <f>IFERROR(INDEX(Структура_ассортимента[SuperCategory],MATCH(Товары[[#This Row],[SubGroup]],Структура_ассортимента[Subgroup],0)),"")</f>
        <v>W</v>
      </c>
      <c r="D12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110" t="str">
        <f>IFERROR(INDEX(Структура_ассортимента[Product group],MATCH(Товары[[#This Row],[SubGroup]],Структура_ассортимента[Subgroup],0)),"")</f>
        <v>WMS_C</v>
      </c>
      <c r="G128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Row],[SubGroup]],'Структура цен DIY'!$B:$C,2,FALSE),0)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0" t="str">
        <f>IFERROR(INDEX(Структура_ассортимента[SuperCategory],MATCH(Товары[[#This Row],[SubGroup]],Структура_ассортимента[Subgroup],0)),"")</f>
        <v>W</v>
      </c>
      <c r="D12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110" t="str">
        <f>IFERROR(INDEX(Структура_ассортимента[Product group],MATCH(Товары[[#This Row],[SubGroup]],Структура_ассортимента[Subgroup],0)),"")</f>
        <v>WMS_C</v>
      </c>
      <c r="G128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Row],[SubGroup]],'Структура цен DIY'!$B:$C,2,FALSE),0)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0" t="str">
        <f>IFERROR(INDEX(Структура_ассортимента[SuperCategory],MATCH(Товары[[#This Row],[SubGroup]],Структура_ассортимента[Subgroup],0)),"")</f>
        <v>W</v>
      </c>
      <c r="D12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110" t="str">
        <f>IFERROR(INDEX(Структура_ассортимента[Product group],MATCH(Товары[[#This Row],[SubGroup]],Структура_ассортимента[Subgroup],0)),"")</f>
        <v>WMS_C</v>
      </c>
      <c r="G129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Row],[SubGroup]],'Структура цен DIY'!$B:$C,2,FALSE),0)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0" t="str">
        <f>IFERROR(INDEX(Структура_ассортимента[SuperCategory],MATCH(Товары[[#This Row],[SubGroup]],Структура_ассортимента[Subgroup],0)),"")</f>
        <v>W</v>
      </c>
      <c r="D12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110" t="str">
        <f>IFERROR(INDEX(Структура_ассортимента[Product group],MATCH(Товары[[#This Row],[SubGroup]],Структура_ассортимента[Subgroup],0)),"")</f>
        <v>WMS_C</v>
      </c>
      <c r="G129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Row],[SubGroup]],'Структура цен DIY'!$B:$C,2,FALSE),0)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0" t="str">
        <f>IFERROR(INDEX(Структура_ассортимента[SuperCategory],MATCH(Товары[[#This Row],[SubGroup]],Структура_ассортимента[Subgroup],0)),"")</f>
        <v>W</v>
      </c>
      <c r="D12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110" t="str">
        <f>IFERROR(INDEX(Структура_ассортимента[Product group],MATCH(Товары[[#This Row],[SubGroup]],Структура_ассортимента[Subgroup],0)),"")</f>
        <v>WMS_C</v>
      </c>
      <c r="G129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Row],[SubGroup]],'Структура цен DIY'!$B:$C,2,FALSE),0)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0" t="str">
        <f>IFERROR(INDEX(Структура_ассортимента[SuperCategory],MATCH(Товары[[#This Row],[SubGroup]],Структура_ассортимента[Subgroup],0)),"")</f>
        <v>W</v>
      </c>
      <c r="D12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110" t="str">
        <f>IFERROR(INDEX(Структура_ассортимента[Product group],MATCH(Товары[[#This Row],[SubGroup]],Структура_ассортимента[Subgroup],0)),"")</f>
        <v>WMS_C</v>
      </c>
      <c r="G129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Row],[SubGroup]],'Структура цен DIY'!$B:$C,2,FALSE),0)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0" t="str">
        <f>IFERROR(INDEX(Структура_ассортимента[SuperCategory],MATCH(Товары[[#This Row],[SubGroup]],Структура_ассортимента[Subgroup],0)),"")</f>
        <v>W</v>
      </c>
      <c r="D12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110" t="str">
        <f>IFERROR(INDEX(Структура_ассортимента[Product group],MATCH(Товары[[#This Row],[SubGroup]],Структура_ассортимента[Subgroup],0)),"")</f>
        <v>WMS_C</v>
      </c>
      <c r="G129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Row],[SubGroup]],'Структура цен DIY'!$B:$C,2,FALSE),0)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0" t="str">
        <f>IFERROR(INDEX(Структура_ассортимента[SuperCategory],MATCH(Товары[[#This Row],[SubGroup]],Структура_ассортимента[Subgroup],0)),"")</f>
        <v>W</v>
      </c>
      <c r="D12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110" t="str">
        <f>IFERROR(INDEX(Структура_ассортимента[Product group],MATCH(Товары[[#This Row],[SubGroup]],Структура_ассортимента[Subgroup],0)),"")</f>
        <v>WMS_C</v>
      </c>
      <c r="G129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Row],[SubGroup]],'Структура цен DIY'!$B:$C,2,FALSE),0)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0" t="str">
        <f>IFERROR(INDEX(Структура_ассортимента[SuperCategory],MATCH(Товары[[#This Row],[SubGroup]],Структура_ассортимента[Subgroup],0)),"")</f>
        <v>W</v>
      </c>
      <c r="D12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110" t="str">
        <f>IFERROR(INDEX(Структура_ассортимента[Product group],MATCH(Товары[[#This Row],[SubGroup]],Структура_ассортимента[Subgroup],0)),"")</f>
        <v>WMS_C</v>
      </c>
      <c r="G129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Row],[SubGroup]],'Структура цен DIY'!$B:$C,2,FALSE),0)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0" t="str">
        <f>IFERROR(INDEX(Структура_ассортимента[SuperCategory],MATCH(Товары[[#This Row],[SubGroup]],Структура_ассортимента[Subgroup],0)),"")</f>
        <v>W</v>
      </c>
      <c r="D12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110" t="str">
        <f>IFERROR(INDEX(Структура_ассортимента[Product group],MATCH(Товары[[#This Row],[SubGroup]],Структура_ассортимента[Subgroup],0)),"")</f>
        <v>WMS_C</v>
      </c>
      <c r="G129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Row],[SubGroup]],'Структура цен DIY'!$B:$C,2,FALSE),0)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0" t="str">
        <f>IFERROR(INDEX(Структура_ассортимента[SuperCategory],MATCH(Товары[[#This Row],[SubGroup]],Структура_ассортимента[Subgroup],0)),"")</f>
        <v>W</v>
      </c>
      <c r="D12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110" t="str">
        <f>IFERROR(INDEX(Структура_ассортимента[Product group],MATCH(Товары[[#This Row],[SubGroup]],Структура_ассортимента[Subgroup],0)),"")</f>
        <v>WMS_C</v>
      </c>
      <c r="G129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Row],[SubGroup]],'Структура цен DIY'!$B:$C,2,FALSE),0)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0" t="str">
        <f>IFERROR(INDEX(Структура_ассортимента[SuperCategory],MATCH(Товары[[#This Row],[SubGroup]],Структура_ассортимента[Subgroup],0)),"")</f>
        <v>W</v>
      </c>
      <c r="D12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110" t="str">
        <f>IFERROR(INDEX(Структура_ассортимента[Product group],MATCH(Товары[[#This Row],[SubGroup]],Структура_ассортимента[Subgroup],0)),"")</f>
        <v>WMS_C</v>
      </c>
      <c r="G129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Row],[SubGroup]],'Структура цен DIY'!$B:$C,2,FALSE),0)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0" t="str">
        <f>IFERROR(INDEX(Структура_ассортимента[SuperCategory],MATCH(Товары[[#This Row],[SubGroup]],Структура_ассортимента[Subgroup],0)),"")</f>
        <v>W</v>
      </c>
      <c r="D13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110" t="str">
        <f>IFERROR(INDEX(Структура_ассортимента[Product group],MATCH(Товары[[#This Row],[SubGroup]],Структура_ассортимента[Subgroup],0)),"")</f>
        <v>WMS_C</v>
      </c>
      <c r="G130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Row],[SubGroup]],'Структура цен DIY'!$B:$C,2,FALSE),0)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0" t="str">
        <f>IFERROR(INDEX(Структура_ассортимента[SuperCategory],MATCH(Товары[[#This Row],[SubGroup]],Структура_ассортимента[Subgroup],0)),"")</f>
        <v>W</v>
      </c>
      <c r="D13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110" t="str">
        <f>IFERROR(INDEX(Структура_ассортимента[Product group],MATCH(Товары[[#This Row],[SubGroup]],Структура_ассортимента[Subgroup],0)),"")</f>
        <v>WMT_C</v>
      </c>
      <c r="G130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1" s="36">
        <v>9015</v>
      </c>
      <c r="J1301" s="36" t="str">
        <f>IFERROR(INDEX(Структура_ассортимента[Generic Name (long)],MATCH(Товары[[#This Row],[SubGroup]],Структура_ассортимента[Subgroup],0)),"")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Row],[SubGroup]],'Структура цен DIY'!$B:$C,2,FALSE),0)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0" t="str">
        <f>IFERROR(INDEX(Структура_ассортимента[SuperCategory],MATCH(Товары[[#This Row],[SubGroup]],Структура_ассортимента[Subgroup],0)),"")</f>
        <v>W</v>
      </c>
      <c r="D13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110" t="str">
        <f>IFERROR(INDEX(Структура_ассортимента[Product group],MATCH(Товары[[#This Row],[SubGroup]],Структура_ассортимента[Subgroup],0)),"")</f>
        <v>WMT_C</v>
      </c>
      <c r="G130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2" s="36">
        <v>9015</v>
      </c>
      <c r="J1302" s="36" t="str">
        <f>IFERROR(INDEX(Структура_ассортимента[Generic Name (long)],MATCH(Товары[[#This Row],[SubGroup]],Структура_ассортимента[Subgroup],0)),"")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Row],[SubGroup]],'Структура цен DIY'!$B:$C,2,FALSE),0)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0" t="str">
        <f>IFERROR(INDEX(Структура_ассортимента[SuperCategory],MATCH(Товары[[#This Row],[SubGroup]],Структура_ассортимента[Subgroup],0)),"")</f>
        <v>W</v>
      </c>
      <c r="D13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110" t="str">
        <f>IFERROR(INDEX(Структура_ассортимента[Product group],MATCH(Товары[[#This Row],[SubGroup]],Структура_ассортимента[Subgroup],0)),"")</f>
        <v>WMT_C</v>
      </c>
      <c r="G130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Row],[SubGroup]],'Структура цен DIY'!$B:$C,2,FALSE),0)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0" t="str">
        <f>IFERROR(INDEX(Структура_ассортимента[SuperCategory],MATCH(Товары[[#This Row],[SubGroup]],Структура_ассортимента[Subgroup],0)),"")</f>
        <v>W</v>
      </c>
      <c r="D13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110" t="str">
        <f>IFERROR(INDEX(Структура_ассортимента[Product group],MATCH(Товары[[#This Row],[SubGroup]],Структура_ассортимента[Subgroup],0)),"")</f>
        <v>WMT_C</v>
      </c>
      <c r="G130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Row],[SubGroup]],'Структура цен DIY'!$B:$C,2,FALSE),0)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0" t="str">
        <f>IFERROR(INDEX(Структура_ассортимента[SuperCategory],MATCH(Товары[[#This Row],[SubGroup]],Структура_ассортимента[Subgroup],0)),"")</f>
        <v>W</v>
      </c>
      <c r="D13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110" t="str">
        <f>IFERROR(INDEX(Структура_ассортимента[Product group],MATCH(Товары[[#This Row],[SubGroup]],Структура_ассортимента[Subgroup],0)),"")</f>
        <v>WMT_C</v>
      </c>
      <c r="G130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Row],[SubGroup]],'Структура цен DIY'!$B:$C,2,FALSE),0)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0" t="str">
        <f>IFERROR(INDEX(Структура_ассортимента[SuperCategory],MATCH(Товары[[#This Row],[SubGroup]],Структура_ассортимента[Subgroup],0)),"")</f>
        <v>W</v>
      </c>
      <c r="D13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110" t="str">
        <f>IFERROR(INDEX(Структура_ассортимента[Product group],MATCH(Товары[[#This Row],[SubGroup]],Структура_ассортимента[Subgroup],0)),"")</f>
        <v>WMT_C</v>
      </c>
      <c r="G130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Row],[SubGroup]],'Структура цен DIY'!$B:$C,2,FALSE),0)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0" t="str">
        <f>IFERROR(INDEX(Структура_ассортимента[SuperCategory],MATCH(Товары[[#This Row],[SubGroup]],Структура_ассортимента[Subgroup],0)),"")</f>
        <v>W</v>
      </c>
      <c r="D13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110" t="str">
        <f>IFERROR(INDEX(Структура_ассортимента[Product group],MATCH(Товары[[#This Row],[SubGroup]],Структура_ассортимента[Subgroup],0)),"")</f>
        <v>WMT_C</v>
      </c>
      <c r="G13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Row],[SubGroup]],'Структура цен DIY'!$B:$C,2,FALSE),0)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0" t="str">
        <f>IFERROR(INDEX(Структура_ассортимента[SuperCategory],MATCH(Товары[[#This Row],[SubGroup]],Структура_ассортимента[Subgroup],0)),"")</f>
        <v>W</v>
      </c>
      <c r="D13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110" t="str">
        <f>IFERROR(INDEX(Структура_ассортимента[Product group],MATCH(Товары[[#This Row],[SubGroup]],Структура_ассортимента[Subgroup],0)),"")</f>
        <v>WMT_C</v>
      </c>
      <c r="G13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Row],[SubGroup]],'Структура цен DIY'!$B:$C,2,FALSE),0)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0" t="str">
        <f>IFERROR(INDEX(Структура_ассортимента[SuperCategory],MATCH(Товары[[#This Row],[SubGroup]],Структура_ассортимента[Subgroup],0)),"")</f>
        <v>W</v>
      </c>
      <c r="D13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110" t="str">
        <f>IFERROR(INDEX(Структура_ассортимента[Product group],MATCH(Товары[[#This Row],[SubGroup]],Структура_ассортимента[Subgroup],0)),"")</f>
        <v>WMT_C</v>
      </c>
      <c r="G13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Row],[SubGroup]],'Структура цен DIY'!$B:$C,2,FALSE),0)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0" t="str">
        <f>IFERROR(INDEX(Структура_ассортимента[SuperCategory],MATCH(Товары[[#This Row],[SubGroup]],Структура_ассортимента[Subgroup],0)),"")</f>
        <v>W</v>
      </c>
      <c r="D13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110" t="str">
        <f>IFERROR(INDEX(Структура_ассортимента[Product group],MATCH(Товары[[#This Row],[SubGroup]],Структура_ассортимента[Subgroup],0)),"")</f>
        <v>WMT_C</v>
      </c>
      <c r="G13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Row],[SubGroup]],'Структура цен DIY'!$B:$C,2,FALSE),0)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0" t="str">
        <f>IFERROR(INDEX(Структура_ассортимента[SuperCategory],MATCH(Товары[[#This Row],[SubGroup]],Структура_ассортимента[Subgroup],0)),"")</f>
        <v>W</v>
      </c>
      <c r="D13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110" t="str">
        <f>IFERROR(INDEX(Структура_ассортимента[Product group],MATCH(Товары[[#This Row],[SubGroup]],Структура_ассортимента[Subgroup],0)),"")</f>
        <v>WMT_C</v>
      </c>
      <c r="G13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Row],[SubGroup]],'Структура цен DIY'!$B:$C,2,FALSE),0)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0" t="str">
        <f>IFERROR(INDEX(Структура_ассортимента[SuperCategory],MATCH(Товары[[#This Row],[SubGroup]],Структура_ассортимента[Subgroup],0)),"")</f>
        <v>W</v>
      </c>
      <c r="D13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110" t="str">
        <f>IFERROR(INDEX(Структура_ассортимента[Product group],MATCH(Товары[[#This Row],[SubGroup]],Структура_ассортимента[Subgroup],0)),"")</f>
        <v>WMT_C</v>
      </c>
      <c r="G13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Row],[SubGroup]],'Структура цен DIY'!$B:$C,2,FALSE),0)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0" t="str">
        <f>IFERROR(INDEX(Структура_ассортимента[SuperCategory],MATCH(Товары[[#This Row],[SubGroup]],Структура_ассортимента[Subgroup],0)),"")</f>
        <v>W</v>
      </c>
      <c r="D13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110" t="str">
        <f>IFERROR(INDEX(Структура_ассортимента[Product group],MATCH(Товары[[#This Row],[SubGroup]],Структура_ассортимента[Subgroup],0)),"")</f>
        <v>WMT_C</v>
      </c>
      <c r="G13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Row],[SubGroup]],'Структура цен DIY'!$B:$C,2,FALSE),0)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0" t="str">
        <f>IFERROR(INDEX(Структура_ассортимента[SuperCategory],MATCH(Товары[[#This Row],[SubGroup]],Структура_ассортимента[Subgroup],0)),"")</f>
        <v>W</v>
      </c>
      <c r="D13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110" t="str">
        <f>IFERROR(INDEX(Структура_ассортимента[Product group],MATCH(Товары[[#This Row],[SubGroup]],Структура_ассортимента[Subgroup],0)),"")</f>
        <v>WMT_C</v>
      </c>
      <c r="G13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Row],[SubGroup]],'Структура цен DIY'!$B:$C,2,FALSE),0)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0" t="str">
        <f>IFERROR(INDEX(Структура_ассортимента[SuperCategory],MATCH(Товары[[#This Row],[SubGroup]],Структура_ассортимента[Subgroup],0)),"")</f>
        <v>W</v>
      </c>
      <c r="D13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110" t="str">
        <f>IFERROR(INDEX(Структура_ассортимента[Product group],MATCH(Товары[[#This Row],[SubGroup]],Структура_ассортимента[Subgroup],0)),"")</f>
        <v>WMT_C</v>
      </c>
      <c r="G13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Row],[SubGroup]],'Структура цен DIY'!$B:$C,2,FALSE),0)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0" t="str">
        <f>IFERROR(INDEX(Структура_ассортимента[SuperCategory],MATCH(Товары[[#This Row],[SubGroup]],Структура_ассортимента[Subgroup],0)),"")</f>
        <v>W</v>
      </c>
      <c r="D13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110" t="str">
        <f>IFERROR(INDEX(Структура_ассортимента[Product group],MATCH(Товары[[#This Row],[SubGroup]],Структура_ассортимента[Subgroup],0)),"")</f>
        <v>WMT_C</v>
      </c>
      <c r="G13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Row],[SubGroup]],'Структура цен DIY'!$B:$C,2,FALSE),0)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0" t="str">
        <f>IFERROR(INDEX(Структура_ассортимента[SuperCategory],MATCH(Товары[[#This Row],[SubGroup]],Структура_ассортимента[Subgroup],0)),"")</f>
        <v>W</v>
      </c>
      <c r="D13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110" t="str">
        <f>IFERROR(INDEX(Структура_ассортимента[Product group],MATCH(Товары[[#This Row],[SubGroup]],Структура_ассортимента[Subgroup],0)),"")</f>
        <v>WMT_C</v>
      </c>
      <c r="G13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Row],[SubGroup]],'Структура цен DIY'!$B:$C,2,FALSE),0)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0" t="str">
        <f>IFERROR(INDEX(Структура_ассортимента[SuperCategory],MATCH(Товары[[#This Row],[SubGroup]],Структура_ассортимента[Subgroup],0)),"")</f>
        <v>W</v>
      </c>
      <c r="D13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110" t="str">
        <f>IFERROR(INDEX(Структура_ассортимента[Product group],MATCH(Товары[[#This Row],[SubGroup]],Структура_ассортимента[Subgroup],0)),"")</f>
        <v>WMT_C</v>
      </c>
      <c r="G13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Row],[SubGroup]],'Структура цен DIY'!$B:$C,2,FALSE),0)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0" t="str">
        <f>IFERROR(INDEX(Структура_ассортимента[SuperCategory],MATCH(Товары[[#This Row],[SubGroup]],Структура_ассортимента[Subgroup],0)),"")</f>
        <v>W</v>
      </c>
      <c r="D13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110" t="str">
        <f>IFERROR(INDEX(Структура_ассортимента[Product group],MATCH(Товары[[#This Row],[SubGroup]],Структура_ассортимента[Subgroup],0)),"")</f>
        <v>WMT_C</v>
      </c>
      <c r="G13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Row],[SubGroup]],'Структура цен DIY'!$B:$C,2,FALSE),0)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0" t="str">
        <f>IFERROR(INDEX(Структура_ассортимента[SuperCategory],MATCH(Товары[[#This Row],[SubGroup]],Структура_ассортимента[Subgroup],0)),"")</f>
        <v>W</v>
      </c>
      <c r="D13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110" t="str">
        <f>IFERROR(INDEX(Структура_ассортимента[Product group],MATCH(Товары[[#This Row],[SubGroup]],Структура_ассортимента[Subgroup],0)),"")</f>
        <v>WMT_C</v>
      </c>
      <c r="G13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Row],[SubGroup]],'Структура цен DIY'!$B:$C,2,FALSE),0)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0" t="str">
        <f>IFERROR(INDEX(Структура_ассортимента[SuperCategory],MATCH(Товары[[#This Row],[SubGroup]],Структура_ассортимента[Subgroup],0)),"")</f>
        <v>W</v>
      </c>
      <c r="D13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110" t="str">
        <f>IFERROR(INDEX(Структура_ассортимента[Product group],MATCH(Товары[[#This Row],[SubGroup]],Структура_ассортимента[Subgroup],0)),"")</f>
        <v>WMT_C</v>
      </c>
      <c r="G132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Row],[SubGroup]],'Структура цен DIY'!$B:$C,2,FALSE),0)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0" t="str">
        <f>IFERROR(INDEX(Структура_ассортимента[SuperCategory],MATCH(Товары[[#This Row],[SubGroup]],Структура_ассортимента[Subgroup],0)),"")</f>
        <v>W</v>
      </c>
      <c r="D13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110" t="str">
        <f>IFERROR(INDEX(Структура_ассортимента[Product group],MATCH(Товары[[#This Row],[SubGroup]],Структура_ассортимента[Subgroup],0)),"")</f>
        <v>WMT_C</v>
      </c>
      <c r="G132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Row],[SubGroup]],'Структура цен DIY'!$B:$C,2,FALSE),0)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0" t="str">
        <f>IFERROR(INDEX(Структура_ассортимента[SuperCategory],MATCH(Товары[[#This Row],[SubGroup]],Структура_ассортимента[Subgroup],0)),"")</f>
        <v>W</v>
      </c>
      <c r="D13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110" t="str">
        <f>IFERROR(INDEX(Структура_ассортимента[Product group],MATCH(Товары[[#This Row],[SubGroup]],Структура_ассортимента[Subgroup],0)),"")</f>
        <v>WMT_C</v>
      </c>
      <c r="G132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Row],[SubGroup]],'Структура цен DIY'!$B:$C,2,FALSE),0)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0" t="str">
        <f>IFERROR(INDEX(Структура_ассортимента[SuperCategory],MATCH(Товары[[#This Row],[SubGroup]],Структура_ассортимента[Subgroup],0)),"")</f>
        <v>W</v>
      </c>
      <c r="D13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110" t="str">
        <f>IFERROR(INDEX(Структура_ассортимента[Product group],MATCH(Товары[[#This Row],[SubGroup]],Структура_ассортимента[Subgroup],0)),"")</f>
        <v>WMT_C</v>
      </c>
      <c r="G132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Row],[SubGroup]],'Структура цен DIY'!$B:$C,2,FALSE),0)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0" t="str">
        <f>IFERROR(INDEX(Структура_ассортимента[SuperCategory],MATCH(Товары[[#This Row],[SubGroup]],Структура_ассортимента[Subgroup],0)),"")</f>
        <v>W</v>
      </c>
      <c r="D13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110" t="str">
        <f>IFERROR(INDEX(Структура_ассортимента[Product group],MATCH(Товары[[#This Row],[SubGroup]],Структура_ассортимента[Subgroup],0)),"")</f>
        <v>WMT_C</v>
      </c>
      <c r="G132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Row],[SubGroup]],'Структура цен DIY'!$B:$C,2,FALSE),0)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0" t="str">
        <f>IFERROR(INDEX(Структура_ассортимента[SuperCategory],MATCH(Товары[[#This Row],[SubGroup]],Структура_ассортимента[Subgroup],0)),"")</f>
        <v>W</v>
      </c>
      <c r="D13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110" t="str">
        <f>IFERROR(INDEX(Структура_ассортимента[Product group],MATCH(Товары[[#This Row],[SubGroup]],Структура_ассортимента[Subgroup],0)),"")</f>
        <v>WMT_C</v>
      </c>
      <c r="G132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Row],[SubGroup]],'Структура цен DIY'!$B:$C,2,FALSE),0)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0" t="str">
        <f>IFERROR(INDEX(Структура_ассортимента[SuperCategory],MATCH(Товары[[#This Row],[SubGroup]],Структура_ассортимента[Subgroup],0)),"")</f>
        <v>W</v>
      </c>
      <c r="D13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110" t="str">
        <f>IFERROR(INDEX(Структура_ассортимента[Product group],MATCH(Товары[[#This Row],[SubGroup]],Структура_ассортимента[Subgroup],0)),"")</f>
        <v>WMT_C</v>
      </c>
      <c r="G132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Row],[SubGroup]],'Структура цен DIY'!$B:$C,2,FALSE),0)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0" t="str">
        <f>IFERROR(INDEX(Структура_ассортимента[SuperCategory],MATCH(Товары[[#This Row],[SubGroup]],Структура_ассортимента[Subgroup],0)),"")</f>
        <v>W</v>
      </c>
      <c r="D13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110" t="str">
        <f>IFERROR(INDEX(Структура_ассортимента[Product group],MATCH(Товары[[#This Row],[SubGroup]],Структура_ассортимента[Subgroup],0)),"")</f>
        <v>WMT_C</v>
      </c>
      <c r="G132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Row],[SubGroup]],'Структура цен DIY'!$B:$C,2,FALSE),0)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0" t="str">
        <f>IFERROR(INDEX(Структура_ассортимента[SuperCategory],MATCH(Товары[[#This Row],[SubGroup]],Структура_ассортимента[Subgroup],0)),"")</f>
        <v>W</v>
      </c>
      <c r="D13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110" t="str">
        <f>IFERROR(INDEX(Структура_ассортимента[Product group],MATCH(Товары[[#This Row],[SubGroup]],Структура_ассортимента[Subgroup],0)),"")</f>
        <v>WMT_C</v>
      </c>
      <c r="G132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Row],[SubGroup]],'Структура цен DIY'!$B:$C,2,FALSE),0)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0" t="str">
        <f>IFERROR(INDEX(Структура_ассортимента[SuperCategory],MATCH(Товары[[#This Row],[SubGroup]],Структура_ассортимента[Subgroup],0)),"")</f>
        <v>W</v>
      </c>
      <c r="D13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110" t="str">
        <f>IFERROR(INDEX(Структура_ассортимента[Product group],MATCH(Товары[[#This Row],[SubGroup]],Структура_ассортимента[Subgroup],0)),"")</f>
        <v>WMT_C</v>
      </c>
      <c r="G133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Row],[SubGroup]],'Структура цен DIY'!$B:$C,2,FALSE),0)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0" t="str">
        <f>IFERROR(INDEX(Структура_ассортимента[SuperCategory],MATCH(Товары[[#This Row],[SubGroup]],Структура_ассортимента[Subgroup],0)),"")</f>
        <v>W</v>
      </c>
      <c r="D13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110" t="str">
        <f>IFERROR(INDEX(Структура_ассортимента[Product group],MATCH(Товары[[#This Row],[SubGroup]],Структура_ассортимента[Subgroup],0)),"")</f>
        <v>WMT_C</v>
      </c>
      <c r="G133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Row],[SubGroup]],'Структура цен DIY'!$B:$C,2,FALSE),0)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0" t="str">
        <f>IFERROR(INDEX(Структура_ассортимента[SuperCategory],MATCH(Товары[[#This Row],[SubGroup]],Структура_ассортимента[Subgroup],0)),"")</f>
        <v>W</v>
      </c>
      <c r="D13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110" t="str">
        <f>IFERROR(INDEX(Структура_ассортимента[Product group],MATCH(Товары[[#This Row],[SubGroup]],Структура_ассортимента[Subgroup],0)),"")</f>
        <v>WMT_C</v>
      </c>
      <c r="G133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Row],[SubGroup]],'Структура цен DIY'!$B:$C,2,FALSE),0)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0" t="str">
        <f>IFERROR(INDEX(Структура_ассортимента[SuperCategory],MATCH(Товары[[#This Row],[SubGroup]],Структура_ассортимента[Subgroup],0)),"")</f>
        <v>W</v>
      </c>
      <c r="D13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110" t="str">
        <f>IFERROR(INDEX(Структура_ассортимента[Product group],MATCH(Товары[[#This Row],[SubGroup]],Структура_ассортимента[Subgroup],0)),"")</f>
        <v>WMT_C</v>
      </c>
      <c r="G133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Row],[SubGroup]],'Структура цен DIY'!$B:$C,2,FALSE),0)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0" t="str">
        <f>IFERROR(INDEX(Структура_ассортимента[SuperCategory],MATCH(Товары[[#This Row],[SubGroup]],Структура_ассортимента[Subgroup],0)),"")</f>
        <v>W</v>
      </c>
      <c r="D13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110" t="str">
        <f>IFERROR(INDEX(Структура_ассортимента[Product group],MATCH(Товары[[#This Row],[SubGroup]],Структура_ассортимента[Subgroup],0)),"")</f>
        <v>WMT_C</v>
      </c>
      <c r="G133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Row],[SubGroup]],'Структура цен DIY'!$B:$C,2,FALSE),0)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0" t="str">
        <f>IFERROR(INDEX(Структура_ассортимента[SuperCategory],MATCH(Товары[[#This Row],[SubGroup]],Структура_ассортимента[Subgroup],0)),"")</f>
        <v>W</v>
      </c>
      <c r="D13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110" t="str">
        <f>IFERROR(INDEX(Структура_ассортимента[Product group],MATCH(Товары[[#This Row],[SubGroup]],Структура_ассортимента[Subgroup],0)),"")</f>
        <v>WMT_C</v>
      </c>
      <c r="G133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Row],[SubGroup]],'Структура цен DIY'!$B:$C,2,FALSE),0)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0" t="str">
        <f>IFERROR(INDEX(Структура_ассортимента[SuperCategory],MATCH(Товары[[#This Row],[SubGroup]],Структура_ассортимента[Subgroup],0)),"")</f>
        <v>W</v>
      </c>
      <c r="D13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110" t="str">
        <f>IFERROR(INDEX(Структура_ассортимента[Product group],MATCH(Товары[[#This Row],[SubGroup]],Структура_ассортимента[Subgroup],0)),"")</f>
        <v>WMT_C</v>
      </c>
      <c r="G133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Row],[SubGroup]],'Структура цен DIY'!$B:$C,2,FALSE),0)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0" t="str">
        <f>IFERROR(INDEX(Структура_ассортимента[SuperCategory],MATCH(Товары[[#This Row],[SubGroup]],Структура_ассортимента[Subgroup],0)),"")</f>
        <v>W</v>
      </c>
      <c r="D13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110" t="str">
        <f>IFERROR(INDEX(Структура_ассортимента[Product group],MATCH(Товары[[#This Row],[SubGroup]],Структура_ассортимента[Subgroup],0)),"")</f>
        <v>WMT_C</v>
      </c>
      <c r="G133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Row],[SubGroup]],'Структура цен DIY'!$B:$C,2,FALSE),0)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0" t="str">
        <f>IFERROR(INDEX(Структура_ассортимента[SuperCategory],MATCH(Товары[[#This Row],[SubGroup]],Структура_ассортимента[Subgroup],0)),"")</f>
        <v>W</v>
      </c>
      <c r="D13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110" t="str">
        <f>IFERROR(INDEX(Структура_ассортимента[Product group],MATCH(Товары[[#This Row],[SubGroup]],Структура_ассортимента[Subgroup],0)),"")</f>
        <v>WMT_C</v>
      </c>
      <c r="G133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Row],[SubGroup]],'Структура цен DIY'!$B:$C,2,FALSE),0)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0" t="str">
        <f>IFERROR(INDEX(Структура_ассортимента[SuperCategory],MATCH(Товары[[#This Row],[SubGroup]],Структура_ассортимента[Subgroup],0)),"")</f>
        <v>W</v>
      </c>
      <c r="D13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110" t="str">
        <f>IFERROR(INDEX(Структура_ассортимента[Product group],MATCH(Товары[[#This Row],[SubGroup]],Структура_ассортимента[Subgroup],0)),"")</f>
        <v>WMT_C</v>
      </c>
      <c r="G133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Row],[SubGroup]],'Структура цен DIY'!$B:$C,2,FALSE),0)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0" t="str">
        <f>IFERROR(INDEX(Структура_ассортимента[SuperCategory],MATCH(Товары[[#This Row],[SubGroup]],Структура_ассортимента[Subgroup],0)),"")</f>
        <v>W</v>
      </c>
      <c r="D13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110" t="str">
        <f>IFERROR(INDEX(Структура_ассортимента[Product group],MATCH(Товары[[#This Row],[SubGroup]],Структура_ассортимента[Subgroup],0)),"")</f>
        <v>WMT_C</v>
      </c>
      <c r="G134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Row],[SubGroup]],'Структура цен DIY'!$B:$C,2,FALSE),0)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0" t="str">
        <f>IFERROR(INDEX(Структура_ассортимента[SuperCategory],MATCH(Товары[[#This Row],[SubGroup]],Структура_ассортимента[Subgroup],0)),"")</f>
        <v>W</v>
      </c>
      <c r="D13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110" t="str">
        <f>IFERROR(INDEX(Структура_ассортимента[Product group],MATCH(Товары[[#This Row],[SubGroup]],Структура_ассортимента[Subgroup],0)),"")</f>
        <v>WMT_C</v>
      </c>
      <c r="G134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Row],[SubGroup]],'Структура цен DIY'!$B:$C,2,FALSE),0)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0" t="str">
        <f>IFERROR(INDEX(Структура_ассортимента[SuperCategory],MATCH(Товары[[#This Row],[SubGroup]],Структура_ассортимента[Subgroup],0)),"")</f>
        <v>W</v>
      </c>
      <c r="D13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110" t="str">
        <f>IFERROR(INDEX(Структура_ассортимента[Product group],MATCH(Товары[[#This Row],[SubGroup]],Структура_ассортимента[Subgroup],0)),"")</f>
        <v>WMT_C</v>
      </c>
      <c r="G134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Row],[SubGroup]],'Структура цен DIY'!$B:$C,2,FALSE),0)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0" t="str">
        <f>IFERROR(INDEX(Структура_ассортимента[SuperCategory],MATCH(Товары[[#This Row],[SubGroup]],Структура_ассортимента[Subgroup],0)),"")</f>
        <v>W</v>
      </c>
      <c r="D13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110" t="str">
        <f>IFERROR(INDEX(Структура_ассортимента[Product group],MATCH(Товары[[#This Row],[SubGroup]],Структура_ассортимента[Subgroup],0)),"")</f>
        <v>WMT_C</v>
      </c>
      <c r="G134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Row],[SubGroup]],'Структура цен DIY'!$B:$C,2,FALSE),0)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0" t="str">
        <f>IFERROR(INDEX(Структура_ассортимента[SuperCategory],MATCH(Товары[[#This Row],[SubGroup]],Структура_ассортимента[Subgroup],0)),"")</f>
        <v>W</v>
      </c>
      <c r="D13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110" t="str">
        <f>IFERROR(INDEX(Структура_ассортимента[Product group],MATCH(Товары[[#This Row],[SubGroup]],Структура_ассортимента[Subgroup],0)),"")</f>
        <v>WMT_C</v>
      </c>
      <c r="G134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Row],[SubGroup]],'Структура цен DIY'!$B:$C,2,FALSE),0)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0" t="str">
        <f>IFERROR(INDEX(Структура_ассортимента[SuperCategory],MATCH(Товары[[#This Row],[SubGroup]],Структура_ассортимента[Subgroup],0)),"")</f>
        <v>W</v>
      </c>
      <c r="D13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110" t="str">
        <f>IFERROR(INDEX(Структура_ассортимента[Product group],MATCH(Товары[[#This Row],[SubGroup]],Структура_ассортимента[Subgroup],0)),"")</f>
        <v>WMT_C</v>
      </c>
      <c r="G134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Row],[SubGroup]],'Структура цен DIY'!$B:$C,2,FALSE),0)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0" t="str">
        <f>IFERROR(INDEX(Структура_ассортимента[SuperCategory],MATCH(Товары[[#This Row],[SubGroup]],Структура_ассортимента[Subgroup],0)),"")</f>
        <v>W</v>
      </c>
      <c r="D13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110" t="str">
        <f>IFERROR(INDEX(Структура_ассортимента[Product group],MATCH(Товары[[#This Row],[SubGroup]],Структура_ассортимента[Subgroup],0)),"")</f>
        <v>WMT_C</v>
      </c>
      <c r="G134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Row],[SubGroup]],'Структура цен DIY'!$B:$C,2,FALSE),0)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0" t="str">
        <f>IFERROR(INDEX(Структура_ассортимента[SuperCategory],MATCH(Товары[[#This Row],[SubGroup]],Структура_ассортимента[Subgroup],0)),"")</f>
        <v>W</v>
      </c>
      <c r="D13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110" t="str">
        <f>IFERROR(INDEX(Структура_ассортимента[Product group],MATCH(Товары[[#This Row],[SubGroup]],Структура_ассортимента[Subgroup],0)),"")</f>
        <v>WMT_C</v>
      </c>
      <c r="G134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Row],[SubGroup]],'Структура цен DIY'!$B:$C,2,FALSE),0)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0" t="str">
        <f>IFERROR(INDEX(Структура_ассортимента[SuperCategory],MATCH(Товары[[#This Row],[SubGroup]],Структура_ассортимента[Subgroup],0)),"")</f>
        <v>W</v>
      </c>
      <c r="D13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110" t="str">
        <f>IFERROR(INDEX(Структура_ассортимента[Product group],MATCH(Товары[[#This Row],[SubGroup]],Структура_ассортимента[Subgroup],0)),"")</f>
        <v>WMT_C</v>
      </c>
      <c r="G134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Row],[SubGroup]],'Структура цен DIY'!$B:$C,2,FALSE),0)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0" t="str">
        <f>IFERROR(INDEX(Структура_ассортимента[SuperCategory],MATCH(Товары[[#This Row],[SubGroup]],Структура_ассортимента[Subgroup],0)),"")</f>
        <v>W</v>
      </c>
      <c r="D13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110" t="str">
        <f>IFERROR(INDEX(Структура_ассортимента[Product group],MATCH(Товары[[#This Row],[SubGroup]],Структура_ассортимента[Subgroup],0)),"")</f>
        <v>WMT_C</v>
      </c>
      <c r="G134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Row],[SubGroup]],'Структура цен DIY'!$B:$C,2,FALSE),0)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0" t="str">
        <f>IFERROR(INDEX(Структура_ассортимента[SuperCategory],MATCH(Товары[[#This Row],[SubGroup]],Структура_ассортимента[Subgroup],0)),"")</f>
        <v>W</v>
      </c>
      <c r="D13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110" t="str">
        <f>IFERROR(INDEX(Структура_ассортимента[Product group],MATCH(Товары[[#This Row],[SubGroup]],Структура_ассортимента[Subgroup],0)),"")</f>
        <v>WMT_C</v>
      </c>
      <c r="G135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Row],[SubGroup]],'Структура цен DIY'!$B:$C,2,FALSE),0)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0" t="str">
        <f>IFERROR(INDEX(Структура_ассортимента[SuperCategory],MATCH(Товары[[#This Row],[SubGroup]],Структура_ассортимента[Subgroup],0)),"")</f>
        <v>W</v>
      </c>
      <c r="D13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110" t="str">
        <f>IFERROR(INDEX(Структура_ассортимента[Product group],MATCH(Товары[[#This Row],[SubGroup]],Структура_ассортимента[Subgroup],0)),"")</f>
        <v>WMT_C</v>
      </c>
      <c r="G135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Row],[SubGroup]],'Структура цен DIY'!$B:$C,2,FALSE),0)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0" t="str">
        <f>IFERROR(INDEX(Структура_ассортимента[SuperCategory],MATCH(Товары[[#This Row],[SubGroup]],Структура_ассортимента[Subgroup],0)),"")</f>
        <v>W</v>
      </c>
      <c r="D13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110" t="str">
        <f>IFERROR(INDEX(Структура_ассортимента[Product group],MATCH(Товары[[#This Row],[SubGroup]],Структура_ассортимента[Subgroup],0)),"")</f>
        <v>WMT_C</v>
      </c>
      <c r="G135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Row],[SubGroup]],'Структура цен DIY'!$B:$C,2,FALSE),0)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0" t="str">
        <f>IFERROR(INDEX(Структура_ассортимента[SuperCategory],MATCH(Товары[[#This Row],[SubGroup]],Структура_ассортимента[Subgroup],0)),"")</f>
        <v>W</v>
      </c>
      <c r="D13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110" t="str">
        <f>IFERROR(INDEX(Структура_ассортимента[Product group],MATCH(Товары[[#This Row],[SubGroup]],Структура_ассортимента[Subgroup],0)),"")</f>
        <v>WMT_C</v>
      </c>
      <c r="G135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Row],[SubGroup]],'Структура цен DIY'!$B:$C,2,FALSE),0)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0" t="str">
        <f>IFERROR(INDEX(Структура_ассортимента[SuperCategory],MATCH(Товары[[#This Row],[SubGroup]],Структура_ассортимента[Subgroup],0)),"")</f>
        <v>W</v>
      </c>
      <c r="D13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110" t="str">
        <f>IFERROR(INDEX(Структура_ассортимента[Product group],MATCH(Товары[[#This Row],[SubGroup]],Структура_ассортимента[Subgroup],0)),"")</f>
        <v>WMT_C</v>
      </c>
      <c r="G135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Row],[SubGroup]],'Структура цен DIY'!$B:$C,2,FALSE),0)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0" t="str">
        <f>IFERROR(INDEX(Структура_ассортимента[SuperCategory],MATCH(Товары[[#This Row],[SubGroup]],Структура_ассортимента[Subgroup],0)),"")</f>
        <v>W</v>
      </c>
      <c r="D13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110" t="str">
        <f>IFERROR(INDEX(Структура_ассортимента[Product group],MATCH(Товары[[#This Row],[SubGroup]],Структура_ассортимента[Subgroup],0)),"")</f>
        <v>WMT_C</v>
      </c>
      <c r="G135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Row],[SubGroup]],'Структура цен DIY'!$B:$C,2,FALSE),0)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0" t="str">
        <f>IFERROR(INDEX(Структура_ассортимента[SuperCategory],MATCH(Товары[[#This Row],[SubGroup]],Структура_ассортимента[Subgroup],0)),"")</f>
        <v>W</v>
      </c>
      <c r="D13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110" t="str">
        <f>IFERROR(INDEX(Структура_ассортимента[Product group],MATCH(Товары[[#This Row],[SubGroup]],Структура_ассортимента[Subgroup],0)),"")</f>
        <v>WMT_C</v>
      </c>
      <c r="G135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Row],[SubGroup]],'Структура цен DIY'!$B:$C,2,FALSE),0)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0" t="str">
        <f>IFERROR(INDEX(Структура_ассортимента[SuperCategory],MATCH(Товары[[#This Row],[SubGroup]],Структура_ассортимента[Subgroup],0)),"")</f>
        <v>W</v>
      </c>
      <c r="D13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110" t="str">
        <f>IFERROR(INDEX(Структура_ассортимента[Product group],MATCH(Товары[[#This Row],[SubGroup]],Структура_ассортимента[Subgroup],0)),"")</f>
        <v>WMT_C</v>
      </c>
      <c r="G13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Row],[SubGroup]],'Структура цен DIY'!$B:$C,2,FALSE),0)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0" t="str">
        <f>IFERROR(INDEX(Структура_ассортимента[SuperCategory],MATCH(Товары[[#This Row],[SubGroup]],Структура_ассортимента[Subgroup],0)),"")</f>
        <v>W</v>
      </c>
      <c r="D13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110" t="str">
        <f>IFERROR(INDEX(Структура_ассортимента[Product group],MATCH(Товары[[#This Row],[SubGroup]],Структура_ассортимента[Subgroup],0)),"")</f>
        <v>WMT_C</v>
      </c>
      <c r="G135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Row],[SubGroup]],'Структура цен DIY'!$B:$C,2,FALSE),0)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0" t="str">
        <f>IFERROR(INDEX(Структура_ассортимента[SuperCategory],MATCH(Товары[[#This Row],[SubGroup]],Структура_ассортимента[Subgroup],0)),"")</f>
        <v>W</v>
      </c>
      <c r="D13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110" t="str">
        <f>IFERROR(INDEX(Структура_ассортимента[Product group],MATCH(Товары[[#This Row],[SubGroup]],Структура_ассортимента[Subgroup],0)),"")</f>
        <v>WMT_C</v>
      </c>
      <c r="G135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Row],[SubGroup]],'Структура цен DIY'!$B:$C,2,FALSE),0)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0" t="str">
        <f>IFERROR(INDEX(Структура_ассортимента[SuperCategory],MATCH(Товары[[#This Row],[SubGroup]],Структура_ассортимента[Subgroup],0)),"")</f>
        <v>W</v>
      </c>
      <c r="D13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110" t="str">
        <f>IFERROR(INDEX(Структура_ассортимента[Product group],MATCH(Товары[[#This Row],[SubGroup]],Структура_ассортимента[Subgroup],0)),"")</f>
        <v>WMT_C</v>
      </c>
      <c r="G136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Row],[SubGroup]],'Структура цен DIY'!$B:$C,2,FALSE),0)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0" t="str">
        <f>IFERROR(INDEX(Структура_ассортимента[SuperCategory],MATCH(Товары[[#This Row],[SubGroup]],Структура_ассортимента[Subgroup],0)),"")</f>
        <v>W</v>
      </c>
      <c r="D13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110" t="str">
        <f>IFERROR(INDEX(Структура_ассортимента[Product group],MATCH(Товары[[#This Row],[SubGroup]],Структура_ассортимента[Subgroup],0)),"")</f>
        <v>WMT_C</v>
      </c>
      <c r="G136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Row],[SubGroup]],'Структура цен DIY'!$B:$C,2,FALSE),0)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0" t="str">
        <f>IFERROR(INDEX(Структура_ассортимента[SuperCategory],MATCH(Товары[[#This Row],[SubGroup]],Структура_ассортимента[Subgroup],0)),"")</f>
        <v>W</v>
      </c>
      <c r="D13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110" t="str">
        <f>IFERROR(INDEX(Структура_ассортимента[Product group],MATCH(Товары[[#This Row],[SubGroup]],Структура_ассортимента[Subgroup],0)),"")</f>
        <v>WMT_C</v>
      </c>
      <c r="G13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Row],[SubGroup]],'Структура цен DIY'!$B:$C,2,FALSE),0)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0" t="str">
        <f>IFERROR(INDEX(Структура_ассортимента[SuperCategory],MATCH(Товары[[#This Row],[SubGroup]],Структура_ассортимента[Subgroup],0)),"")</f>
        <v>W</v>
      </c>
      <c r="D13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110" t="str">
        <f>IFERROR(INDEX(Структура_ассортимента[Product group],MATCH(Товары[[#This Row],[SubGroup]],Структура_ассортимента[Subgroup],0)),"")</f>
        <v>WMT_C</v>
      </c>
      <c r="G136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Row],[SubGroup]],'Структура цен DIY'!$B:$C,2,FALSE),0)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0" t="str">
        <f>IFERROR(INDEX(Структура_ассортимента[SuperCategory],MATCH(Товары[[#This Row],[SubGroup]],Структура_ассортимента[Subgroup],0)),"")</f>
        <v>W</v>
      </c>
      <c r="D13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110" t="str">
        <f>IFERROR(INDEX(Структура_ассортимента[Product group],MATCH(Товары[[#This Row],[SubGroup]],Структура_ассортимента[Subgroup],0)),"")</f>
        <v>WMT_C</v>
      </c>
      <c r="G136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Row],[SubGroup]],'Структура цен DIY'!$B:$C,2,FALSE),0)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0" t="str">
        <f>IFERROR(INDEX(Структура_ассортимента[SuperCategory],MATCH(Товары[[#This Row],[SubGroup]],Структура_ассортимента[Subgroup],0)),"")</f>
        <v>W</v>
      </c>
      <c r="D13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110" t="str">
        <f>IFERROR(INDEX(Структура_ассортимента[Product group],MATCH(Товары[[#This Row],[SubGroup]],Структура_ассортимента[Subgroup],0)),"")</f>
        <v>WMT_C</v>
      </c>
      <c r="G136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Row],[SubGroup]],'Структура цен DIY'!$B:$C,2,FALSE),0)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0" t="str">
        <f>IFERROR(INDEX(Структура_ассортимента[SuperCategory],MATCH(Товары[[#This Row],[SubGroup]],Структура_ассортимента[Subgroup],0)),"")</f>
        <v>W</v>
      </c>
      <c r="D13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110" t="str">
        <f>IFERROR(INDEX(Структура_ассортимента[Product group],MATCH(Товары[[#This Row],[SubGroup]],Структура_ассортимента[Subgroup],0)),"")</f>
        <v>WMT_C</v>
      </c>
      <c r="G136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Row],[SubGroup]],'Структура цен DIY'!$B:$C,2,FALSE),0)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0" t="str">
        <f>IFERROR(INDEX(Структура_ассортимента[SuperCategory],MATCH(Товары[[#This Row],[SubGroup]],Структура_ассортимента[Subgroup],0)),"")</f>
        <v>W</v>
      </c>
      <c r="D13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110" t="str">
        <f>IFERROR(INDEX(Структура_ассортимента[Product group],MATCH(Товары[[#This Row],[SubGroup]],Структура_ассортимента[Subgroup],0)),"")</f>
        <v>WMT_C</v>
      </c>
      <c r="G136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Row],[SubGroup]],'Структура цен DIY'!$B:$C,2,FALSE),0)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0" t="str">
        <f>IFERROR(INDEX(Структура_ассортимента[SuperCategory],MATCH(Товары[[#This Row],[SubGroup]],Структура_ассортимента[Subgroup],0)),"")</f>
        <v>W</v>
      </c>
      <c r="D13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110" t="str">
        <f>IFERROR(INDEX(Структура_ассортимента[Product group],MATCH(Товары[[#This Row],[SubGroup]],Структура_ассортимента[Subgroup],0)),"")</f>
        <v>WPO_C</v>
      </c>
      <c r="G1368" s="110" t="str">
        <f>IFERROR(INDEX(Структура_ассортимента[Product group name ENG],MATCH(Товары[[#This Row],[SubGroup]],Структура_ассортимента[Subgroup],0)),"")</f>
        <v>Watering, Pond</v>
      </c>
      <c r="H1368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8" s="36">
        <v>9143</v>
      </c>
      <c r="J1368" s="36" t="str">
        <f>IFERROR(INDEX(Структура_ассортимента[Generic Name (long)],MATCH(Товары[[#This Row],[SubGroup]],Структура_ассортимента[Subgroup],0)),"")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Row],[SubGroup]],'Структура цен DIY'!$B:$C,2,FALSE),0)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0" t="str">
        <f>IFERROR(INDEX(Структура_ассортимента[SuperCategory],MATCH(Товары[[#This Row],[SubGroup]],Структура_ассортимента[Subgroup],0)),"")</f>
        <v>W</v>
      </c>
      <c r="D13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110" t="str">
        <f>IFERROR(INDEX(Структура_ассортимента[Product group],MATCH(Товары[[#This Row],[SubGroup]],Структура_ассортимента[Subgroup],0)),"")</f>
        <v>WPO_C</v>
      </c>
      <c r="G1369" s="110" t="str">
        <f>IFERROR(INDEX(Структура_ассортимента[Product group name ENG],MATCH(Товары[[#This Row],[SubGroup]],Структура_ассортимента[Subgroup],0)),"")</f>
        <v>Watering, Pond</v>
      </c>
      <c r="H1369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9" s="36">
        <v>9143</v>
      </c>
      <c r="J1369" s="36" t="str">
        <f>IFERROR(INDEX(Структура_ассортимента[Generic Name (long)],MATCH(Товары[[#This Row],[SubGroup]],Структура_ассортимента[Subgroup],0)),"")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Row],[SubGroup]],'Структура цен DIY'!$B:$C,2,FALSE),0)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0" t="str">
        <f>IFERROR(INDEX(Структура_ассортимента[SuperCategory],MATCH(Товары[[#This Row],[SubGroup]],Структура_ассортимента[Subgroup],0)),"")</f>
        <v>W</v>
      </c>
      <c r="D13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110" t="str">
        <f>IFERROR(INDEX(Структура_ассортимента[Product group],MATCH(Товары[[#This Row],[SubGroup]],Структура_ассортимента[Subgroup],0)),"")</f>
        <v>WPO_C</v>
      </c>
      <c r="G1370" s="110" t="str">
        <f>IFERROR(INDEX(Структура_ассортимента[Product group name ENG],MATCH(Товары[[#This Row],[SubGroup]],Структура_ассортимента[Subgroup],0)),"")</f>
        <v>Watering, Pond</v>
      </c>
      <c r="H1370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Row],[SubGroup]],'Структура цен DIY'!$B:$C,2,FALSE),0)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0" t="str">
        <f>IFERROR(INDEX(Структура_ассортимента[SuperCategory],MATCH(Товары[[#This Row],[SubGroup]],Структура_ассортимента[Subgroup],0)),"")</f>
        <v>W</v>
      </c>
      <c r="D13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110" t="str">
        <f>IFERROR(INDEX(Структура_ассортимента[Product group],MATCH(Товары[[#This Row],[SubGroup]],Структура_ассортимента[Subgroup],0)),"")</f>
        <v>WPO_C</v>
      </c>
      <c r="G1371" s="110" t="str">
        <f>IFERROR(INDEX(Структура_ассортимента[Product group name ENG],MATCH(Товары[[#This Row],[SubGroup]],Структура_ассортимента[Subgroup],0)),"")</f>
        <v>Watering, Pond</v>
      </c>
      <c r="H1371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Row],[SubGroup]],'Структура цен DIY'!$B:$C,2,FALSE),0)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0" t="str">
        <f>IFERROR(INDEX(Структура_ассортимента[SuperCategory],MATCH(Товары[[#This Row],[SubGroup]],Структура_ассортимента[Subgroup],0)),"")</f>
        <v>O</v>
      </c>
      <c r="D13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2" s="110" t="str">
        <f>IFERROR(INDEX(Структура_ассортимента[Product group],MATCH(Товары[[#This Row],[SubGroup]],Структура_ассортимента[Subgroup],0)),"")</f>
        <v>WPU_C</v>
      </c>
      <c r="G1372" s="110" t="str">
        <f>IFERROR(INDEX(Структура_ассортимента[Product group name ENG],MATCH(Товары[[#This Row],[SubGroup]],Структура_ассортимента[Subgroup],0)),"")</f>
        <v>Watering, Pumps</v>
      </c>
      <c r="H137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2" s="36">
        <v>9112</v>
      </c>
      <c r="J1372" s="36" t="str">
        <f>IFERROR(INDEX(Структура_ассортимента[Generic Name (long)],MATCH(Товары[[#This Row],[SubGroup]],Структура_ассортимента[Subgroup],0)),"")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Row],[SubGroup]],'Структура цен DIY'!$B:$C,2,FALSE),0)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0" t="str">
        <f>IFERROR(INDEX(Структура_ассортимента[SuperCategory],MATCH(Товары[[#This Row],[SubGroup]],Структура_ассортимента[Subgroup],0)),"")</f>
        <v>O</v>
      </c>
      <c r="D13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3" s="110" t="str">
        <f>IFERROR(INDEX(Структура_ассортимента[Product group],MATCH(Товары[[#This Row],[SubGroup]],Структура_ассортимента[Subgroup],0)),"")</f>
        <v>WPU_C</v>
      </c>
      <c r="G1373" s="110" t="str">
        <f>IFERROR(INDEX(Структура_ассортимента[Product group name ENG],MATCH(Товары[[#This Row],[SubGroup]],Структура_ассортимента[Subgroup],0)),"")</f>
        <v>Watering, Pumps</v>
      </c>
      <c r="H1373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3" s="36">
        <v>9112</v>
      </c>
      <c r="J1373" s="36" t="str">
        <f>IFERROR(INDEX(Структура_ассортимента[Generic Name (long)],MATCH(Товары[[#This Row],[SubGroup]],Структура_ассортимента[Subgroup],0)),"")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Row],[SubGroup]],'Структура цен DIY'!$B:$C,2,FALSE),0)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0" t="str">
        <f>IFERROR(INDEX(Структура_ассортимента[SuperCategory],MATCH(Товары[[#This Row],[SubGroup]],Структура_ассортимента[Subgroup],0)),"")</f>
        <v>O</v>
      </c>
      <c r="D13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110" t="str">
        <f>IFERROR(INDEX(Структура_ассортимента[Product group],MATCH(Товары[[#This Row],[SubGroup]],Структура_ассортимента[Subgroup],0)),"")</f>
        <v>WPU_C</v>
      </c>
      <c r="G1374" s="110" t="str">
        <f>IFERROR(INDEX(Структура_ассортимента[Product group name ENG],MATCH(Товары[[#This Row],[SubGroup]],Структура_ассортимента[Subgroup],0)),"")</f>
        <v>Watering, Pumps</v>
      </c>
      <c r="H137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4" s="36">
        <v>9111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Row],[SubGroup]],'Структура цен DIY'!$B:$C,2,FALSE),0)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0" t="str">
        <f>IFERROR(INDEX(Структура_ассортимента[SuperCategory],MATCH(Товары[[#This Row],[SubGroup]],Структура_ассортимента[Subgroup],0)),"")</f>
        <v>O</v>
      </c>
      <c r="D13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110" t="str">
        <f>IFERROR(INDEX(Структура_ассортимента[Product group],MATCH(Товары[[#This Row],[SubGroup]],Структура_ассортимента[Subgroup],0)),"")</f>
        <v>WPU_C</v>
      </c>
      <c r="G1375" s="110" t="str">
        <f>IFERROR(INDEX(Структура_ассортимента[Product group name ENG],MATCH(Товары[[#This Row],[SubGroup]],Структура_ассортимента[Subgroup],0)),"")</f>
        <v>Watering, Pumps</v>
      </c>
      <c r="H137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Row],[SubGroup]],'Структура цен DIY'!$B:$C,2,FALSE),0)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0" t="str">
        <f>IFERROR(INDEX(Структура_ассортимента[SuperCategory],MATCH(Товары[[#This Row],[SubGroup]],Структура_ассортимента[Subgroup],0)),"")</f>
        <v>O</v>
      </c>
      <c r="D13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110" t="str">
        <f>IFERROR(INDEX(Структура_ассортимента[Product group],MATCH(Товары[[#This Row],[SubGroup]],Структура_ассортимента[Subgroup],0)),"")</f>
        <v>WPU_C</v>
      </c>
      <c r="G1376" s="110" t="str">
        <f>IFERROR(INDEX(Структура_ассортимента[Product group name ENG],MATCH(Товары[[#This Row],[SubGroup]],Структура_ассортимента[Subgroup],0)),"")</f>
        <v>Watering, Pumps</v>
      </c>
      <c r="H137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6" s="36">
        <v>9116</v>
      </c>
      <c r="J1376" s="36" t="str">
        <f>IFERROR(INDEX(Структура_ассортимента[Generic Name (long)],MATCH(Товары[[#This Row],[SubGroup]],Структура_ассортимента[Subgroup],0)),"")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Row],[SubGroup]],'Структура цен DIY'!$B:$C,2,FALSE),0)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0" t="str">
        <f>IFERROR(INDEX(Структура_ассортимента[SuperCategory],MATCH(Товары[[#This Row],[SubGroup]],Структура_ассортимента[Subgroup],0)),"")</f>
        <v>O</v>
      </c>
      <c r="D13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110" t="str">
        <f>IFERROR(INDEX(Структура_ассортимента[Product group],MATCH(Товары[[#This Row],[SubGroup]],Структура_ассортимента[Subgroup],0)),"")</f>
        <v>WPU_C</v>
      </c>
      <c r="G1377" s="110" t="str">
        <f>IFERROR(INDEX(Структура_ассортимента[Product group name ENG],MATCH(Товары[[#This Row],[SubGroup]],Структура_ассортимента[Subgroup],0)),"")</f>
        <v>Watering, Pumps</v>
      </c>
      <c r="H137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7" s="36">
        <v>9116</v>
      </c>
      <c r="J1377" s="36" t="str">
        <f>IFERROR(INDEX(Структура_ассортимента[Generic Name (long)],MATCH(Товары[[#This Row],[SubGroup]],Структура_ассортимента[Subgroup],0)),"")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Row],[SubGroup]],'Структура цен DIY'!$B:$C,2,FALSE),0)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0" t="str">
        <f>IFERROR(INDEX(Структура_ассортимента[SuperCategory],MATCH(Товары[[#This Row],[SubGroup]],Структура_ассортимента[Subgroup],0)),"")</f>
        <v>O</v>
      </c>
      <c r="D13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110" t="str">
        <f>IFERROR(INDEX(Структура_ассортимента[Product group],MATCH(Товары[[#This Row],[SubGroup]],Структура_ассортимента[Subgroup],0)),"")</f>
        <v>WPU_C</v>
      </c>
      <c r="G1378" s="110" t="str">
        <f>IFERROR(INDEX(Структура_ассортимента[Product group name ENG],MATCH(Товары[[#This Row],[SubGroup]],Структура_ассортимента[Subgroup],0)),"")</f>
        <v>Watering, Pumps</v>
      </c>
      <c r="H13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Row],[SubGroup]],'Структура цен DIY'!$B:$C,2,FALSE),0)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0" t="str">
        <f>IFERROR(INDEX(Структура_ассортимента[SuperCategory],MATCH(Товары[[#This Row],[SubGroup]],Структура_ассортимента[Subgroup],0)),"")</f>
        <v>O</v>
      </c>
      <c r="D13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110" t="str">
        <f>IFERROR(INDEX(Структура_ассортимента[Product group],MATCH(Товары[[#This Row],[SubGroup]],Структура_ассортимента[Subgroup],0)),"")</f>
        <v>WPU_C</v>
      </c>
      <c r="G1379" s="110" t="str">
        <f>IFERROR(INDEX(Структура_ассортимента[Product group name ENG],MATCH(Товары[[#This Row],[SubGroup]],Структура_ассортимента[Subgroup],0)),"")</f>
        <v>Watering, Pumps</v>
      </c>
      <c r="H13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79" s="36">
        <v>9117</v>
      </c>
      <c r="J1379" s="36" t="str">
        <f>IFERROR(INDEX(Структура_ассортимента[Generic Name (long)],MATCH(Товары[[#This Row],[SubGroup]],Структура_ассортимента[Subgroup],0)),"")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Row],[SubGroup]],'Структура цен DIY'!$B:$C,2,FALSE),0)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0" t="str">
        <f>IFERROR(INDEX(Структура_ассортимента[SuperCategory],MATCH(Товары[[#This Row],[SubGroup]],Структура_ассортимента[Subgroup],0)),"")</f>
        <v>O</v>
      </c>
      <c r="D13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110" t="str">
        <f>IFERROR(INDEX(Структура_ассортимента[Product group],MATCH(Товары[[#This Row],[SubGroup]],Структура_ассортимента[Subgroup],0)),"")</f>
        <v>WPU_C</v>
      </c>
      <c r="G1380" s="110" t="str">
        <f>IFERROR(INDEX(Структура_ассортимента[Product group name ENG],MATCH(Товары[[#This Row],[SubGroup]],Структура_ассортимента[Subgroup],0)),"")</f>
        <v>Watering, Pumps</v>
      </c>
      <c r="H13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0" s="36">
        <v>9117</v>
      </c>
      <c r="J1380" s="36" t="str">
        <f>IFERROR(INDEX(Структура_ассортимента[Generic Name (long)],MATCH(Товары[[#This Row],[SubGroup]],Структура_ассортимента[Subgroup],0)),"")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Row],[SubGroup]],'Структура цен DIY'!$B:$C,2,FALSE),0)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0" t="str">
        <f>IFERROR(INDEX(Структура_ассортимента[SuperCategory],MATCH(Товары[[#This Row],[SubGroup]],Структура_ассортимента[Subgroup],0)),"")</f>
        <v>O</v>
      </c>
      <c r="D13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110" t="str">
        <f>IFERROR(INDEX(Структура_ассортимента[Product group],MATCH(Товары[[#This Row],[SubGroup]],Структура_ассортимента[Subgroup],0)),"")</f>
        <v>WPU_C</v>
      </c>
      <c r="G1381" s="110" t="str">
        <f>IFERROR(INDEX(Структура_ассортимента[Product group name ENG],MATCH(Товары[[#This Row],[SubGroup]],Структура_ассортимента[Subgroup],0)),"")</f>
        <v>Watering, Pumps</v>
      </c>
      <c r="H13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Row],[SubGroup]],'Структура цен DIY'!$B:$C,2,FALSE),0)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0" t="str">
        <f>IFERROR(INDEX(Структура_ассортимента[SuperCategory],MATCH(Товары[[#This Row],[SubGroup]],Структура_ассортимента[Subgroup],0)),"")</f>
        <v>O</v>
      </c>
      <c r="D13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110" t="str">
        <f>IFERROR(INDEX(Структура_ассортимента[Product group],MATCH(Товары[[#This Row],[SubGroup]],Структура_ассортимента[Subgroup],0)),"")</f>
        <v>WPU_C</v>
      </c>
      <c r="G1382" s="110" t="str">
        <f>IFERROR(INDEX(Структура_ассортимента[Product group name ENG],MATCH(Товары[[#This Row],[SubGroup]],Структура_ассортимента[Subgroup],0)),"")</f>
        <v>Watering, Pumps</v>
      </c>
      <c r="H13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Row],[SubGroup]],'Структура цен DIY'!$B:$C,2,FALSE),0)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0" t="str">
        <f>IFERROR(INDEX(Структура_ассортимента[SuperCategory],MATCH(Товары[[#This Row],[SubGroup]],Структура_ассортимента[Subgroup],0)),"")</f>
        <v>O</v>
      </c>
      <c r="D13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110" t="str">
        <f>IFERROR(INDEX(Структура_ассортимента[Product group],MATCH(Товары[[#This Row],[SubGroup]],Структура_ассортимента[Subgroup],0)),"")</f>
        <v>WPU_C</v>
      </c>
      <c r="G1383" s="110" t="str">
        <f>IFERROR(INDEX(Структура_ассортимента[Product group name ENG],MATCH(Товары[[#This Row],[SubGroup]],Структура_ассортимента[Subgroup],0)),"")</f>
        <v>Watering, Pumps</v>
      </c>
      <c r="H13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Row],[SubGroup]],'Структура цен DIY'!$B:$C,2,FALSE),0)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0" t="str">
        <f>IFERROR(INDEX(Структура_ассортимента[SuperCategory],MATCH(Товары[[#This Row],[SubGroup]],Структура_ассортимента[Subgroup],0)),"")</f>
        <v>O</v>
      </c>
      <c r="D13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110" t="str">
        <f>IFERROR(INDEX(Структура_ассортимента[Product group],MATCH(Товары[[#This Row],[SubGroup]],Структура_ассортимента[Subgroup],0)),"")</f>
        <v>WPU_C</v>
      </c>
      <c r="G1384" s="110" t="str">
        <f>IFERROR(INDEX(Структура_ассортимента[Product group name ENG],MATCH(Товары[[#This Row],[SubGroup]],Структура_ассортимента[Subgroup],0)),"")</f>
        <v>Watering, Pumps</v>
      </c>
      <c r="H13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Row],[SubGroup]],'Структура цен DIY'!$B:$C,2,FALSE),0)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0" t="str">
        <f>IFERROR(INDEX(Структура_ассортимента[SuperCategory],MATCH(Товары[[#This Row],[SubGroup]],Структура_ассортимента[Subgroup],0)),"")</f>
        <v>O</v>
      </c>
      <c r="D13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110" t="str">
        <f>IFERROR(INDEX(Структура_ассортимента[Product group],MATCH(Товары[[#This Row],[SubGroup]],Структура_ассортимента[Subgroup],0)),"")</f>
        <v>WPU_C</v>
      </c>
      <c r="G1385" s="110" t="str">
        <f>IFERROR(INDEX(Структура_ассортимента[Product group name ENG],MATCH(Товары[[#This Row],[SubGroup]],Структура_ассортимента[Subgroup],0)),"")</f>
        <v>Watering, Pumps</v>
      </c>
      <c r="H13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Row],[SubGroup]],'Структура цен DIY'!$B:$C,2,FALSE),0)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0" t="str">
        <f>IFERROR(INDEX(Структура_ассортимента[SuperCategory],MATCH(Товары[[#This Row],[SubGroup]],Структура_ассортимента[Subgroup],0)),"")</f>
        <v>O</v>
      </c>
      <c r="D13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110" t="str">
        <f>IFERROR(INDEX(Структура_ассортимента[Product group],MATCH(Товары[[#This Row],[SubGroup]],Структура_ассортимента[Subgroup],0)),"")</f>
        <v>WPU_C</v>
      </c>
      <c r="G1386" s="110" t="str">
        <f>IFERROR(INDEX(Структура_ассортимента[Product group name ENG],MATCH(Товары[[#This Row],[SubGroup]],Структура_ассортимента[Subgroup],0)),"")</f>
        <v>Watering, Pumps</v>
      </c>
      <c r="H13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Row],[SubGroup]],'Структура цен DIY'!$B:$C,2,FALSE),0)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0" t="str">
        <f>IFERROR(INDEX(Структура_ассортимента[SuperCategory],MATCH(Товары[[#This Row],[SubGroup]],Структура_ассортимента[Subgroup],0)),"")</f>
        <v>O</v>
      </c>
      <c r="D13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110" t="str">
        <f>IFERROR(INDEX(Структура_ассортимента[Product group],MATCH(Товары[[#This Row],[SubGroup]],Структура_ассортимента[Subgroup],0)),"")</f>
        <v>WPU_C</v>
      </c>
      <c r="G1387" s="110" t="str">
        <f>IFERROR(INDEX(Структура_ассортимента[Product group name ENG],MATCH(Товары[[#This Row],[SubGroup]],Структура_ассортимента[Subgroup],0)),"")</f>
        <v>Watering, Pumps</v>
      </c>
      <c r="H13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Row],[SubGroup]],'Структура цен DIY'!$B:$C,2,FALSE),0)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0" t="str">
        <f>IFERROR(INDEX(Структура_ассортимента[SuperCategory],MATCH(Товары[[#This Row],[SubGroup]],Структура_ассортимента[Subgroup],0)),"")</f>
        <v>O</v>
      </c>
      <c r="D13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110" t="str">
        <f>IFERROR(INDEX(Структура_ассортимента[Product group],MATCH(Товары[[#This Row],[SubGroup]],Структура_ассортимента[Subgroup],0)),"")</f>
        <v>WPU_C</v>
      </c>
      <c r="G1388" s="110" t="str">
        <f>IFERROR(INDEX(Структура_ассортимента[Product group name ENG],MATCH(Товары[[#This Row],[SubGroup]],Структура_ассортимента[Subgroup],0)),"")</f>
        <v>Watering, Pumps</v>
      </c>
      <c r="H13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Row],[SubGroup]],'Структура цен DIY'!$B:$C,2,FALSE),0)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0" t="str">
        <f>IFERROR(INDEX(Структура_ассортимента[SuperCategory],MATCH(Товары[[#This Row],[SubGroup]],Структура_ассортимента[Subgroup],0)),"")</f>
        <v>O</v>
      </c>
      <c r="D13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110" t="str">
        <f>IFERROR(INDEX(Структура_ассортимента[Product group],MATCH(Товары[[#This Row],[SubGroup]],Структура_ассортимента[Subgroup],0)),"")</f>
        <v>WPU_C</v>
      </c>
      <c r="G1389" s="110" t="str">
        <f>IFERROR(INDEX(Структура_ассортимента[Product group name ENG],MATCH(Товары[[#This Row],[SubGroup]],Структура_ассортимента[Subgroup],0)),"")</f>
        <v>Watering, Pumps</v>
      </c>
      <c r="H138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Row],[SubGroup]],'Структура цен DIY'!$B:$C,2,FALSE),0)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0" t="str">
        <f>IFERROR(INDEX(Структура_ассортимента[SuperCategory],MATCH(Товары[[#This Row],[SubGroup]],Структура_ассортимента[Subgroup],0)),"")</f>
        <v>O</v>
      </c>
      <c r="D13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110" t="str">
        <f>IFERROR(INDEX(Структура_ассортимента[Product group],MATCH(Товары[[#This Row],[SubGroup]],Структура_ассортимента[Subgroup],0)),"")</f>
        <v>WPU_C</v>
      </c>
      <c r="G1390" s="110" t="str">
        <f>IFERROR(INDEX(Структура_ассортимента[Product group name ENG],MATCH(Товары[[#This Row],[SubGroup]],Структура_ассортимента[Subgroup],0)),"")</f>
        <v>Watering, Pumps</v>
      </c>
      <c r="H139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Row],[SubGroup]],'Структура цен DIY'!$B:$C,2,FALSE),0)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0" t="str">
        <f>IFERROR(INDEX(Структура_ассортимента[SuperCategory],MATCH(Товары[[#This Row],[SubGroup]],Структура_ассортимента[Subgroup],0)),"")</f>
        <v>O</v>
      </c>
      <c r="D13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110" t="str">
        <f>IFERROR(INDEX(Структура_ассортимента[Product group],MATCH(Товары[[#This Row],[SubGroup]],Структура_ассортимента[Subgroup],0)),"")</f>
        <v>WPU_C</v>
      </c>
      <c r="G1391" s="110" t="str">
        <f>IFERROR(INDEX(Структура_ассортимента[Product group name ENG],MATCH(Товары[[#This Row],[SubGroup]],Структура_ассортимента[Subgroup],0)),"")</f>
        <v>Watering, Pumps</v>
      </c>
      <c r="H139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Row],[SubGroup]],'Структура цен DIY'!$B:$C,2,FALSE),0)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0" t="str">
        <f>IFERROR(INDEX(Структура_ассортимента[SuperCategory],MATCH(Товары[[#This Row],[SubGroup]],Структура_ассортимента[Subgroup],0)),"")</f>
        <v>O</v>
      </c>
      <c r="D13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110" t="str">
        <f>IFERROR(INDEX(Структура_ассортимента[Product group],MATCH(Товары[[#This Row],[SubGroup]],Структура_ассортимента[Subgroup],0)),"")</f>
        <v>WPU_C</v>
      </c>
      <c r="G1392" s="110" t="str">
        <f>IFERROR(INDEX(Структура_ассортимента[Product group name ENG],MATCH(Товары[[#This Row],[SubGroup]],Структура_ассортимента[Subgroup],0)),"")</f>
        <v>Watering, Pumps</v>
      </c>
      <c r="H139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Row],[SubGroup]],'Структура цен DIY'!$B:$C,2,FALSE),0)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0" t="str">
        <f>IFERROR(INDEX(Структура_ассортимента[SuperCategory],MATCH(Товары[[#This Row],[SubGroup]],Структура_ассортимента[Subgroup],0)),"")</f>
        <v>O</v>
      </c>
      <c r="D13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110" t="str">
        <f>IFERROR(INDEX(Структура_ассортимента[Product group],MATCH(Товары[[#This Row],[SubGroup]],Структура_ассортимента[Subgroup],0)),"")</f>
        <v>WPU_C</v>
      </c>
      <c r="G1393" s="110" t="str">
        <f>IFERROR(INDEX(Структура_ассортимента[Product group name ENG],MATCH(Товары[[#This Row],[SubGroup]],Структура_ассортимента[Subgroup],0)),"")</f>
        <v>Watering, Pumps</v>
      </c>
      <c r="H139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Row],[SubGroup]],'Структура цен DIY'!$B:$C,2,FALSE),0)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0" t="str">
        <f>IFERROR(INDEX(Структура_ассортимента[SuperCategory],MATCH(Товары[[#This Row],[SubGroup]],Структура_ассортимента[Subgroup],0)),"")</f>
        <v>O</v>
      </c>
      <c r="D13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110" t="str">
        <f>IFERROR(INDEX(Структура_ассортимента[Product group],MATCH(Товары[[#This Row],[SubGroup]],Структура_ассортимента[Subgroup],0)),"")</f>
        <v>WPU_C</v>
      </c>
      <c r="G1394" s="110" t="str">
        <f>IFERROR(INDEX(Структура_ассортимента[Product group name ENG],MATCH(Товары[[#This Row],[SubGroup]],Структура_ассортимента[Subgroup],0)),"")</f>
        <v>Watering, Pumps</v>
      </c>
      <c r="H139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Row],[SubGroup]],'Структура цен DIY'!$B:$C,2,FALSE),0)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0" t="str">
        <f>IFERROR(INDEX(Структура_ассортимента[SuperCategory],MATCH(Товары[[#This Row],[SubGroup]],Структура_ассортимента[Subgroup],0)),"")</f>
        <v>O</v>
      </c>
      <c r="D13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110" t="str">
        <f>IFERROR(INDEX(Структура_ассортимента[Product group],MATCH(Товары[[#This Row],[SubGroup]],Структура_ассортимента[Subgroup],0)),"")</f>
        <v>WPU_C</v>
      </c>
      <c r="G1395" s="110" t="str">
        <f>IFERROR(INDEX(Структура_ассортимента[Product group name ENG],MATCH(Товары[[#This Row],[SubGroup]],Структура_ассортимента[Subgroup],0)),"")</f>
        <v>Watering, Pumps</v>
      </c>
      <c r="H139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Row],[SubGroup]],'Структура цен DIY'!$B:$C,2,FALSE),0)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0" t="str">
        <f>IFERROR(INDEX(Структура_ассортимента[SuperCategory],MATCH(Товары[[#This Row],[SubGroup]],Структура_ассортимента[Subgroup],0)),"")</f>
        <v>O</v>
      </c>
      <c r="D13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110" t="str">
        <f>IFERROR(INDEX(Структура_ассортимента[Product group],MATCH(Товары[[#This Row],[SubGroup]],Структура_ассортимента[Subgroup],0)),"")</f>
        <v>WPU_C</v>
      </c>
      <c r="G1396" s="110" t="str">
        <f>IFERROR(INDEX(Структура_ассортимента[Product group name ENG],MATCH(Товары[[#This Row],[SubGroup]],Структура_ассортимента[Subgroup],0)),"")</f>
        <v>Watering, Pumps</v>
      </c>
      <c r="H139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Row],[SubGroup]],'Структура цен DIY'!$B:$C,2,FALSE),0)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0" t="str">
        <f>IFERROR(INDEX(Структура_ассортимента[SuperCategory],MATCH(Товары[[#This Row],[SubGroup]],Структура_ассортимента[Subgroup],0)),"")</f>
        <v>O</v>
      </c>
      <c r="D13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110" t="str">
        <f>IFERROR(INDEX(Структура_ассортимента[Product group],MATCH(Товары[[#This Row],[SubGroup]],Структура_ассортимента[Subgroup],0)),"")</f>
        <v>WPU_C</v>
      </c>
      <c r="G1397" s="110" t="str">
        <f>IFERROR(INDEX(Структура_ассортимента[Product group name ENG],MATCH(Товары[[#This Row],[SubGroup]],Структура_ассортимента[Subgroup],0)),"")</f>
        <v>Watering, Pumps</v>
      </c>
      <c r="H139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Row],[SubGroup]],'Структура цен DIY'!$B:$C,2,FALSE),0)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0" t="str">
        <f>IFERROR(INDEX(Структура_ассортимента[SuperCategory],MATCH(Товары[[#This Row],[SubGroup]],Структура_ассортимента[Subgroup],0)),"")</f>
        <v>O</v>
      </c>
      <c r="D13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110" t="str">
        <f>IFERROR(INDEX(Структура_ассортимента[Product group],MATCH(Товары[[#This Row],[SubGroup]],Структура_ассортимента[Subgroup],0)),"")</f>
        <v>WPU_C</v>
      </c>
      <c r="G1398" s="110" t="str">
        <f>IFERROR(INDEX(Структура_ассортимента[Product group name ENG],MATCH(Товары[[#This Row],[SubGroup]],Структура_ассортимента[Subgroup],0)),"")</f>
        <v>Watering, Pumps</v>
      </c>
      <c r="H139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Row],[SubGroup]],'Структура цен DIY'!$B:$C,2,FALSE),0)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0" t="str">
        <f>IFERROR(INDEX(Структура_ассортимента[SuperCategory],MATCH(Товары[[#This Row],[SubGroup]],Структура_ассортимента[Subgroup],0)),"")</f>
        <v>O</v>
      </c>
      <c r="D13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110" t="str">
        <f>IFERROR(INDEX(Структура_ассортимента[Product group],MATCH(Товары[[#This Row],[SubGroup]],Структура_ассортимента[Subgroup],0)),"")</f>
        <v>WPU_C</v>
      </c>
      <c r="G1399" s="110" t="str">
        <f>IFERROR(INDEX(Структура_ассортимента[Product group name ENG],MATCH(Товары[[#This Row],[SubGroup]],Структура_ассортимента[Subgroup],0)),"")</f>
        <v>Watering, Pumps</v>
      </c>
      <c r="H139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Row],[SubGroup]],'Структура цен DIY'!$B:$C,2,FALSE),0)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0" t="str">
        <f>IFERROR(INDEX(Структура_ассортимента[SuperCategory],MATCH(Товары[[#This Row],[SubGroup]],Структура_ассортимента[Subgroup],0)),"")</f>
        <v>O</v>
      </c>
      <c r="D14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110" t="str">
        <f>IFERROR(INDEX(Структура_ассортимента[Product group],MATCH(Товары[[#This Row],[SubGroup]],Структура_ассортимента[Subgroup],0)),"")</f>
        <v>WPU_C</v>
      </c>
      <c r="G1400" s="110" t="str">
        <f>IFERROR(INDEX(Структура_ассортимента[Product group name ENG],MATCH(Товары[[#This Row],[SubGroup]],Структура_ассортимента[Subgroup],0)),"")</f>
        <v>Watering, Pumps</v>
      </c>
      <c r="H140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Row],[SubGroup]],'Структура цен DIY'!$B:$C,2,FALSE),0)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0" t="str">
        <f>IFERROR(INDEX(Структура_ассортимента[SuperCategory],MATCH(Товары[[#This Row],[SubGroup]],Структура_ассортимента[Subgroup],0)),"")</f>
        <v>O</v>
      </c>
      <c r="D14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110" t="str">
        <f>IFERROR(INDEX(Структура_ассортимента[Product group],MATCH(Товары[[#This Row],[SubGroup]],Структура_ассортимента[Subgroup],0)),"")</f>
        <v>WPU_C</v>
      </c>
      <c r="G1401" s="110" t="str">
        <f>IFERROR(INDEX(Структура_ассортимента[Product group name ENG],MATCH(Товары[[#This Row],[SubGroup]],Структура_ассортимента[Subgroup],0)),"")</f>
        <v>Watering, Pumps</v>
      </c>
      <c r="H140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Row],[SubGroup]],'Структура цен DIY'!$B:$C,2,FALSE),0)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0" t="str">
        <f>IFERROR(INDEX(Структура_ассортимента[SuperCategory],MATCH(Товары[[#This Row],[SubGroup]],Структура_ассортимента[Subgroup],0)),"")</f>
        <v>O</v>
      </c>
      <c r="D14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110" t="str">
        <f>IFERROR(INDEX(Структура_ассортимента[Product group],MATCH(Товары[[#This Row],[SubGroup]],Структура_ассортимента[Subgroup],0)),"")</f>
        <v>WPU_C</v>
      </c>
      <c r="G1402" s="110" t="str">
        <f>IFERROR(INDEX(Структура_ассортимента[Product group name ENG],MATCH(Товары[[#This Row],[SubGroup]],Структура_ассортимента[Subgroup],0)),"")</f>
        <v>Watering, Pumps</v>
      </c>
      <c r="H140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Row],[SubGroup]],'Структура цен DIY'!$B:$C,2,FALSE),0)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0" t="str">
        <f>IFERROR(INDEX(Структура_ассортимента[SuperCategory],MATCH(Товары[[#This Row],[SubGroup]],Структура_ассортимента[Subgroup],0)),"")</f>
        <v>O</v>
      </c>
      <c r="D14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110" t="str">
        <f>IFERROR(INDEX(Структура_ассортимента[Product group],MATCH(Товары[[#This Row],[SubGroup]],Структура_ассортимента[Subgroup],0)),"")</f>
        <v>WPU_C</v>
      </c>
      <c r="G1403" s="110" t="str">
        <f>IFERROR(INDEX(Структура_ассортимента[Product group name ENG],MATCH(Товары[[#This Row],[SubGroup]],Структура_ассортимента[Subgroup],0)),"")</f>
        <v>Watering, Pumps</v>
      </c>
      <c r="H140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Row],[SubGroup]],'Структура цен DIY'!$B:$C,2,FALSE),0)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0" t="str">
        <f>IFERROR(INDEX(Структура_ассортимента[SuperCategory],MATCH(Товары[[#This Row],[SubGroup]],Структура_ассортимента[Subgroup],0)),"")</f>
        <v>O</v>
      </c>
      <c r="D14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110" t="str">
        <f>IFERROR(INDEX(Структура_ассортимента[Product group],MATCH(Товары[[#This Row],[SubGroup]],Структура_ассортимента[Subgroup],0)),"")</f>
        <v>WPU_C</v>
      </c>
      <c r="G1404" s="110" t="str">
        <f>IFERROR(INDEX(Структура_ассортимента[Product group name ENG],MATCH(Товары[[#This Row],[SubGroup]],Структура_ассортимента[Subgroup],0)),"")</f>
        <v>Watering, Pumps</v>
      </c>
      <c r="H140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Row],[SubGroup]],'Структура цен DIY'!$B:$C,2,FALSE),0)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0" t="str">
        <f>IFERROR(INDEX(Структура_ассортимента[SuperCategory],MATCH(Товары[[#This Row],[SubGroup]],Структура_ассортимента[Subgroup],0)),"")</f>
        <v>O</v>
      </c>
      <c r="D14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110" t="str">
        <f>IFERROR(INDEX(Структура_ассортимента[Product group],MATCH(Товары[[#This Row],[SubGroup]],Структура_ассортимента[Subgroup],0)),"")</f>
        <v>WPU_C</v>
      </c>
      <c r="G1405" s="110" t="str">
        <f>IFERROR(INDEX(Структура_ассортимента[Product group name ENG],MATCH(Товары[[#This Row],[SubGroup]],Структура_ассортимента[Subgroup],0)),"")</f>
        <v>Watering, Pumps</v>
      </c>
      <c r="H140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Row],[SubGroup]],'Структура цен DIY'!$B:$C,2,FALSE),0)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0" t="str">
        <f>IFERROR(INDEX(Структура_ассортимента[SuperCategory],MATCH(Товары[[#This Row],[SubGroup]],Структура_ассортимента[Subgroup],0)),"")</f>
        <v>O</v>
      </c>
      <c r="D14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110" t="str">
        <f>IFERROR(INDEX(Структура_ассортимента[Product group],MATCH(Товары[[#This Row],[SubGroup]],Структура_ассортимента[Subgroup],0)),"")</f>
        <v>WPU_C</v>
      </c>
      <c r="G1406" s="110" t="str">
        <f>IFERROR(INDEX(Структура_ассортимента[Product group name ENG],MATCH(Товары[[#This Row],[SubGroup]],Структура_ассортимента[Subgroup],0)),"")</f>
        <v>Watering, Pumps</v>
      </c>
      <c r="H140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Row],[SubGroup]],'Структура цен DIY'!$B:$C,2,FALSE),0)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0" t="str">
        <f>IFERROR(INDEX(Структура_ассортимента[SuperCategory],MATCH(Товары[[#This Row],[SubGroup]],Структура_ассортимента[Subgroup],0)),"")</f>
        <v>O</v>
      </c>
      <c r="D14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110" t="str">
        <f>IFERROR(INDEX(Структура_ассортимента[Product group],MATCH(Товары[[#This Row],[SubGroup]],Структура_ассортимента[Subgroup],0)),"")</f>
        <v>WPU_C</v>
      </c>
      <c r="G1407" s="110" t="str">
        <f>IFERROR(INDEX(Структура_ассортимента[Product group name ENG],MATCH(Товары[[#This Row],[SubGroup]],Структура_ассортимента[Subgroup],0)),"")</f>
        <v>Watering, Pumps</v>
      </c>
      <c r="H140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Row],[SubGroup]],'Структура цен DIY'!$B:$C,2,FALSE),0)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0" t="str">
        <f>IFERROR(INDEX(Структура_ассортимента[SuperCategory],MATCH(Товары[[#This Row],[SubGroup]],Структура_ассортимента[Subgroup],0)),"")</f>
        <v>O</v>
      </c>
      <c r="D14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110" t="str">
        <f>IFERROR(INDEX(Структура_ассортимента[Product group],MATCH(Товары[[#This Row],[SubGroup]],Структура_ассортимента[Subgroup],0)),"")</f>
        <v>WPU_C</v>
      </c>
      <c r="G1408" s="110" t="str">
        <f>IFERROR(INDEX(Структура_ассортимента[Product group name ENG],MATCH(Товары[[#This Row],[SubGroup]],Структура_ассортимента[Subgroup],0)),"")</f>
        <v>Watering, Pumps</v>
      </c>
      <c r="H140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Row],[SubGroup]],'Структура цен DIY'!$B:$C,2,FALSE),0)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0" t="str">
        <f>IFERROR(INDEX(Структура_ассортимента[SuperCategory],MATCH(Товары[[#This Row],[SubGroup]],Структура_ассортимента[Subgroup],0)),"")</f>
        <v>O</v>
      </c>
      <c r="D14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110" t="str">
        <f>IFERROR(INDEX(Структура_ассортимента[Product group],MATCH(Товары[[#This Row],[SubGroup]],Структура_ассортимента[Subgroup],0)),"")</f>
        <v>WPU_C</v>
      </c>
      <c r="G1409" s="110" t="str">
        <f>IFERROR(INDEX(Структура_ассортимента[Product group name ENG],MATCH(Товары[[#This Row],[SubGroup]],Структура_ассортимента[Subgroup],0)),"")</f>
        <v>Watering, Pumps</v>
      </c>
      <c r="H140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Row],[SubGroup]],'Структура цен DIY'!$B:$C,2,FALSE),0)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0" t="str">
        <f>IFERROR(INDEX(Структура_ассортимента[SuperCategory],MATCH(Товары[[#This Row],[SubGroup]],Структура_ассортимента[Subgroup],0)),"")</f>
        <v>O</v>
      </c>
      <c r="D14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110" t="str">
        <f>IFERROR(INDEX(Структура_ассортимента[Product group],MATCH(Товары[[#This Row],[SubGroup]],Структура_ассортимента[Subgroup],0)),"")</f>
        <v>WPU_C</v>
      </c>
      <c r="G1410" s="110" t="str">
        <f>IFERROR(INDEX(Структура_ассортимента[Product group name ENG],MATCH(Товары[[#This Row],[SubGroup]],Структура_ассортимента[Subgroup],0)),"")</f>
        <v>Watering, Pumps</v>
      </c>
      <c r="H141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Row],[SubGroup]],'Структура цен DIY'!$B:$C,2,FALSE),0)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0" t="str">
        <f>IFERROR(INDEX(Структура_ассортимента[SuperCategory],MATCH(Товары[[#This Row],[SubGroup]],Структура_ассортимента[Subgroup],0)),"")</f>
        <v>O</v>
      </c>
      <c r="D14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110" t="str">
        <f>IFERROR(INDEX(Структура_ассортимента[Product group],MATCH(Товары[[#This Row],[SubGroup]],Структура_ассортимента[Subgroup],0)),"")</f>
        <v>WPU_C</v>
      </c>
      <c r="G1411" s="110" t="str">
        <f>IFERROR(INDEX(Структура_ассортимента[Product group name ENG],MATCH(Товары[[#This Row],[SubGroup]],Структура_ассортимента[Subgroup],0)),"")</f>
        <v>Watering, Pumps</v>
      </c>
      <c r="H141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Row],[SubGroup]],'Структура цен DIY'!$B:$C,2,FALSE),0)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0" t="str">
        <f>IFERROR(INDEX(Структура_ассортимента[SuperCategory],MATCH(Товары[[#This Row],[SubGroup]],Структура_ассортимента[Subgroup],0)),"")</f>
        <v>O</v>
      </c>
      <c r="D14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110" t="str">
        <f>IFERROR(INDEX(Структура_ассортимента[Product group],MATCH(Товары[[#This Row],[SubGroup]],Структура_ассортимента[Subgroup],0)),"")</f>
        <v>WPU_C</v>
      </c>
      <c r="G1412" s="110" t="str">
        <f>IFERROR(INDEX(Структура_ассортимента[Product group name ENG],MATCH(Товары[[#This Row],[SubGroup]],Структура_ассортимента[Subgroup],0)),"")</f>
        <v>Watering, Pumps</v>
      </c>
      <c r="H141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Row],[SubGroup]],'Структура цен DIY'!$B:$C,2,FALSE),0)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0" t="str">
        <f>IFERROR(INDEX(Структура_ассортимента[SuperCategory],MATCH(Товары[[#This Row],[SubGroup]],Структура_ассортимента[Subgroup],0)),"")</f>
        <v>O</v>
      </c>
      <c r="D14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110" t="str">
        <f>IFERROR(INDEX(Структура_ассортимента[Product group],MATCH(Товары[[#This Row],[SubGroup]],Структура_ассортимента[Subgroup],0)),"")</f>
        <v>WPU_C</v>
      </c>
      <c r="G1413" s="110" t="str">
        <f>IFERROR(INDEX(Структура_ассортимента[Product group name ENG],MATCH(Товары[[#This Row],[SubGroup]],Структура_ассортимента[Subgroup],0)),"")</f>
        <v>Watering, Pumps</v>
      </c>
      <c r="H141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Row],[SubGroup]],'Структура цен DIY'!$B:$C,2,FALSE),0)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0" t="str">
        <f>IFERROR(INDEX(Структура_ассортимента[SuperCategory],MATCH(Товары[[#This Row],[SubGroup]],Структура_ассортимента[Subgroup],0)),"")</f>
        <v>O</v>
      </c>
      <c r="D14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110" t="str">
        <f>IFERROR(INDEX(Структура_ассортимента[Product group],MATCH(Товары[[#This Row],[SubGroup]],Структура_ассортимента[Subgroup],0)),"")</f>
        <v>WPU_C</v>
      </c>
      <c r="G1414" s="110" t="str">
        <f>IFERROR(INDEX(Структура_ассортимента[Product group name ENG],MATCH(Товары[[#This Row],[SubGroup]],Структура_ассортимента[Subgroup],0)),"")</f>
        <v>Watering, Pumps</v>
      </c>
      <c r="H141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Row],[SubGroup]],'Структура цен DIY'!$B:$C,2,FALSE),0)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0" t="str">
        <f>IFERROR(INDEX(Структура_ассортимента[SuperCategory],MATCH(Товары[[#This Row],[SubGroup]],Структура_ассортимента[Subgroup],0)),"")</f>
        <v>O</v>
      </c>
      <c r="D14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110" t="str">
        <f>IFERROR(INDEX(Структура_ассортимента[Product group],MATCH(Товары[[#This Row],[SubGroup]],Структура_ассортимента[Subgroup],0)),"")</f>
        <v>WPU_C</v>
      </c>
      <c r="G1415" s="110" t="str">
        <f>IFERROR(INDEX(Структура_ассортимента[Product group name ENG],MATCH(Товары[[#This Row],[SubGroup]],Структура_ассортимента[Subgroup],0)),"")</f>
        <v>Watering, Pumps</v>
      </c>
      <c r="H141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Row],[SubGroup]],'Структура цен DIY'!$B:$C,2,FALSE),0)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0" t="str">
        <f>IFERROR(INDEX(Структура_ассортимента[SuperCategory],MATCH(Товары[[#This Row],[SubGroup]],Структура_ассортимента[Subgroup],0)),"")</f>
        <v>O</v>
      </c>
      <c r="D14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110" t="str">
        <f>IFERROR(INDEX(Структура_ассортимента[Product group],MATCH(Товары[[#This Row],[SubGroup]],Структура_ассортимента[Subgroup],0)),"")</f>
        <v>WPU_C</v>
      </c>
      <c r="G1416" s="110" t="str">
        <f>IFERROR(INDEX(Структура_ассортимента[Product group name ENG],MATCH(Товары[[#This Row],[SubGroup]],Структура_ассортимента[Subgroup],0)),"")</f>
        <v>Watering, Pumps</v>
      </c>
      <c r="H141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Row],[SubGroup]],'Структура цен DIY'!$B:$C,2,FALSE),0)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0" t="str">
        <f>IFERROR(INDEX(Структура_ассортимента[SuperCategory],MATCH(Товары[[#This Row],[SubGroup]],Структура_ассортимента[Subgroup],0)),"")</f>
        <v>O</v>
      </c>
      <c r="D14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110" t="str">
        <f>IFERROR(INDEX(Структура_ассортимента[Product group],MATCH(Товары[[#This Row],[SubGroup]],Структура_ассортимента[Subgroup],0)),"")</f>
        <v>WPU_C</v>
      </c>
      <c r="G1417" s="110" t="str">
        <f>IFERROR(INDEX(Структура_ассортимента[Product group name ENG],MATCH(Товары[[#This Row],[SubGroup]],Структура_ассортимента[Subgroup],0)),"")</f>
        <v>Watering, Pumps</v>
      </c>
      <c r="H141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Row],[SubGroup]],'Структура цен DIY'!$B:$C,2,FALSE),0)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0" t="str">
        <f>IFERROR(INDEX(Структура_ассортимента[SuperCategory],MATCH(Товары[[#This Row],[SubGroup]],Структура_ассортимента[Subgroup],0)),"")</f>
        <v>O</v>
      </c>
      <c r="D14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110" t="str">
        <f>IFERROR(INDEX(Структура_ассортимента[Product group],MATCH(Товары[[#This Row],[SubGroup]],Структура_ассортимента[Subgroup],0)),"")</f>
        <v>WPU_C</v>
      </c>
      <c r="G1418" s="110" t="str">
        <f>IFERROR(INDEX(Структура_ассортимента[Product group name ENG],MATCH(Товары[[#This Row],[SubGroup]],Структура_ассортимента[Subgroup],0)),"")</f>
        <v>Watering, Pumps</v>
      </c>
      <c r="H141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Row],[SubGroup]],'Структура цен DIY'!$B:$C,2,FALSE),0)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0" t="str">
        <f>IFERROR(INDEX(Структура_ассортимента[SuperCategory],MATCH(Товары[[#This Row],[SubGroup]],Структура_ассортимента[Subgroup],0)),"")</f>
        <v>O</v>
      </c>
      <c r="D14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110" t="str">
        <f>IFERROR(INDEX(Структура_ассортимента[Product group],MATCH(Товары[[#This Row],[SubGroup]],Структура_ассортимента[Subgroup],0)),"")</f>
        <v>WPU_C</v>
      </c>
      <c r="G1419" s="110" t="str">
        <f>IFERROR(INDEX(Структура_ассортимента[Product group name ENG],MATCH(Товары[[#This Row],[SubGroup]],Структура_ассортимента[Subgroup],0)),"")</f>
        <v>Watering, Pumps</v>
      </c>
      <c r="H141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Row],[SubGroup]],'Структура цен DIY'!$B:$C,2,FALSE),0)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0" t="str">
        <f>IFERROR(INDEX(Структура_ассортимента[SuperCategory],MATCH(Товары[[#This Row],[SubGroup]],Структура_ассортимента[Subgroup],0)),"")</f>
        <v>O</v>
      </c>
      <c r="D14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110" t="str">
        <f>IFERROR(INDEX(Структура_ассортимента[Product group],MATCH(Товары[[#This Row],[SubGroup]],Структура_ассортимента[Subgroup],0)),"")</f>
        <v>WPU_C</v>
      </c>
      <c r="G1420" s="110" t="str">
        <f>IFERROR(INDEX(Структура_ассортимента[Product group name ENG],MATCH(Товары[[#This Row],[SubGroup]],Структура_ассортимента[Subgroup],0)),"")</f>
        <v>Watering, Pumps</v>
      </c>
      <c r="H142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Row],[SubGroup]],'Структура цен DIY'!$B:$C,2,FALSE),0)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0" t="str">
        <f>IFERROR(INDEX(Структура_ассортимента[SuperCategory],MATCH(Товары[[#This Row],[SubGroup]],Структура_ассортимента[Subgroup],0)),"")</f>
        <v>O</v>
      </c>
      <c r="D14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110" t="str">
        <f>IFERROR(INDEX(Структура_ассортимента[Product group],MATCH(Товары[[#This Row],[SubGroup]],Структура_ассортимента[Subgroup],0)),"")</f>
        <v>WPU_C</v>
      </c>
      <c r="G1421" s="110" t="str">
        <f>IFERROR(INDEX(Структура_ассортимента[Product group name ENG],MATCH(Товары[[#This Row],[SubGroup]],Структура_ассортимента[Subgroup],0)),"")</f>
        <v>Watering, Pumps</v>
      </c>
      <c r="H142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Row],[SubGroup]],'Структура цен DIY'!$B:$C,2,FALSE),0)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0" t="str">
        <f>IFERROR(INDEX(Структура_ассортимента[SuperCategory],MATCH(Товары[[#This Row],[SubGroup]],Структура_ассортимента[Subgroup],0)),"")</f>
        <v>O</v>
      </c>
      <c r="D14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110" t="str">
        <f>IFERROR(INDEX(Структура_ассортимента[Product group],MATCH(Товары[[#This Row],[SubGroup]],Структура_ассортимента[Subgroup],0)),"")</f>
        <v>WPU_C</v>
      </c>
      <c r="G1422" s="110" t="str">
        <f>IFERROR(INDEX(Структура_ассортимента[Product group name ENG],MATCH(Товары[[#This Row],[SubGroup]],Структура_ассортимента[Subgroup],0)),"")</f>
        <v>Watering, Pumps</v>
      </c>
      <c r="H142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Row],[SubGroup]],'Структура цен DIY'!$B:$C,2,FALSE),0)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0" t="str">
        <f>IFERROR(INDEX(Структура_ассортимента[SuperCategory],MATCH(Товары[[#This Row],[SubGroup]],Структура_ассортимента[Subgroup],0)),"")</f>
        <v>O</v>
      </c>
      <c r="D14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110" t="str">
        <f>IFERROR(INDEX(Структура_ассортимента[Product group],MATCH(Товары[[#This Row],[SubGroup]],Структура_ассортимента[Subgroup],0)),"")</f>
        <v>WPU_C</v>
      </c>
      <c r="G1423" s="110" t="str">
        <f>IFERROR(INDEX(Структура_ассортимента[Product group name ENG],MATCH(Товары[[#This Row],[SubGroup]],Структура_ассортимента[Subgroup],0)),"")</f>
        <v>Watering, Pumps</v>
      </c>
      <c r="H142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Row],[SubGroup]],'Структура цен DIY'!$B:$C,2,FALSE),0)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0" t="str">
        <f>IFERROR(INDEX(Структура_ассортимента[SuperCategory],MATCH(Товары[[#This Row],[SubGroup]],Структура_ассортимента[Subgroup],0)),"")</f>
        <v>O</v>
      </c>
      <c r="D14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110" t="str">
        <f>IFERROR(INDEX(Структура_ассортимента[Product group],MATCH(Товары[[#This Row],[SubGroup]],Структура_ассортимента[Subgroup],0)),"")</f>
        <v>WPU_C</v>
      </c>
      <c r="G1424" s="110" t="str">
        <f>IFERROR(INDEX(Структура_ассортимента[Product group name ENG],MATCH(Товары[[#This Row],[SubGroup]],Структура_ассортимента[Subgroup],0)),"")</f>
        <v>Watering, Pumps</v>
      </c>
      <c r="H142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Row],[SubGroup]],'Структура цен DIY'!$B:$C,2,FALSE),0)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0" t="str">
        <f>IFERROR(INDEX(Структура_ассортимента[SuperCategory],MATCH(Товары[[#This Row],[SubGroup]],Структура_ассортимента[Subgroup],0)),"")</f>
        <v>O</v>
      </c>
      <c r="D14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110" t="str">
        <f>IFERROR(INDEX(Структура_ассортимента[Product group],MATCH(Товары[[#This Row],[SubGroup]],Структура_ассортимента[Subgroup],0)),"")</f>
        <v>WPU_C</v>
      </c>
      <c r="G1425" s="110" t="str">
        <f>IFERROR(INDEX(Структура_ассортимента[Product group name ENG],MATCH(Товары[[#This Row],[SubGroup]],Структура_ассортимента[Subgroup],0)),"")</f>
        <v>Watering, Pumps</v>
      </c>
      <c r="H142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Row],[SubGroup]],'Структура цен DIY'!$B:$C,2,FALSE),0)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0" t="str">
        <f>IFERROR(INDEX(Структура_ассортимента[SuperCategory],MATCH(Товары[[#This Row],[SubGroup]],Структура_ассортимента[Subgroup],0)),"")</f>
        <v>O</v>
      </c>
      <c r="D14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110" t="str">
        <f>IFERROR(INDEX(Структура_ассортимента[Product group],MATCH(Товары[[#This Row],[SubGroup]],Структура_ассортимента[Subgroup],0)),"")</f>
        <v>WPU_C</v>
      </c>
      <c r="G1426" s="110" t="str">
        <f>IFERROR(INDEX(Структура_ассортимента[Product group name ENG],MATCH(Товары[[#This Row],[SubGroup]],Структура_ассортимента[Subgroup],0)),"")</f>
        <v>Watering, Pumps</v>
      </c>
      <c r="H142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Row],[SubGroup]],'Структура цен DIY'!$B:$C,2,FALSE),0)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0" t="str">
        <f>IFERROR(INDEX(Структура_ассортимента[SuperCategory],MATCH(Товары[[#This Row],[SubGroup]],Структура_ассортимента[Subgroup],0)),"")</f>
        <v>O</v>
      </c>
      <c r="D14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110" t="str">
        <f>IFERROR(INDEX(Структура_ассортимента[Product group],MATCH(Товары[[#This Row],[SubGroup]],Структура_ассортимента[Subgroup],0)),"")</f>
        <v>WPU_C</v>
      </c>
      <c r="G1427" s="110" t="str">
        <f>IFERROR(INDEX(Структура_ассортимента[Product group name ENG],MATCH(Товары[[#This Row],[SubGroup]],Структура_ассортимента[Subgroup],0)),"")</f>
        <v>Watering, Pumps</v>
      </c>
      <c r="H142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Row],[SubGroup]],'Структура цен DIY'!$B:$C,2,FALSE),0)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0" t="str">
        <f>IFERROR(INDEX(Структура_ассортимента[SuperCategory],MATCH(Товары[[#This Row],[SubGroup]],Структура_ассортимента[Subgroup],0)),"")</f>
        <v>O</v>
      </c>
      <c r="D14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110" t="str">
        <f>IFERROR(INDEX(Структура_ассортимента[Product group],MATCH(Товары[[#This Row],[SubGroup]],Структура_ассортимента[Subgroup],0)),"")</f>
        <v>WPU_C</v>
      </c>
      <c r="G1428" s="110" t="str">
        <f>IFERROR(INDEX(Структура_ассортимента[Product group name ENG],MATCH(Товары[[#This Row],[SubGroup]],Структура_ассортимента[Subgroup],0)),"")</f>
        <v>Watering, Pumps</v>
      </c>
      <c r="H142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Row],[SubGroup]],'Структура цен DIY'!$B:$C,2,FALSE),0)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0" t="str">
        <f>IFERROR(INDEX(Структура_ассортимента[SuperCategory],MATCH(Товары[[#This Row],[SubGroup]],Структура_ассортимента[Subgroup],0)),"")</f>
        <v>O</v>
      </c>
      <c r="D14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110" t="str">
        <f>IFERROR(INDEX(Структура_ассортимента[Product group],MATCH(Товары[[#This Row],[SubGroup]],Структура_ассортимента[Subgroup],0)),"")</f>
        <v>WPU_C</v>
      </c>
      <c r="G1429" s="110" t="str">
        <f>IFERROR(INDEX(Структура_ассортимента[Product group name ENG],MATCH(Товары[[#This Row],[SubGroup]],Структура_ассортимента[Subgroup],0)),"")</f>
        <v>Watering, Pumps</v>
      </c>
      <c r="H142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Row],[SubGroup]],'Структура цен DIY'!$B:$C,2,FALSE),0)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0" t="str">
        <f>IFERROR(INDEX(Структура_ассортимента[SuperCategory],MATCH(Товары[[#This Row],[SubGroup]],Структура_ассортимента[Subgroup],0)),"")</f>
        <v>O</v>
      </c>
      <c r="D14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110" t="str">
        <f>IFERROR(INDEX(Структура_ассортимента[Product group],MATCH(Товары[[#This Row],[SubGroup]],Структура_ассортимента[Subgroup],0)),"")</f>
        <v>WPU_C</v>
      </c>
      <c r="G1430" s="110" t="str">
        <f>IFERROR(INDEX(Структура_ассортимента[Product group name ENG],MATCH(Товары[[#This Row],[SubGroup]],Структура_ассортимента[Subgroup],0)),"")</f>
        <v>Watering, Pumps</v>
      </c>
      <c r="H143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Row],[SubGroup]],'Структура цен DIY'!$B:$C,2,FALSE),0)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0" t="str">
        <f>IFERROR(INDEX(Структура_ассортимента[SuperCategory],MATCH(Товары[[#This Row],[SubGroup]],Структура_ассортимента[Subgroup],0)),"")</f>
        <v>O</v>
      </c>
      <c r="D14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110" t="str">
        <f>IFERROR(INDEX(Структура_ассортимента[Product group],MATCH(Товары[[#This Row],[SubGroup]],Структура_ассортимента[Subgroup],0)),"")</f>
        <v>WPU_C</v>
      </c>
      <c r="G1431" s="110" t="str">
        <f>IFERROR(INDEX(Структура_ассортимента[Product group name ENG],MATCH(Товары[[#This Row],[SubGroup]],Структура_ассортимента[Subgroup],0)),"")</f>
        <v>Watering, Pumps</v>
      </c>
      <c r="H143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Row],[SubGroup]],'Структура цен DIY'!$B:$C,2,FALSE),0)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0" t="str">
        <f>IFERROR(INDEX(Структура_ассортимента[SuperCategory],MATCH(Товары[[#This Row],[SubGroup]],Структура_ассортимента[Subgroup],0)),"")</f>
        <v>O</v>
      </c>
      <c r="D14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110" t="str">
        <f>IFERROR(INDEX(Структура_ассортимента[Product group],MATCH(Товары[[#This Row],[SubGroup]],Структура_ассортимента[Subgroup],0)),"")</f>
        <v>WPU_C</v>
      </c>
      <c r="G1432" s="110" t="str">
        <f>IFERROR(INDEX(Структура_ассортимента[Product group name ENG],MATCH(Товары[[#This Row],[SubGroup]],Структура_ассортимента[Subgroup],0)),"")</f>
        <v>Watering, Pumps</v>
      </c>
      <c r="H143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Row],[SubGroup]],'Структура цен DIY'!$B:$C,2,FALSE),0)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0" t="str">
        <f>IFERROR(INDEX(Структура_ассортимента[SuperCategory],MATCH(Товары[[#This Row],[SubGroup]],Структура_ассортимента[Subgroup],0)),"")</f>
        <v>O</v>
      </c>
      <c r="D14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110" t="str">
        <f>IFERROR(INDEX(Структура_ассортимента[Product group],MATCH(Товары[[#This Row],[SubGroup]],Структура_ассортимента[Subgroup],0)),"")</f>
        <v>WPU_C</v>
      </c>
      <c r="G1433" s="110" t="str">
        <f>IFERROR(INDEX(Структура_ассортимента[Product group name ENG],MATCH(Товары[[#This Row],[SubGroup]],Структура_ассортимента[Subgroup],0)),"")</f>
        <v>Watering, Pumps</v>
      </c>
      <c r="H143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Row],[SubGroup]],'Структура цен DIY'!$B:$C,2,FALSE),0)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0" t="str">
        <f>IFERROR(INDEX(Структура_ассортимента[SuperCategory],MATCH(Товары[[#This Row],[SubGroup]],Структура_ассортимента[Subgroup],0)),"")</f>
        <v>O</v>
      </c>
      <c r="D14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110" t="str">
        <f>IFERROR(INDEX(Структура_ассортимента[Product group],MATCH(Товары[[#This Row],[SubGroup]],Структура_ассортимента[Subgroup],0)),"")</f>
        <v>WPU_C</v>
      </c>
      <c r="G1434" s="110" t="str">
        <f>IFERROR(INDEX(Структура_ассортимента[Product group name ENG],MATCH(Товары[[#This Row],[SubGroup]],Структура_ассортимента[Subgroup],0)),"")</f>
        <v>Watering, Pumps</v>
      </c>
      <c r="H143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Row],[SubGroup]],'Структура цен DIY'!$B:$C,2,FALSE),0)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0" t="str">
        <f>IFERROR(INDEX(Структура_ассортимента[SuperCategory],MATCH(Товары[[#This Row],[SubGroup]],Структура_ассортимента[Subgroup],0)),"")</f>
        <v>O</v>
      </c>
      <c r="D14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110" t="str">
        <f>IFERROR(INDEX(Структура_ассортимента[Product group],MATCH(Товары[[#This Row],[SubGroup]],Структура_ассортимента[Subgroup],0)),"")</f>
        <v>WPU_C</v>
      </c>
      <c r="G1435" s="110" t="str">
        <f>IFERROR(INDEX(Структура_ассортимента[Product group name ENG],MATCH(Товары[[#This Row],[SubGroup]],Структура_ассортимента[Subgroup],0)),"")</f>
        <v>Watering, Pumps</v>
      </c>
      <c r="H143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Row],[SubGroup]],'Структура цен DIY'!$B:$C,2,FALSE),0)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0" t="str">
        <f>IFERROR(INDEX(Структура_ассортимента[SuperCategory],MATCH(Товары[[#This Row],[SubGroup]],Структура_ассортимента[Subgroup],0)),"")</f>
        <v>O</v>
      </c>
      <c r="D14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110" t="str">
        <f>IFERROR(INDEX(Структура_ассортимента[Product group],MATCH(Товары[[#This Row],[SubGroup]],Структура_ассортимента[Subgroup],0)),"")</f>
        <v>WPU_C</v>
      </c>
      <c r="G1436" s="110" t="str">
        <f>IFERROR(INDEX(Структура_ассортимента[Product group name ENG],MATCH(Товары[[#This Row],[SubGroup]],Структура_ассортимента[Subgroup],0)),"")</f>
        <v>Watering, Pumps</v>
      </c>
      <c r="H143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Row],[SubGroup]],'Структура цен DIY'!$B:$C,2,FALSE),0)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0" t="str">
        <f>IFERROR(INDEX(Структура_ассортимента[SuperCategory],MATCH(Товары[[#This Row],[SubGroup]],Структура_ассортимента[Subgroup],0)),"")</f>
        <v>O</v>
      </c>
      <c r="D14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110" t="str">
        <f>IFERROR(INDEX(Структура_ассортимента[Product group],MATCH(Товары[[#This Row],[SubGroup]],Структура_ассортимента[Subgroup],0)),"")</f>
        <v>WPU_C</v>
      </c>
      <c r="G1437" s="110" t="str">
        <f>IFERROR(INDEX(Структура_ассортимента[Product group name ENG],MATCH(Товары[[#This Row],[SubGroup]],Структура_ассортимента[Subgroup],0)),"")</f>
        <v>Watering, Pumps</v>
      </c>
      <c r="H143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Row],[SubGroup]],'Структура цен DIY'!$B:$C,2,FALSE),0)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0" t="str">
        <f>IFERROR(INDEX(Структура_ассортимента[SuperCategory],MATCH(Товары[[#This Row],[SubGroup]],Структура_ассортимента[Subgroup],0)),"")</f>
        <v>O</v>
      </c>
      <c r="D14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110" t="str">
        <f>IFERROR(INDEX(Структура_ассортимента[Product group],MATCH(Товары[[#This Row],[SubGroup]],Структура_ассортимента[Subgroup],0)),"")</f>
        <v>WPU_C</v>
      </c>
      <c r="G1438" s="110" t="str">
        <f>IFERROR(INDEX(Структура_ассортимента[Product group name ENG],MATCH(Товары[[#This Row],[SubGroup]],Структура_ассортимента[Subgroup],0)),"")</f>
        <v>Watering, Pumps</v>
      </c>
      <c r="H143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Row],[SubGroup]],'Структура цен DIY'!$B:$C,2,FALSE),0)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0" t="str">
        <f>IFERROR(INDEX(Структура_ассортимента[SuperCategory],MATCH(Товары[[#This Row],[SubGroup]],Структура_ассортимента[Subgroup],0)),"")</f>
        <v>O</v>
      </c>
      <c r="D14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110" t="str">
        <f>IFERROR(INDEX(Структура_ассортимента[Product group],MATCH(Товары[[#This Row],[SubGroup]],Структура_ассортимента[Subgroup],0)),"")</f>
        <v>WPU_C</v>
      </c>
      <c r="G1439" s="110" t="str">
        <f>IFERROR(INDEX(Структура_ассортимента[Product group name ENG],MATCH(Товары[[#This Row],[SubGroup]],Структура_ассортимента[Subgroup],0)),"")</f>
        <v>Watering, Pumps</v>
      </c>
      <c r="H143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Row],[SubGroup]],'Структура цен DIY'!$B:$C,2,FALSE),0)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0" t="str">
        <f>IFERROR(INDEX(Структура_ассортимента[SuperCategory],MATCH(Товары[[#This Row],[SubGroup]],Структура_ассортимента[Subgroup],0)),"")</f>
        <v>O</v>
      </c>
      <c r="D14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110" t="str">
        <f>IFERROR(INDEX(Структура_ассортимента[Product group],MATCH(Товары[[#This Row],[SubGroup]],Структура_ассортимента[Subgroup],0)),"")</f>
        <v>WPU_C</v>
      </c>
      <c r="G1440" s="110" t="str">
        <f>IFERROR(INDEX(Структура_ассортимента[Product group name ENG],MATCH(Товары[[#This Row],[SubGroup]],Структура_ассортимента[Subgroup],0)),"")</f>
        <v>Watering, Pumps</v>
      </c>
      <c r="H144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Row],[SubGroup]],'Структура цен DIY'!$B:$C,2,FALSE),0)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0" t="str">
        <f>IFERROR(INDEX(Структура_ассортимента[SuperCategory],MATCH(Товары[[#This Row],[SubGroup]],Структура_ассортимента[Subgroup],0)),"")</f>
        <v>O</v>
      </c>
      <c r="D14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110" t="str">
        <f>IFERROR(INDEX(Структура_ассортимента[Product group],MATCH(Товары[[#This Row],[SubGroup]],Структура_ассортимента[Subgroup],0)),"")</f>
        <v>WPU_C</v>
      </c>
      <c r="G1441" s="110" t="str">
        <f>IFERROR(INDEX(Структура_ассортимента[Product group name ENG],MATCH(Товары[[#This Row],[SubGroup]],Структура_ассортимента[Subgroup],0)),"")</f>
        <v>Watering, Pumps</v>
      </c>
      <c r="H144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Row],[SubGroup]],'Структура цен DIY'!$B:$C,2,FALSE),0)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0" t="str">
        <f>IFERROR(INDEX(Структура_ассортимента[SuperCategory],MATCH(Товары[[#This Row],[SubGroup]],Структура_ассортимента[Subgroup],0)),"")</f>
        <v>O</v>
      </c>
      <c r="D14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110" t="str">
        <f>IFERROR(INDEX(Структура_ассортимента[Product group],MATCH(Товары[[#This Row],[SubGroup]],Структура_ассортимента[Subgroup],0)),"")</f>
        <v>WPU_C</v>
      </c>
      <c r="G1442" s="110" t="str">
        <f>IFERROR(INDEX(Структура_ассортимента[Product group name ENG],MATCH(Товары[[#This Row],[SubGroup]],Структура_ассортимента[Subgroup],0)),"")</f>
        <v>Watering, Pumps</v>
      </c>
      <c r="H144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Row],[SubGroup]],'Структура цен DIY'!$B:$C,2,FALSE),0)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0" t="str">
        <f>IFERROR(INDEX(Структура_ассортимента[SuperCategory],MATCH(Товары[[#This Row],[SubGroup]],Структура_ассортимента[Subgroup],0)),"")</f>
        <v>O</v>
      </c>
      <c r="D14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110" t="str">
        <f>IFERROR(INDEX(Структура_ассортимента[Product group],MATCH(Товары[[#This Row],[SubGroup]],Структура_ассортимента[Subgroup],0)),"")</f>
        <v>WPU_C</v>
      </c>
      <c r="G1443" s="110" t="str">
        <f>IFERROR(INDEX(Структура_ассортимента[Product group name ENG],MATCH(Товары[[#This Row],[SubGroup]],Структура_ассортимента[Subgroup],0)),"")</f>
        <v>Watering, Pumps</v>
      </c>
      <c r="H144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Row],[SubGroup]],'Структура цен DIY'!$B:$C,2,FALSE),0)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0" t="str">
        <f>IFERROR(INDEX(Структура_ассортимента[SuperCategory],MATCH(Товары[[#This Row],[SubGroup]],Структура_ассортимента[Subgroup],0)),"")</f>
        <v>O</v>
      </c>
      <c r="D14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110" t="str">
        <f>IFERROR(INDEX(Структура_ассортимента[Product group],MATCH(Товары[[#This Row],[SubGroup]],Структура_ассортимента[Subgroup],0)),"")</f>
        <v>WPU_C</v>
      </c>
      <c r="G1444" s="110" t="str">
        <f>IFERROR(INDEX(Структура_ассортимента[Product group name ENG],MATCH(Товары[[#This Row],[SubGroup]],Структура_ассортимента[Subgroup],0)),"")</f>
        <v>Watering, Pumps</v>
      </c>
      <c r="H144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Row],[SubGroup]],'Структура цен DIY'!$B:$C,2,FALSE),0)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0" t="str">
        <f>IFERROR(INDEX(Структура_ассортимента[SuperCategory],MATCH(Товары[[#This Row],[SubGroup]],Структура_ассортимента[Subgroup],0)),"")</f>
        <v>O</v>
      </c>
      <c r="D14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110" t="str">
        <f>IFERROR(INDEX(Структура_ассортимента[Product group],MATCH(Товары[[#This Row],[SubGroup]],Структура_ассортимента[Subgroup],0)),"")</f>
        <v>WPU_C</v>
      </c>
      <c r="G1445" s="110" t="str">
        <f>IFERROR(INDEX(Структура_ассортимента[Product group name ENG],MATCH(Товары[[#This Row],[SubGroup]],Структура_ассортимента[Subgroup],0)),"")</f>
        <v>Watering, Pumps</v>
      </c>
      <c r="H144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Row],[SubGroup]],'Структура цен DIY'!$B:$C,2,FALSE),0)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0" t="str">
        <f>IFERROR(INDEX(Структура_ассортимента[SuperCategory],MATCH(Товары[[#This Row],[SubGroup]],Структура_ассортимента[Subgroup],0)),"")</f>
        <v>O</v>
      </c>
      <c r="D14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110" t="str">
        <f>IFERROR(INDEX(Структура_ассортимента[Product group],MATCH(Товары[[#This Row],[SubGroup]],Структура_ассортимента[Subgroup],0)),"")</f>
        <v>WPU_C</v>
      </c>
      <c r="G1446" s="110" t="str">
        <f>IFERROR(INDEX(Структура_ассортимента[Product group name ENG],MATCH(Товары[[#This Row],[SubGroup]],Структура_ассортимента[Subgroup],0)),"")</f>
        <v>Watering, Pumps</v>
      </c>
      <c r="H144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Row],[SubGroup]],'Структура цен DIY'!$B:$C,2,FALSE),0)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0" t="str">
        <f>IFERROR(INDEX(Структура_ассортимента[SuperCategory],MATCH(Товары[[#This Row],[SubGroup]],Структура_ассортимента[Subgroup],0)),"")</f>
        <v>O</v>
      </c>
      <c r="D14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110" t="str">
        <f>IFERROR(INDEX(Структура_ассортимента[Product group],MATCH(Товары[[#This Row],[SubGroup]],Структура_ассортимента[Subgroup],0)),"")</f>
        <v>WPU_C</v>
      </c>
      <c r="G1447" s="110" t="str">
        <f>IFERROR(INDEX(Структура_ассортимента[Product group name ENG],MATCH(Товары[[#This Row],[SubGroup]],Структура_ассортимента[Subgroup],0)),"")</f>
        <v>Watering, Pumps</v>
      </c>
      <c r="H144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Row],[SubGroup]],'Структура цен DIY'!$B:$C,2,FALSE),0)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0" t="str">
        <f>IFERROR(INDEX(Структура_ассортимента[SuperCategory],MATCH(Товары[[#This Row],[SubGroup]],Структура_ассортимента[Subgroup],0)),"")</f>
        <v>O</v>
      </c>
      <c r="D14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110" t="str">
        <f>IFERROR(INDEX(Структура_ассортимента[Product group],MATCH(Товары[[#This Row],[SubGroup]],Структура_ассортимента[Subgroup],0)),"")</f>
        <v>WPU_C</v>
      </c>
      <c r="G1448" s="110" t="str">
        <f>IFERROR(INDEX(Структура_ассортимента[Product group name ENG],MATCH(Товары[[#This Row],[SubGroup]],Структура_ассортимента[Subgroup],0)),"")</f>
        <v>Watering, Pumps</v>
      </c>
      <c r="H144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Row],[SubGroup]],'Структура цен DIY'!$B:$C,2,FALSE),0)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0" t="str">
        <f>IFERROR(INDEX(Структура_ассортимента[SuperCategory],MATCH(Товары[[#This Row],[SubGroup]],Структура_ассортимента[Subgroup],0)),"")</f>
        <v>O</v>
      </c>
      <c r="D14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110" t="str">
        <f>IFERROR(INDEX(Структура_ассортимента[Product group],MATCH(Товары[[#This Row],[SubGroup]],Структура_ассортимента[Subgroup],0)),"")</f>
        <v>WPU_C</v>
      </c>
      <c r="G1449" s="110" t="str">
        <f>IFERROR(INDEX(Структура_ассортимента[Product group name ENG],MATCH(Товары[[#This Row],[SubGroup]],Структура_ассортимента[Subgroup],0)),"")</f>
        <v>Watering, Pumps</v>
      </c>
      <c r="H144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Row],[SubGroup]],'Структура цен DIY'!$B:$C,2,FALSE),0)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0" t="str">
        <f>IFERROR(INDEX(Структура_ассортимента[SuperCategory],MATCH(Товары[[#This Row],[SubGroup]],Структура_ассортимента[Subgroup],0)),"")</f>
        <v>O</v>
      </c>
      <c r="D14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110" t="str">
        <f>IFERROR(INDEX(Структура_ассортимента[Product group],MATCH(Товары[[#This Row],[SubGroup]],Структура_ассортимента[Subgroup],0)),"")</f>
        <v>WPU_C</v>
      </c>
      <c r="G1450" s="110" t="str">
        <f>IFERROR(INDEX(Структура_ассортимента[Product group name ENG],MATCH(Товары[[#This Row],[SubGroup]],Структура_ассортимента[Subgroup],0)),"")</f>
        <v>Watering, Pumps</v>
      </c>
      <c r="H145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Row],[SubGroup]],'Структура цен DIY'!$B:$C,2,FALSE),0)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0" t="str">
        <f>IFERROR(INDEX(Структура_ассортимента[SuperCategory],MATCH(Товары[[#This Row],[SubGroup]],Структура_ассортимента[Subgroup],0)),"")</f>
        <v>O</v>
      </c>
      <c r="D14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110" t="str">
        <f>IFERROR(INDEX(Структура_ассортимента[Product group],MATCH(Товары[[#This Row],[SubGroup]],Структура_ассортимента[Subgroup],0)),"")</f>
        <v>WPU_C</v>
      </c>
      <c r="G1451" s="110" t="str">
        <f>IFERROR(INDEX(Структура_ассортимента[Product group name ENG],MATCH(Товары[[#This Row],[SubGroup]],Структура_ассортимента[Subgroup],0)),"")</f>
        <v>Watering, Pumps</v>
      </c>
      <c r="H145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Row],[SubGroup]],'Структура цен DIY'!$B:$C,2,FALSE),0)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0" t="str">
        <f>IFERROR(INDEX(Структура_ассортимента[SuperCategory],MATCH(Товары[[#This Row],[SubGroup]],Структура_ассортимента[Subgroup],0)),"")</f>
        <v>O</v>
      </c>
      <c r="D14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110" t="str">
        <f>IFERROR(INDEX(Структура_ассортимента[Product group],MATCH(Товары[[#This Row],[SubGroup]],Структура_ассортимента[Subgroup],0)),"")</f>
        <v>WPU_C</v>
      </c>
      <c r="G1452" s="110" t="str">
        <f>IFERROR(INDEX(Структура_ассортимента[Product group name ENG],MATCH(Товары[[#This Row],[SubGroup]],Структура_ассортимента[Subgroup],0)),"")</f>
        <v>Watering, Pumps</v>
      </c>
      <c r="H145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Row],[SubGroup]],'Структура цен DIY'!$B:$C,2,FALSE),0)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0" t="str">
        <f>IFERROR(INDEX(Структура_ассортимента[SuperCategory],MATCH(Товары[[#This Row],[SubGroup]],Структура_ассортимента[Subgroup],0)),"")</f>
        <v>O</v>
      </c>
      <c r="D14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110" t="str">
        <f>IFERROR(INDEX(Структура_ассортимента[Product group],MATCH(Товары[[#This Row],[SubGroup]],Структура_ассортимента[Subgroup],0)),"")</f>
        <v>WPU_C</v>
      </c>
      <c r="G1453" s="110" t="str">
        <f>IFERROR(INDEX(Структура_ассортимента[Product group name ENG],MATCH(Товары[[#This Row],[SubGroup]],Структура_ассортимента[Subgroup],0)),"")</f>
        <v>Watering, Pumps</v>
      </c>
      <c r="H145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Row],[SubGroup]],'Структура цен DIY'!$B:$C,2,FALSE),0)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0" t="str">
        <f>IFERROR(INDEX(Структура_ассортимента[SuperCategory],MATCH(Товары[[#This Row],[SubGroup]],Структура_ассортимента[Subgroup],0)),"")</f>
        <v>O</v>
      </c>
      <c r="D14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110" t="str">
        <f>IFERROR(INDEX(Структура_ассортимента[Product group],MATCH(Товары[[#This Row],[SubGroup]],Структура_ассортимента[Subgroup],0)),"")</f>
        <v>WPU_C</v>
      </c>
      <c r="G1454" s="110" t="str">
        <f>IFERROR(INDEX(Структура_ассортимента[Product group name ENG],MATCH(Товары[[#This Row],[SubGroup]],Структура_ассортимента[Subgroup],0)),"")</f>
        <v>Watering, Pumps</v>
      </c>
      <c r="H145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Row],[SubGroup]],'Структура цен DIY'!$B:$C,2,FALSE),0)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0" t="str">
        <f>IFERROR(INDEX(Структура_ассортимента[SuperCategory],MATCH(Товары[[#This Row],[SubGroup]],Структура_ассортимента[Subgroup],0)),"")</f>
        <v>O</v>
      </c>
      <c r="D14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110" t="str">
        <f>IFERROR(INDEX(Структура_ассортимента[Product group],MATCH(Товары[[#This Row],[SubGroup]],Структура_ассортимента[Subgroup],0)),"")</f>
        <v>WPU_C</v>
      </c>
      <c r="G1455" s="110" t="str">
        <f>IFERROR(INDEX(Структура_ассортимента[Product group name ENG],MATCH(Товары[[#This Row],[SubGroup]],Структура_ассортимента[Subgroup],0)),"")</f>
        <v>Watering, Pumps</v>
      </c>
      <c r="H145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Row],[SubGroup]],'Структура цен DIY'!$B:$C,2,FALSE),0)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0" t="str">
        <f>IFERROR(INDEX(Структура_ассортимента[SuperCategory],MATCH(Товары[[#This Row],[SubGroup]],Структура_ассортимента[Subgroup],0)),"")</f>
        <v>O</v>
      </c>
      <c r="D14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110" t="str">
        <f>IFERROR(INDEX(Структура_ассортимента[Product group],MATCH(Товары[[#This Row],[SubGroup]],Структура_ассортимента[Subgroup],0)),"")</f>
        <v>WPU_C</v>
      </c>
      <c r="G1456" s="110" t="str">
        <f>IFERROR(INDEX(Структура_ассортимента[Product group name ENG],MATCH(Товары[[#This Row],[SubGroup]],Структура_ассортимента[Subgroup],0)),"")</f>
        <v>Watering, Pumps</v>
      </c>
      <c r="H14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Row],[SubGroup]],'Структура цен DIY'!$B:$C,2,FALSE),0)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0" t="str">
        <f>IFERROR(INDEX(Структура_ассортимента[SuperCategory],MATCH(Товары[[#This Row],[SubGroup]],Структура_ассортимента[Subgroup],0)),"")</f>
        <v>O</v>
      </c>
      <c r="D14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110" t="str">
        <f>IFERROR(INDEX(Структура_ассортимента[Product group],MATCH(Товары[[#This Row],[SubGroup]],Структура_ассортимента[Subgroup],0)),"")</f>
        <v>WPU_C</v>
      </c>
      <c r="G1457" s="110" t="str">
        <f>IFERROR(INDEX(Структура_ассортимента[Product group name ENG],MATCH(Товары[[#This Row],[SubGroup]],Структура_ассортимента[Subgroup],0)),"")</f>
        <v>Watering, Pumps</v>
      </c>
      <c r="H14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Row],[SubGroup]],'Структура цен DIY'!$B:$C,2,FALSE),0)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0" t="str">
        <f>IFERROR(INDEX(Структура_ассортимента[SuperCategory],MATCH(Товары[[#This Row],[SubGroup]],Структура_ассортимента[Subgroup],0)),"")</f>
        <v>O</v>
      </c>
      <c r="D14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110" t="str">
        <f>IFERROR(INDEX(Структура_ассортимента[Product group],MATCH(Товары[[#This Row],[SubGroup]],Структура_ассортимента[Subgroup],0)),"")</f>
        <v>WPU_C</v>
      </c>
      <c r="G1458" s="110" t="str">
        <f>IFERROR(INDEX(Структура_ассортимента[Product group name ENG],MATCH(Товары[[#This Row],[SubGroup]],Структура_ассортимента[Subgroup],0)),"")</f>
        <v>Watering, Pumps</v>
      </c>
      <c r="H14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Row],[SubGroup]],'Структура цен DIY'!$B:$C,2,FALSE),0)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0" t="str">
        <f>IFERROR(INDEX(Структура_ассортимента[SuperCategory],MATCH(Товары[[#This Row],[SubGroup]],Структура_ассортимента[Subgroup],0)),"")</f>
        <v>O</v>
      </c>
      <c r="D14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110" t="str">
        <f>IFERROR(INDEX(Структура_ассортимента[Product group],MATCH(Товары[[#This Row],[SubGroup]],Структура_ассортимента[Subgroup],0)),"")</f>
        <v>WPU_C</v>
      </c>
      <c r="G1459" s="110" t="str">
        <f>IFERROR(INDEX(Структура_ассортимента[Product group name ENG],MATCH(Товары[[#This Row],[SubGroup]],Структура_ассортимента[Subgroup],0)),"")</f>
        <v>Watering, Pumps</v>
      </c>
      <c r="H14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Row],[SubGroup]],'Структура цен DIY'!$B:$C,2,FALSE),0)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0" t="str">
        <f>IFERROR(INDEX(Структура_ассортимента[SuperCategory],MATCH(Товары[[#This Row],[SubGroup]],Структура_ассортимента[Subgroup],0)),"")</f>
        <v>O</v>
      </c>
      <c r="D14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110" t="str">
        <f>IFERROR(INDEX(Структура_ассортимента[Product group],MATCH(Товары[[#This Row],[SubGroup]],Структура_ассортимента[Subgroup],0)),"")</f>
        <v>WPU_C</v>
      </c>
      <c r="G1460" s="110" t="str">
        <f>IFERROR(INDEX(Структура_ассортимента[Product group name ENG],MATCH(Товары[[#This Row],[SubGroup]],Структура_ассортимента[Subgroup],0)),"")</f>
        <v>Watering, Pumps</v>
      </c>
      <c r="H14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Row],[SubGroup]],'Структура цен DIY'!$B:$C,2,FALSE),0)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0" t="str">
        <f>IFERROR(INDEX(Структура_ассортимента[SuperCategory],MATCH(Товары[[#This Row],[SubGroup]],Структура_ассортимента[Subgroup],0)),"")</f>
        <v>O</v>
      </c>
      <c r="D14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110" t="str">
        <f>IFERROR(INDEX(Структура_ассортимента[Product group],MATCH(Товары[[#This Row],[SubGroup]],Структура_ассортимента[Subgroup],0)),"")</f>
        <v>WPU_C</v>
      </c>
      <c r="G1461" s="110" t="str">
        <f>IFERROR(INDEX(Структура_ассортимента[Product group name ENG],MATCH(Товары[[#This Row],[SubGroup]],Структура_ассортимента[Subgroup],0)),"")</f>
        <v>Watering, Pumps</v>
      </c>
      <c r="H146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Row],[SubGroup]],'Структура цен DIY'!$B:$C,2,FALSE),0)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0" t="str">
        <f>IFERROR(INDEX(Структура_ассортимента[SuperCategory],MATCH(Товары[[#This Row],[SubGroup]],Структура_ассортимента[Subgroup],0)),"")</f>
        <v>O</v>
      </c>
      <c r="D14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110" t="str">
        <f>IFERROR(INDEX(Структура_ассортимента[Product group],MATCH(Товары[[#This Row],[SubGroup]],Структура_ассортимента[Subgroup],0)),"")</f>
        <v>WPU_C</v>
      </c>
      <c r="G1462" s="110" t="str">
        <f>IFERROR(INDEX(Структура_ассортимента[Product group name ENG],MATCH(Товары[[#This Row],[SubGroup]],Структура_ассортимента[Subgroup],0)),"")</f>
        <v>Watering, Pumps</v>
      </c>
      <c r="H146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Row],[SubGroup]],'Структура цен DIY'!$B:$C,2,FALSE),0)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0" t="str">
        <f>IFERROR(INDEX(Структура_ассортимента[SuperCategory],MATCH(Товары[[#This Row],[SubGroup]],Структура_ассортимента[Subgroup],0)),"")</f>
        <v>O</v>
      </c>
      <c r="D14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110" t="str">
        <f>IFERROR(INDEX(Структура_ассортимента[Product group],MATCH(Товары[[#This Row],[SubGroup]],Структура_ассортимента[Subgroup],0)),"")</f>
        <v>WPU_C</v>
      </c>
      <c r="G1463" s="110" t="str">
        <f>IFERROR(INDEX(Структура_ассортимента[Product group name ENG],MATCH(Товары[[#This Row],[SubGroup]],Структура_ассортимента[Subgroup],0)),"")</f>
        <v>Watering, Pumps</v>
      </c>
      <c r="H146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Row],[SubGroup]],'Структура цен DIY'!$B:$C,2,FALSE),0)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0" t="str">
        <f>IFERROR(INDEX(Структура_ассортимента[SuperCategory],MATCH(Товары[[#This Row],[SubGroup]],Структура_ассортимента[Subgroup],0)),"")</f>
        <v>O</v>
      </c>
      <c r="D14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110" t="str">
        <f>IFERROR(INDEX(Структура_ассортимента[Product group],MATCH(Товары[[#This Row],[SubGroup]],Структура_ассортимента[Subgroup],0)),"")</f>
        <v>WPU_C</v>
      </c>
      <c r="G1464" s="110" t="str">
        <f>IFERROR(INDEX(Структура_ассортимента[Product group name ENG],MATCH(Товары[[#This Row],[SubGroup]],Структура_ассортимента[Subgroup],0)),"")</f>
        <v>Watering, Pumps</v>
      </c>
      <c r="H146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Row],[SubGroup]],'Структура цен DIY'!$B:$C,2,FALSE),0)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0" t="str">
        <f>IFERROR(INDEX(Структура_ассортимента[SuperCategory],MATCH(Товары[[#This Row],[SubGroup]],Структура_ассортимента[Subgroup],0)),"")</f>
        <v>O</v>
      </c>
      <c r="D14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110" t="str">
        <f>IFERROR(INDEX(Структура_ассортимента[Product group],MATCH(Товары[[#This Row],[SubGroup]],Структура_ассортимента[Subgroup],0)),"")</f>
        <v>WPU_C</v>
      </c>
      <c r="G1465" s="110" t="str">
        <f>IFERROR(INDEX(Структура_ассортимента[Product group name ENG],MATCH(Товары[[#This Row],[SubGroup]],Структура_ассортимента[Subgroup],0)),"")</f>
        <v>Watering, Pumps</v>
      </c>
      <c r="H146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Row],[SubGroup]],'Структура цен DIY'!$B:$C,2,FALSE),0)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0" t="str">
        <f>IFERROR(INDEX(Структура_ассортимента[SuperCategory],MATCH(Товары[[#This Row],[SubGroup]],Структура_ассортимента[Subgroup],0)),"")</f>
        <v>O</v>
      </c>
      <c r="D14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110" t="str">
        <f>IFERROR(INDEX(Структура_ассортимента[Product group],MATCH(Товары[[#This Row],[SubGroup]],Структура_ассортимента[Subgroup],0)),"")</f>
        <v>WPU_C</v>
      </c>
      <c r="G1466" s="110" t="str">
        <f>IFERROR(INDEX(Структура_ассортимента[Product group name ENG],MATCH(Товары[[#This Row],[SubGroup]],Структура_ассортимента[Subgroup],0)),"")</f>
        <v>Watering, Pumps</v>
      </c>
      <c r="H146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Row],[SubGroup]],'Структура цен DIY'!$B:$C,2,FALSE),0)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0" t="str">
        <f>IFERROR(INDEX(Структура_ассортимента[SuperCategory],MATCH(Товары[[#This Row],[SubGroup]],Структура_ассортимента[Subgroup],0)),"")</f>
        <v>O</v>
      </c>
      <c r="D14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110" t="str">
        <f>IFERROR(INDEX(Структура_ассортимента[Product group],MATCH(Товары[[#This Row],[SubGroup]],Структура_ассортимента[Subgroup],0)),"")</f>
        <v>WPU_C</v>
      </c>
      <c r="G1467" s="110" t="str">
        <f>IFERROR(INDEX(Структура_ассортимента[Product group name ENG],MATCH(Товары[[#This Row],[SubGroup]],Структура_ассортимента[Subgroup],0)),"")</f>
        <v>Watering, Pumps</v>
      </c>
      <c r="H146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Row],[SubGroup]],'Структура цен DIY'!$B:$C,2,FALSE),0)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0" t="str">
        <f>IFERROR(INDEX(Структура_ассортимента[SuperCategory],MATCH(Товары[[#This Row],[SubGroup]],Структура_ассортимента[Subgroup],0)),"")</f>
        <v>O</v>
      </c>
      <c r="D14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110" t="str">
        <f>IFERROR(INDEX(Структура_ассортимента[Product group],MATCH(Товары[[#This Row],[SubGroup]],Структура_ассортимента[Subgroup],0)),"")</f>
        <v>WPU_C</v>
      </c>
      <c r="G1468" s="110" t="str">
        <f>IFERROR(INDEX(Структура_ассортимента[Product group name ENG],MATCH(Товары[[#This Row],[SubGroup]],Структура_ассортимента[Subgroup],0)),"")</f>
        <v>Watering, Pumps</v>
      </c>
      <c r="H146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Row],[SubGroup]],'Структура цен DIY'!$B:$C,2,FALSE),0)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0" t="str">
        <f>IFERROR(INDEX(Структура_ассортимента[SuperCategory],MATCH(Товары[[#This Row],[SubGroup]],Структура_ассортимента[Subgroup],0)),"")</f>
        <v>O</v>
      </c>
      <c r="D14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110" t="str">
        <f>IFERROR(INDEX(Структура_ассортимента[Product group],MATCH(Товары[[#This Row],[SubGroup]],Структура_ассортимента[Subgroup],0)),"")</f>
        <v>WPU_C</v>
      </c>
      <c r="G1469" s="110" t="str">
        <f>IFERROR(INDEX(Структура_ассортимента[Product group name ENG],MATCH(Товары[[#This Row],[SubGroup]],Структура_ассортимента[Subgroup],0)),"")</f>
        <v>Watering, Pumps</v>
      </c>
      <c r="H146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Row],[SubGroup]],'Структура цен DIY'!$B:$C,2,FALSE),0)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0" t="str">
        <f>IFERROR(INDEX(Структура_ассортимента[SuperCategory],MATCH(Товары[[#This Row],[SubGroup]],Структура_ассортимента[Subgroup],0)),"")</f>
        <v>O</v>
      </c>
      <c r="D14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110" t="str">
        <f>IFERROR(INDEX(Структура_ассортимента[Product group],MATCH(Товары[[#This Row],[SubGroup]],Структура_ассортимента[Subgroup],0)),"")</f>
        <v>WPU_C</v>
      </c>
      <c r="G1470" s="110" t="str">
        <f>IFERROR(INDEX(Структура_ассортимента[Product group name ENG],MATCH(Товары[[#This Row],[SubGroup]],Структура_ассортимента[Subgroup],0)),"")</f>
        <v>Watering, Pumps</v>
      </c>
      <c r="H147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Row],[SubGroup]],'Структура цен DIY'!$B:$C,2,FALSE),0)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0" t="str">
        <f>IFERROR(INDEX(Структура_ассортимента[SuperCategory],MATCH(Товары[[#This Row],[SubGroup]],Структура_ассортимента[Subgroup],0)),"")</f>
        <v>O</v>
      </c>
      <c r="D14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110" t="str">
        <f>IFERROR(INDEX(Структура_ассортимента[Product group],MATCH(Товары[[#This Row],[SubGroup]],Структура_ассортимента[Subgroup],0)),"")</f>
        <v>WPU_C</v>
      </c>
      <c r="G1471" s="110" t="str">
        <f>IFERROR(INDEX(Структура_ассортимента[Product group name ENG],MATCH(Товары[[#This Row],[SubGroup]],Структура_ассортимента[Subgroup],0)),"")</f>
        <v>Watering, Pumps</v>
      </c>
      <c r="H147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Row],[SubGroup]],'Структура цен DIY'!$B:$C,2,FALSE),0)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0" t="str">
        <f>IFERROR(INDEX(Структура_ассортимента[SuperCategory],MATCH(Товары[[#This Row],[SubGroup]],Структура_ассортимента[Subgroup],0)),"")</f>
        <v>O</v>
      </c>
      <c r="D14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110" t="str">
        <f>IFERROR(INDEX(Структура_ассортимента[Product group],MATCH(Товары[[#This Row],[SubGroup]],Структура_ассортимента[Subgroup],0)),"")</f>
        <v>WPU_C</v>
      </c>
      <c r="G1472" s="110" t="str">
        <f>IFERROR(INDEX(Структура_ассортимента[Product group name ENG],MATCH(Товары[[#This Row],[SubGroup]],Структура_ассортимента[Subgroup],0)),"")</f>
        <v>Watering, Pumps</v>
      </c>
      <c r="H147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Row],[SubGroup]],'Структура цен DIY'!$B:$C,2,FALSE),0)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0" t="str">
        <f>IFERROR(INDEX(Структура_ассортимента[SuperCategory],MATCH(Товары[[#This Row],[SubGroup]],Структура_ассортимента[Subgroup],0)),"")</f>
        <v>O</v>
      </c>
      <c r="D14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110" t="str">
        <f>IFERROR(INDEX(Структура_ассортимента[Product group],MATCH(Товары[[#This Row],[SubGroup]],Структура_ассортимента[Subgroup],0)),"")</f>
        <v>WPU_C</v>
      </c>
      <c r="G1473" s="110" t="str">
        <f>IFERROR(INDEX(Структура_ассортимента[Product group name ENG],MATCH(Товары[[#This Row],[SubGroup]],Структура_ассортимента[Subgroup],0)),"")</f>
        <v>Watering, Pumps</v>
      </c>
      <c r="H147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Row],[SubGroup]],'Структура цен DIY'!$B:$C,2,FALSE),0)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0" t="str">
        <f>IFERROR(INDEX(Структура_ассортимента[SuperCategory],MATCH(Товары[[#This Row],[SubGroup]],Структура_ассортимента[Subgroup],0)),"")</f>
        <v>O</v>
      </c>
      <c r="D14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110" t="str">
        <f>IFERROR(INDEX(Структура_ассортимента[Product group],MATCH(Товары[[#This Row],[SubGroup]],Структура_ассортимента[Subgroup],0)),"")</f>
        <v>WPU_C</v>
      </c>
      <c r="G1474" s="110" t="str">
        <f>IFERROR(INDEX(Структура_ассортимента[Product group name ENG],MATCH(Товары[[#This Row],[SubGroup]],Структура_ассортимента[Subgroup],0)),"")</f>
        <v>Watering, Pumps</v>
      </c>
      <c r="H147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Row],[SubGroup]],'Структура цен DIY'!$B:$C,2,FALSE),0)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0" t="str">
        <f>IFERROR(INDEX(Структура_ассортимента[SuperCategory],MATCH(Товары[[#This Row],[SubGroup]],Структура_ассортимента[Subgroup],0)),"")</f>
        <v>O</v>
      </c>
      <c r="D14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110" t="str">
        <f>IFERROR(INDEX(Структура_ассортимента[Product group],MATCH(Товары[[#This Row],[SubGroup]],Структура_ассортимента[Subgroup],0)),"")</f>
        <v>WPU_C</v>
      </c>
      <c r="G1475" s="110" t="str">
        <f>IFERROR(INDEX(Структура_ассортимента[Product group name ENG],MATCH(Товары[[#This Row],[SubGroup]],Структура_ассортимента[Subgroup],0)),"")</f>
        <v>Watering, Pumps</v>
      </c>
      <c r="H147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Row],[SubGroup]],'Структура цен DIY'!$B:$C,2,FALSE),0)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0" t="str">
        <f>IFERROR(INDEX(Структура_ассортимента[SuperCategory],MATCH(Товары[[#This Row],[SubGroup]],Структура_ассортимента[Subgroup],0)),"")</f>
        <v>O</v>
      </c>
      <c r="D14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110" t="str">
        <f>IFERROR(INDEX(Структура_ассортимента[Product group],MATCH(Товары[[#This Row],[SubGroup]],Структура_ассортимента[Subgroup],0)),"")</f>
        <v>WPU_C</v>
      </c>
      <c r="G1476" s="110" t="str">
        <f>IFERROR(INDEX(Структура_ассортимента[Product group name ENG],MATCH(Товары[[#This Row],[SubGroup]],Структура_ассортимента[Subgroup],0)),"")</f>
        <v>Watering, Pumps</v>
      </c>
      <c r="H147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Row],[SubGroup]],'Структура цен DIY'!$B:$C,2,FALSE),0)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0" t="str">
        <f>IFERROR(INDEX(Структура_ассортимента[SuperCategory],MATCH(Товары[[#This Row],[SubGroup]],Структура_ассортимента[Subgroup],0)),"")</f>
        <v>O</v>
      </c>
      <c r="D14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110" t="str">
        <f>IFERROR(INDEX(Структура_ассортимента[Product group],MATCH(Товары[[#This Row],[SubGroup]],Структура_ассортимента[Subgroup],0)),"")</f>
        <v>WPU_C</v>
      </c>
      <c r="G1477" s="110" t="str">
        <f>IFERROR(INDEX(Структура_ассортимента[Product group name ENG],MATCH(Товары[[#This Row],[SubGroup]],Структура_ассортимента[Subgroup],0)),"")</f>
        <v>Watering, Pumps</v>
      </c>
      <c r="H147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Row],[SubGroup]],'Структура цен DIY'!$B:$C,2,FALSE),0)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0" t="str">
        <f>IFERROR(INDEX(Структура_ассортимента[SuperCategory],MATCH(Товары[[#This Row],[SubGroup]],Структура_ассортимента[Subgroup],0)),"")</f>
        <v>O</v>
      </c>
      <c r="D14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110" t="str">
        <f>IFERROR(INDEX(Структура_ассортимента[Product group],MATCH(Товары[[#This Row],[SubGroup]],Структура_ассортимента[Subgroup],0)),"")</f>
        <v>WPU_C</v>
      </c>
      <c r="G1478" s="110" t="str">
        <f>IFERROR(INDEX(Структура_ассортимента[Product group name ENG],MATCH(Товары[[#This Row],[SubGroup]],Структура_ассортимента[Subgroup],0)),"")</f>
        <v>Watering, Pumps</v>
      </c>
      <c r="H147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Row],[SubGroup]],'Структура цен DIY'!$B:$C,2,FALSE),0)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0" t="str">
        <f>IFERROR(INDEX(Структура_ассортимента[SuperCategory],MATCH(Товары[[#This Row],[SubGroup]],Структура_ассортимента[Subgroup],0)),"")</f>
        <v>O</v>
      </c>
      <c r="D14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110" t="str">
        <f>IFERROR(INDEX(Структура_ассортимента[Product group],MATCH(Товары[[#This Row],[SubGroup]],Структура_ассортимента[Subgroup],0)),"")</f>
        <v>WPU_C</v>
      </c>
      <c r="G1479" s="110" t="str">
        <f>IFERROR(INDEX(Структура_ассортимента[Product group name ENG],MATCH(Товары[[#This Row],[SubGroup]],Структура_ассортимента[Subgroup],0)),"")</f>
        <v>Watering, Pumps</v>
      </c>
      <c r="H14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Row],[SubGroup]],'Структура цен DIY'!$B:$C,2,FALSE),0)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0" t="str">
        <f>IFERROR(INDEX(Структура_ассортимента[SuperCategory],MATCH(Товары[[#This Row],[SubGroup]],Структура_ассортимента[Subgroup],0)),"")</f>
        <v>O</v>
      </c>
      <c r="D14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110" t="str">
        <f>IFERROR(INDEX(Структура_ассортимента[Product group],MATCH(Товары[[#This Row],[SubGroup]],Структура_ассортимента[Subgroup],0)),"")</f>
        <v>WPU_C</v>
      </c>
      <c r="G1480" s="110" t="str">
        <f>IFERROR(INDEX(Структура_ассортимента[Product group name ENG],MATCH(Товары[[#This Row],[SubGroup]],Структура_ассортимента[Subgroup],0)),"")</f>
        <v>Watering, Pumps</v>
      </c>
      <c r="H14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Row],[SubGroup]],'Структура цен DIY'!$B:$C,2,FALSE),0)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0" t="str">
        <f>IFERROR(INDEX(Структура_ассортимента[SuperCategory],MATCH(Товары[[#This Row],[SubGroup]],Структура_ассортимента[Subgroup],0)),"")</f>
        <v>O</v>
      </c>
      <c r="D14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110" t="str">
        <f>IFERROR(INDEX(Структура_ассортимента[Product group],MATCH(Товары[[#This Row],[SubGroup]],Структура_ассортимента[Subgroup],0)),"")</f>
        <v>WPU_C</v>
      </c>
      <c r="G1481" s="110" t="str">
        <f>IFERROR(INDEX(Структура_ассортимента[Product group name ENG],MATCH(Товары[[#This Row],[SubGroup]],Структура_ассортимента[Subgroup],0)),"")</f>
        <v>Watering, Pumps</v>
      </c>
      <c r="H14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Row],[SubGroup]],'Структура цен DIY'!$B:$C,2,FALSE),0)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0" t="str">
        <f>IFERROR(INDEX(Структура_ассортимента[SuperCategory],MATCH(Товары[[#This Row],[SubGroup]],Структура_ассортимента[Subgroup],0)),"")</f>
        <v>O</v>
      </c>
      <c r="D14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110" t="str">
        <f>IFERROR(INDEX(Структура_ассортимента[Product group],MATCH(Товары[[#This Row],[SubGroup]],Структура_ассортимента[Subgroup],0)),"")</f>
        <v>WPU_C</v>
      </c>
      <c r="G1482" s="110" t="str">
        <f>IFERROR(INDEX(Структура_ассортимента[Product group name ENG],MATCH(Товары[[#This Row],[SubGroup]],Структура_ассортимента[Subgroup],0)),"")</f>
        <v>Watering, Pumps</v>
      </c>
      <c r="H14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Row],[SubGroup]],'Структура цен DIY'!$B:$C,2,FALSE),0)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0" t="str">
        <f>IFERROR(INDEX(Структура_ассортимента[SuperCategory],MATCH(Товары[[#This Row],[SubGroup]],Структура_ассортимента[Subgroup],0)),"")</f>
        <v>O</v>
      </c>
      <c r="D14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110" t="str">
        <f>IFERROR(INDEX(Структура_ассортимента[Product group],MATCH(Товары[[#This Row],[SubGroup]],Структура_ассортимента[Subgroup],0)),"")</f>
        <v>WPU_C</v>
      </c>
      <c r="G1483" s="110" t="str">
        <f>IFERROR(INDEX(Структура_ассортимента[Product group name ENG],MATCH(Товары[[#This Row],[SubGroup]],Структура_ассортимента[Subgroup],0)),"")</f>
        <v>Watering, Pumps</v>
      </c>
      <c r="H14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Row],[SubGroup]],'Структура цен DIY'!$B:$C,2,FALSE),0)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0" t="str">
        <f>IFERROR(INDEX(Структура_ассортимента[SuperCategory],MATCH(Товары[[#This Row],[SubGroup]],Структура_ассортимента[Subgroup],0)),"")</f>
        <v>O</v>
      </c>
      <c r="D14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110" t="str">
        <f>IFERROR(INDEX(Структура_ассортимента[Product group],MATCH(Товары[[#This Row],[SubGroup]],Структура_ассортимента[Subgroup],0)),"")</f>
        <v>WPU_C</v>
      </c>
      <c r="G1484" s="110" t="str">
        <f>IFERROR(INDEX(Структура_ассортимента[Product group name ENG],MATCH(Товары[[#This Row],[SubGroup]],Структура_ассортимента[Subgroup],0)),"")</f>
        <v>Watering, Pumps</v>
      </c>
      <c r="H14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Row],[SubGroup]],'Структура цен DIY'!$B:$C,2,FALSE),0)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0" t="str">
        <f>IFERROR(INDEX(Структура_ассортимента[SuperCategory],MATCH(Товары[[#This Row],[SubGroup]],Структура_ассортимента[Subgroup],0)),"")</f>
        <v>O</v>
      </c>
      <c r="D14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110" t="str">
        <f>IFERROR(INDEX(Структура_ассортимента[Product group],MATCH(Товары[[#This Row],[SubGroup]],Структура_ассортимента[Subgroup],0)),"")</f>
        <v>WPU_C</v>
      </c>
      <c r="G1485" s="110" t="str">
        <f>IFERROR(INDEX(Структура_ассортимента[Product group name ENG],MATCH(Товары[[#This Row],[SubGroup]],Структура_ассортимента[Subgroup],0)),"")</f>
        <v>Watering, Pumps</v>
      </c>
      <c r="H14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Row],[SubGroup]],'Структура цен DIY'!$B:$C,2,FALSE),0)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0" t="str">
        <f>IFERROR(INDEX(Структура_ассортимента[SuperCategory],MATCH(Товары[[#This Row],[SubGroup]],Структура_ассортимента[Subgroup],0)),"")</f>
        <v>O</v>
      </c>
      <c r="D14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110" t="str">
        <f>IFERROR(INDEX(Структура_ассортимента[Product group],MATCH(Товары[[#This Row],[SubGroup]],Структура_ассортимента[Subgroup],0)),"")</f>
        <v>WPU_C</v>
      </c>
      <c r="G1486" s="110" t="str">
        <f>IFERROR(INDEX(Структура_ассортимента[Product group name ENG],MATCH(Товары[[#This Row],[SubGroup]],Структура_ассортимента[Subgroup],0)),"")</f>
        <v>Watering, Pumps</v>
      </c>
      <c r="H14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Row],[SubGroup]],'Структура цен DIY'!$B:$C,2,FALSE),0)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0" t="str">
        <f>IFERROR(INDEX(Структура_ассортимента[SuperCategory],MATCH(Товары[[#This Row],[SubGroup]],Структура_ассортимента[Subgroup],0)),"")</f>
        <v>O</v>
      </c>
      <c r="D14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110" t="str">
        <f>IFERROR(INDEX(Структура_ассортимента[Product group],MATCH(Товары[[#This Row],[SubGroup]],Структура_ассортимента[Subgroup],0)),"")</f>
        <v>WPU_C</v>
      </c>
      <c r="G1487" s="110" t="str">
        <f>IFERROR(INDEX(Структура_ассортимента[Product group name ENG],MATCH(Товары[[#This Row],[SubGroup]],Структура_ассортимента[Subgroup],0)),"")</f>
        <v>Watering, Pumps</v>
      </c>
      <c r="H14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Row],[SubGroup]],'Структура цен DIY'!$B:$C,2,FALSE),0)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0" t="str">
        <f>IFERROR(INDEX(Структура_ассортимента[SuperCategory],MATCH(Товары[[#This Row],[SubGroup]],Структура_ассортимента[Subgroup],0)),"")</f>
        <v>O</v>
      </c>
      <c r="D14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110" t="str">
        <f>IFERROR(INDEX(Структура_ассортимента[Product group],MATCH(Товары[[#This Row],[SubGroup]],Структура_ассортимента[Subgroup],0)),"")</f>
        <v>WPU_C</v>
      </c>
      <c r="G1488" s="110" t="str">
        <f>IFERROR(INDEX(Структура_ассортимента[Product group name ENG],MATCH(Товары[[#This Row],[SubGroup]],Структура_ассортимента[Subgroup],0)),"")</f>
        <v>Watering, Pumps</v>
      </c>
      <c r="H14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Row],[SubGroup]],'Структура цен DIY'!$B:$C,2,FALSE),0)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0" t="str">
        <f>IFERROR(INDEX(Структура_ассортимента[SuperCategory],MATCH(Товары[[#This Row],[SubGroup]],Структура_ассортимента[Subgroup],0)),"")</f>
        <v>O</v>
      </c>
      <c r="D14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110" t="str">
        <f>IFERROR(INDEX(Структура_ассортимента[Product group],MATCH(Товары[[#This Row],[SubGroup]],Структура_ассортимента[Subgroup],0)),"")</f>
        <v>WPU_C</v>
      </c>
      <c r="G1489" s="110" t="str">
        <f>IFERROR(INDEX(Структура_ассортимента[Product group name ENG],MATCH(Товары[[#This Row],[SubGroup]],Структура_ассортимента[Subgroup],0)),"")</f>
        <v>Watering, Pumps</v>
      </c>
      <c r="H148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89" s="36">
        <v>9116</v>
      </c>
      <c r="J1489" s="36" t="str">
        <f>IFERROR(INDEX(Структура_ассортимента[Generic Name (long)],MATCH(Товары[[#This Row],[SubGroup]],Структура_ассортимента[Subgroup],0)),"")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Row],[SubGroup]],'Структура цен DIY'!$B:$C,2,FALSE),0)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0" t="str">
        <f>IFERROR(INDEX(Структура_ассортимента[SuperCategory],MATCH(Товары[[#This Row],[SubGroup]],Структура_ассортимента[Subgroup],0)),"")</f>
        <v>O</v>
      </c>
      <c r="D14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110" t="str">
        <f>IFERROR(INDEX(Структура_ассортимента[Product group],MATCH(Товары[[#This Row],[SubGroup]],Структура_ассортимента[Subgroup],0)),"")</f>
        <v>WPU_C</v>
      </c>
      <c r="G1490" s="110" t="str">
        <f>IFERROR(INDEX(Структура_ассортимента[Product group name ENG],MATCH(Товары[[#This Row],[SubGroup]],Структура_ассортимента[Subgroup],0)),"")</f>
        <v>Watering, Pumps</v>
      </c>
      <c r="H149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0" s="36">
        <v>9116</v>
      </c>
      <c r="J1490" s="36" t="str">
        <f>IFERROR(INDEX(Структура_ассортимента[Generic Name (long)],MATCH(Товары[[#This Row],[SubGroup]],Структура_ассортимента[Subgroup],0)),"")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Row],[SubGroup]],'Структура цен DIY'!$B:$C,2,FALSE),0)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0" t="str">
        <f>IFERROR(INDEX(Структура_ассортимента[SuperCategory],MATCH(Товары[[#This Row],[SubGroup]],Структура_ассортимента[Subgroup],0)),"")</f>
        <v>O</v>
      </c>
      <c r="D14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110" t="str">
        <f>IFERROR(INDEX(Структура_ассортимента[Product group],MATCH(Товары[[#This Row],[SubGroup]],Структура_ассортимента[Subgroup],0)),"")</f>
        <v>WPU_C</v>
      </c>
      <c r="G1491" s="110" t="str">
        <f>IFERROR(INDEX(Структура_ассортимента[Product group name ENG],MATCH(Товары[[#This Row],[SubGroup]],Структура_ассортимента[Subgroup],0)),"")</f>
        <v>Watering, Pumps</v>
      </c>
      <c r="H149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Row],[SubGroup]],'Структура цен DIY'!$B:$C,2,FALSE),0)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0" t="str">
        <f>IFERROR(INDEX(Структура_ассортимента[SuperCategory],MATCH(Товары[[#This Row],[SubGroup]],Структура_ассортимента[Subgroup],0)),"")</f>
        <v>O</v>
      </c>
      <c r="D14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110" t="str">
        <f>IFERROR(INDEX(Структура_ассортимента[Product group],MATCH(Товары[[#This Row],[SubGroup]],Структура_ассортимента[Subgroup],0)),"")</f>
        <v>WPU_C</v>
      </c>
      <c r="G1492" s="110" t="str">
        <f>IFERROR(INDEX(Структура_ассортимента[Product group name ENG],MATCH(Товары[[#This Row],[SubGroup]],Структура_ассортимента[Subgroup],0)),"")</f>
        <v>Watering, Pumps</v>
      </c>
      <c r="H149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2" s="36">
        <v>9114</v>
      </c>
      <c r="J1492" s="36" t="str">
        <f>IFERROR(INDEX(Структура_ассортимента[Generic Name (long)],MATCH(Товары[[#This Row],[SubGroup]],Структура_ассортимента[Subgroup],0)),"")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Row],[SubGroup]],'Структура цен DIY'!$B:$C,2,FALSE),0)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0" t="str">
        <f>IFERROR(INDEX(Структура_ассортимента[SuperCategory],MATCH(Товары[[#This Row],[SubGroup]],Структура_ассортимента[Subgroup],0)),"")</f>
        <v>O</v>
      </c>
      <c r="D14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110" t="str">
        <f>IFERROR(INDEX(Структура_ассортимента[Product group],MATCH(Товары[[#This Row],[SubGroup]],Структура_ассортимента[Subgroup],0)),"")</f>
        <v>WPU_C</v>
      </c>
      <c r="G1493" s="110" t="str">
        <f>IFERROR(INDEX(Структура_ассортимента[Product group name ENG],MATCH(Товары[[#This Row],[SubGroup]],Структура_ассортимента[Subgroup],0)),"")</f>
        <v>Watering, Pumps</v>
      </c>
      <c r="H149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3" s="36">
        <v>9114</v>
      </c>
      <c r="J1493" s="36" t="str">
        <f>IFERROR(INDEX(Структура_ассортимента[Generic Name (long)],MATCH(Товары[[#This Row],[SubGroup]],Структура_ассортимента[Subgroup],0)),"")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Row],[SubGroup]],'Структура цен DIY'!$B:$C,2,FALSE),0)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0" t="str">
        <f>IFERROR(INDEX(Структура_ассортимента[SuperCategory],MATCH(Товары[[#This Row],[SubGroup]],Структура_ассортимента[Subgroup],0)),"")</f>
        <v>O</v>
      </c>
      <c r="D14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110" t="str">
        <f>IFERROR(INDEX(Структура_ассортимента[Product group],MATCH(Товары[[#This Row],[SubGroup]],Структура_ассортимента[Subgroup],0)),"")</f>
        <v>WPU_C</v>
      </c>
      <c r="G1494" s="110" t="str">
        <f>IFERROR(INDEX(Структура_ассортимента[Product group name ENG],MATCH(Товары[[#This Row],[SubGroup]],Структура_ассортимента[Subgroup],0)),"")</f>
        <v>Watering, Pumps</v>
      </c>
      <c r="H149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4" s="36">
        <v>9116</v>
      </c>
      <c r="J1494" s="36" t="str">
        <f>IFERROR(INDEX(Структура_ассортимента[Generic Name (long)],MATCH(Товары[[#This Row],[SubGroup]],Структура_ассортимента[Subgroup],0)),"")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Row],[SubGroup]],'Структура цен DIY'!$B:$C,2,FALSE),0)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0" t="str">
        <f>IFERROR(INDEX(Структура_ассортимента[SuperCategory],MATCH(Товары[[#This Row],[SubGroup]],Структура_ассортимента[Subgroup],0)),"")</f>
        <v>O</v>
      </c>
      <c r="D14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110" t="str">
        <f>IFERROR(INDEX(Структура_ассортимента[Product group],MATCH(Товары[[#This Row],[SubGroup]],Структура_ассортимента[Subgroup],0)),"")</f>
        <v>WPU_C</v>
      </c>
      <c r="G1495" s="110" t="str">
        <f>IFERROR(INDEX(Структура_ассортимента[Product group name ENG],MATCH(Товары[[#This Row],[SubGroup]],Структура_ассортимента[Subgroup],0)),"")</f>
        <v>Watering, Pumps</v>
      </c>
      <c r="H149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Row],[SubGroup]],'Структура цен DIY'!$B:$C,2,FALSE),0)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0" t="str">
        <f>IFERROR(INDEX(Структура_ассортимента[SuperCategory],MATCH(Товары[[#This Row],[SubGroup]],Структура_ассортимента[Subgroup],0)),"")</f>
        <v>O</v>
      </c>
      <c r="D14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110" t="str">
        <f>IFERROR(INDEX(Структура_ассортимента[Product group],MATCH(Товары[[#This Row],[SubGroup]],Структура_ассортимента[Subgroup],0)),"")</f>
        <v>WPU_C</v>
      </c>
      <c r="G1496" s="110" t="str">
        <f>IFERROR(INDEX(Структура_ассортимента[Product group name ENG],MATCH(Товары[[#This Row],[SubGroup]],Структура_ассортимента[Subgroup],0)),"")</f>
        <v>Watering, Pumps</v>
      </c>
      <c r="H149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6" s="36">
        <v>9114</v>
      </c>
      <c r="J1496" s="36" t="str">
        <f>IFERROR(INDEX(Структура_ассортимента[Generic Name (long)],MATCH(Товары[[#This Row],[SubGroup]],Структура_ассортимента[Subgroup],0)),"")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Row],[SubGroup]],'Структура цен DIY'!$B:$C,2,FALSE),0)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0" t="str">
        <f>IFERROR(INDEX(Структура_ассортимента[SuperCategory],MATCH(Товары[[#This Row],[SubGroup]],Структура_ассортимента[Subgroup],0)),"")</f>
        <v>O</v>
      </c>
      <c r="D14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110" t="str">
        <f>IFERROR(INDEX(Структура_ассортимента[Product group],MATCH(Товары[[#This Row],[SubGroup]],Структура_ассортимента[Subgroup],0)),"")</f>
        <v>WPU_C</v>
      </c>
      <c r="G1497" s="110" t="str">
        <f>IFERROR(INDEX(Структура_ассортимента[Product group name ENG],MATCH(Товары[[#This Row],[SubGroup]],Структура_ассортимента[Subgroup],0)),"")</f>
        <v>Watering, Pumps</v>
      </c>
      <c r="H149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7" s="36">
        <v>9115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Row],[SubGroup]],'Структура цен DIY'!$B:$C,2,FALSE),0)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0" t="str">
        <f>IFERROR(INDEX(Структура_ассортимента[SuperCategory],MATCH(Товары[[#This Row],[SubGroup]],Структура_ассортимента[Subgroup],0)),"")</f>
        <v>O</v>
      </c>
      <c r="D14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110" t="str">
        <f>IFERROR(INDEX(Структура_ассортимента[Product group],MATCH(Товары[[#This Row],[SubGroup]],Структура_ассортимента[Subgroup],0)),"")</f>
        <v>WPU_C</v>
      </c>
      <c r="G1498" s="110" t="str">
        <f>IFERROR(INDEX(Структура_ассортимента[Product group name ENG],MATCH(Товары[[#This Row],[SubGroup]],Структура_ассортимента[Subgroup],0)),"")</f>
        <v>Watering, Pumps</v>
      </c>
      <c r="H149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8" s="36">
        <v>9115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Row],[SubGroup]],'Структура цен DIY'!$B:$C,2,FALSE),0)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0" t="str">
        <f>IFERROR(INDEX(Структура_ассортимента[SuperCategory],MATCH(Товары[[#This Row],[SubGroup]],Структура_ассортимента[Subgroup],0)),"")</f>
        <v>O</v>
      </c>
      <c r="D14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110" t="str">
        <f>IFERROR(INDEX(Структура_ассортимента[Product group],MATCH(Товары[[#This Row],[SubGroup]],Структура_ассортимента[Subgroup],0)),"")</f>
        <v>WPU_C</v>
      </c>
      <c r="G1499" s="110" t="str">
        <f>IFERROR(INDEX(Структура_ассортимента[Product group name ENG],MATCH(Товары[[#This Row],[SubGroup]],Структура_ассортимента[Subgroup],0)),"")</f>
        <v>Watering, Pumps</v>
      </c>
      <c r="H149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Row],[SubGroup]],'Структура цен DIY'!$B:$C,2,FALSE),0)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0" t="str">
        <f>IFERROR(INDEX(Структура_ассортимента[SuperCategory],MATCH(Товары[[#This Row],[SubGroup]],Структура_ассортимента[Subgroup],0)),"")</f>
        <v>O</v>
      </c>
      <c r="D15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110" t="str">
        <f>IFERROR(INDEX(Структура_ассортимента[Product group],MATCH(Товары[[#This Row],[SubGroup]],Структура_ассортимента[Subgroup],0)),"")</f>
        <v>WPU_C</v>
      </c>
      <c r="G1500" s="110" t="str">
        <f>IFERROR(INDEX(Структура_ассортимента[Product group name ENG],MATCH(Товары[[#This Row],[SubGroup]],Структура_ассортимента[Subgroup],0)),"")</f>
        <v>Watering, Pumps</v>
      </c>
      <c r="H150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0" s="36">
        <v>9111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Row],[SubGroup]],'Структура цен DIY'!$B:$C,2,FALSE),0)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0" t="str">
        <f>IFERROR(INDEX(Структура_ассортимента[SuperCategory],MATCH(Товары[[#This Row],[SubGroup]],Структура_ассортимента[Subgroup],0)),"")</f>
        <v>O</v>
      </c>
      <c r="D15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110" t="str">
        <f>IFERROR(INDEX(Структура_ассортимента[Product group],MATCH(Товары[[#This Row],[SubGroup]],Структура_ассортимента[Subgroup],0)),"")</f>
        <v>WPU_C</v>
      </c>
      <c r="G1501" s="110" t="str">
        <f>IFERROR(INDEX(Структура_ассортимента[Product group name ENG],MATCH(Товары[[#This Row],[SubGroup]],Структура_ассортимента[Subgroup],0)),"")</f>
        <v>Watering, Pumps</v>
      </c>
      <c r="H150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1" s="36">
        <v>9111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Row],[SubGroup]],'Структура цен DIY'!$B:$C,2,FALSE),0)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0" t="str">
        <f>IFERROR(INDEX(Структура_ассортимента[SuperCategory],MATCH(Товары[[#This Row],[SubGroup]],Структура_ассортимента[Subgroup],0)),"")</f>
        <v>O</v>
      </c>
      <c r="D15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110" t="str">
        <f>IFERROR(INDEX(Структура_ассортимента[Product group],MATCH(Товары[[#This Row],[SubGroup]],Структура_ассортимента[Subgroup],0)),"")</f>
        <v>WPU_C</v>
      </c>
      <c r="G1502" s="110" t="str">
        <f>IFERROR(INDEX(Структура_ассортимента[Product group name ENG],MATCH(Товары[[#This Row],[SubGroup]],Структура_ассортимента[Subgroup],0)),"")</f>
        <v>Watering, Pumps</v>
      </c>
      <c r="H150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Row],[SubGroup]],'Структура цен DIY'!$B:$C,2,FALSE),0)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0" t="str">
        <f>IFERROR(INDEX(Структура_ассортимента[SuperCategory],MATCH(Товары[[#This Row],[SubGroup]],Структура_ассортимента[Subgroup],0)),"")</f>
        <v>O</v>
      </c>
      <c r="D15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110" t="str">
        <f>IFERROR(INDEX(Структура_ассортимента[Product group],MATCH(Товары[[#This Row],[SubGroup]],Структура_ассортимента[Subgroup],0)),"")</f>
        <v>WPU_C</v>
      </c>
      <c r="G1503" s="110" t="str">
        <f>IFERROR(INDEX(Структура_ассортимента[Product group name ENG],MATCH(Товары[[#This Row],[SubGroup]],Структура_ассортимента[Subgroup],0)),"")</f>
        <v>Watering, Pumps</v>
      </c>
      <c r="H1503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Row],[SubGroup]],'Структура цен DIY'!$B:$C,2,FALSE),0)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0" t="str">
        <f>IFERROR(INDEX(Структура_ассортимента[SuperCategory],MATCH(Товары[[#This Row],[SubGroup]],Структура_ассортимента[Subgroup],0)),"")</f>
        <v>O</v>
      </c>
      <c r="D15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110" t="str">
        <f>IFERROR(INDEX(Структура_ассортимента[Product group],MATCH(Товары[[#This Row],[SubGroup]],Структура_ассортимента[Subgroup],0)),"")</f>
        <v>WPU_C</v>
      </c>
      <c r="G1504" s="110" t="str">
        <f>IFERROR(INDEX(Структура_ассортимента[Product group name ENG],MATCH(Товары[[#This Row],[SubGroup]],Структура_ассортимента[Subgroup],0)),"")</f>
        <v>Watering, Pumps</v>
      </c>
      <c r="H150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Row],[SubGroup]],'Структура цен DIY'!$B:$C,2,FALSE),0)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0" t="str">
        <f>IFERROR(INDEX(Структура_ассортимента[SuperCategory],MATCH(Товары[[#This Row],[SubGroup]],Структура_ассортимента[Subgroup],0)),"")</f>
        <v>O</v>
      </c>
      <c r="D15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110" t="str">
        <f>IFERROR(INDEX(Структура_ассортимента[Product group],MATCH(Товары[[#This Row],[SubGroup]],Структура_ассортимента[Subgroup],0)),"")</f>
        <v>WPU_C</v>
      </c>
      <c r="G1505" s="110" t="str">
        <f>IFERROR(INDEX(Структура_ассортимента[Product group name ENG],MATCH(Товары[[#This Row],[SubGroup]],Структура_ассортимента[Subgroup],0)),"")</f>
        <v>Watering, Pumps</v>
      </c>
      <c r="H1505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5" s="36">
        <v>9116</v>
      </c>
      <c r="J1505" s="36" t="str">
        <f>IFERROR(INDEX(Структура_ассортимента[Generic Name (long)],MATCH(Товары[[#This Row],[SubGroup]],Структура_ассортимента[Subgroup],0)),"")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Row],[SubGroup]],'Структура цен DIY'!$B:$C,2,FALSE),0)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0" t="str">
        <f>IFERROR(INDEX(Структура_ассортимента[SuperCategory],MATCH(Товары[[#This Row],[SubGroup]],Структура_ассортимента[Subgroup],0)),"")</f>
        <v>O</v>
      </c>
      <c r="D15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110" t="str">
        <f>IFERROR(INDEX(Структура_ассортимента[Product group],MATCH(Товары[[#This Row],[SubGroup]],Структура_ассортимента[Subgroup],0)),"")</f>
        <v>WPU_C</v>
      </c>
      <c r="G1506" s="110" t="str">
        <f>IFERROR(INDEX(Структура_ассортимента[Product group name ENG],MATCH(Товары[[#This Row],[SubGroup]],Структура_ассортимента[Subgroup],0)),"")</f>
        <v>Watering, Pumps</v>
      </c>
      <c r="H150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6" s="36">
        <v>9116</v>
      </c>
      <c r="J1506" s="36" t="str">
        <f>IFERROR(INDEX(Структура_ассортимента[Generic Name (long)],MATCH(Товары[[#This Row],[SubGroup]],Структура_ассортимента[Subgroup],0)),"")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Row],[SubGroup]],'Структура цен DIY'!$B:$C,2,FALSE),0)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0" t="str">
        <f>IFERROR(INDEX(Структура_ассортимента[SuperCategory],MATCH(Товары[[#This Row],[SubGroup]],Структура_ассортимента[Subgroup],0)),"")</f>
        <v>O</v>
      </c>
      <c r="D15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110" t="str">
        <f>IFERROR(INDEX(Структура_ассортимента[Product group],MATCH(Товары[[#This Row],[SubGroup]],Структура_ассортимента[Subgroup],0)),"")</f>
        <v>WPU_C</v>
      </c>
      <c r="G1507" s="110" t="str">
        <f>IFERROR(INDEX(Структура_ассортимента[Product group name ENG],MATCH(Товары[[#This Row],[SubGroup]],Структура_ассортимента[Subgroup],0)),"")</f>
        <v>Watering, Pumps</v>
      </c>
      <c r="H150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Row],[SubGroup]],'Структура цен DIY'!$B:$C,2,FALSE),0)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0" t="str">
        <f>IFERROR(INDEX(Структура_ассортимента[SuperCategory],MATCH(Товары[[#This Row],[SubGroup]],Структура_ассортимента[Subgroup],0)),"")</f>
        <v>O</v>
      </c>
      <c r="D15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110" t="str">
        <f>IFERROR(INDEX(Структура_ассортимента[Product group],MATCH(Товары[[#This Row],[SubGroup]],Структура_ассортимента[Subgroup],0)),"")</f>
        <v>WPU_C</v>
      </c>
      <c r="G1508" s="110" t="str">
        <f>IFERROR(INDEX(Структура_ассортимента[Product group name ENG],MATCH(Товары[[#This Row],[SubGroup]],Структура_ассортимента[Subgroup],0)),"")</f>
        <v>Watering, Pumps</v>
      </c>
      <c r="H150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Row],[SubGroup]],'Структура цен DIY'!$B:$C,2,FALSE),0)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0" t="str">
        <f>IFERROR(INDEX(Структура_ассортимента[SuperCategory],MATCH(Товары[[#This Row],[SubGroup]],Структура_ассортимента[Subgroup],0)),"")</f>
        <v>O</v>
      </c>
      <c r="D15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110" t="str">
        <f>IFERROR(INDEX(Структура_ассортимента[Product group],MATCH(Товары[[#This Row],[SubGroup]],Структура_ассортимента[Subgroup],0)),"")</f>
        <v>WPU_C</v>
      </c>
      <c r="G1509" s="110" t="str">
        <f>IFERROR(INDEX(Структура_ассортимента[Product group name ENG],MATCH(Товары[[#This Row],[SubGroup]],Структура_ассортимента[Subgroup],0)),"")</f>
        <v>Watering, Pumps</v>
      </c>
      <c r="H150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Row],[SubGroup]],'Структура цен DIY'!$B:$C,2,FALSE),0)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0" t="str">
        <f>IFERROR(INDEX(Структура_ассортимента[SuperCategory],MATCH(Товары[[#This Row],[SubGroup]],Структура_ассортимента[Subgroup],0)),"")</f>
        <v>O</v>
      </c>
      <c r="D15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110" t="str">
        <f>IFERROR(INDEX(Структура_ассортимента[Product group],MATCH(Товары[[#This Row],[SubGroup]],Структура_ассортимента[Subgroup],0)),"")</f>
        <v>WPU_C</v>
      </c>
      <c r="G1510" s="110" t="str">
        <f>IFERROR(INDEX(Структура_ассортимента[Product group name ENG],MATCH(Товары[[#This Row],[SubGroup]],Структура_ассортимента[Subgroup],0)),"")</f>
        <v>Watering, Pumps</v>
      </c>
      <c r="H151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Row],[SubGroup]],'Структура цен DIY'!$B:$C,2,FALSE),0)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0" t="str">
        <f>IFERROR(INDEX(Структура_ассортимента[SuperCategory],MATCH(Товары[[#This Row],[SubGroup]],Структура_ассортимента[Subgroup],0)),"")</f>
        <v>O</v>
      </c>
      <c r="D15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110" t="str">
        <f>IFERROR(INDEX(Структура_ассортимента[Product group],MATCH(Товары[[#This Row],[SubGroup]],Структура_ассортимента[Subgroup],0)),"")</f>
        <v>WPU_C</v>
      </c>
      <c r="G1511" s="110" t="str">
        <f>IFERROR(INDEX(Структура_ассортимента[Product group name ENG],MATCH(Товары[[#This Row],[SubGroup]],Структура_ассортимента[Subgroup],0)),"")</f>
        <v>Watering, Pumps</v>
      </c>
      <c r="H151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Row],[SubGroup]],'Структура цен DIY'!$B:$C,2,FALSE),0)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0" t="str">
        <f>IFERROR(INDEX(Структура_ассортимента[SuperCategory],MATCH(Товары[[#This Row],[SubGroup]],Структура_ассортимента[Subgroup],0)),"")</f>
        <v>O</v>
      </c>
      <c r="D15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110" t="str">
        <f>IFERROR(INDEX(Структура_ассортимента[Product group],MATCH(Товары[[#This Row],[SubGroup]],Структура_ассортимента[Subgroup],0)),"")</f>
        <v>WPU_C</v>
      </c>
      <c r="G1512" s="110" t="str">
        <f>IFERROR(INDEX(Структура_ассортимента[Product group name ENG],MATCH(Товары[[#This Row],[SubGroup]],Структура_ассортимента[Subgroup],0)),"")</f>
        <v>Watering, Pumps</v>
      </c>
      <c r="H151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Row],[SubGroup]],'Структура цен DIY'!$B:$C,2,FALSE),0)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0" t="str">
        <f>IFERROR(INDEX(Структура_ассортимента[SuperCategory],MATCH(Товары[[#This Row],[SubGroup]],Структура_ассортимента[Subgroup],0)),"")</f>
        <v>O</v>
      </c>
      <c r="D15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110" t="str">
        <f>IFERROR(INDEX(Структура_ассортимента[Product group],MATCH(Товары[[#This Row],[SubGroup]],Структура_ассортимента[Subgroup],0)),"")</f>
        <v>WPU_C</v>
      </c>
      <c r="G1513" s="110" t="str">
        <f>IFERROR(INDEX(Структура_ассортимента[Product group name ENG],MATCH(Товары[[#This Row],[SubGroup]],Структура_ассортимента[Subgroup],0)),"")</f>
        <v>Watering, Pumps</v>
      </c>
      <c r="H151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Row],[SubGroup]],'Структура цен DIY'!$B:$C,2,FALSE),0)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0" t="str">
        <f>IFERROR(INDEX(Структура_ассортимента[SuperCategory],MATCH(Товары[[#This Row],[SubGroup]],Структура_ассортимента[Subgroup],0)),"")</f>
        <v>O</v>
      </c>
      <c r="D15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110" t="str">
        <f>IFERROR(INDEX(Структура_ассортимента[Product group],MATCH(Товары[[#This Row],[SubGroup]],Структура_ассортимента[Subgroup],0)),"")</f>
        <v>WPU_C</v>
      </c>
      <c r="G1514" s="110" t="str">
        <f>IFERROR(INDEX(Структура_ассортимента[Product group name ENG],MATCH(Товары[[#This Row],[SubGroup]],Структура_ассортимента[Subgroup],0)),"")</f>
        <v>Watering, Pumps</v>
      </c>
      <c r="H151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4" s="36">
        <v>9111</v>
      </c>
      <c r="J1514" s="36" t="str">
        <f>IFERROR(INDEX(Структура_ассортимента[Generic Name (long)],MATCH(Товары[[#This Row],[SubGroup]],Структура_ассортимента[Subgroup],0)),"")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Row],[SubGroup]],'Структура цен DIY'!$B:$C,2,FALSE),0)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0" t="str">
        <f>IFERROR(INDEX(Структура_ассортимента[SuperCategory],MATCH(Товары[[#This Row],[SubGroup]],Структура_ассортимента[Subgroup],0)),"")</f>
        <v>O</v>
      </c>
      <c r="D15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110" t="str">
        <f>IFERROR(INDEX(Структура_ассортимента[Product group],MATCH(Товары[[#This Row],[SubGroup]],Структура_ассортимента[Subgroup],0)),"")</f>
        <v>WPU_C</v>
      </c>
      <c r="G1515" s="110" t="str">
        <f>IFERROR(INDEX(Структура_ассортимента[Product group name ENG],MATCH(Товары[[#This Row],[SubGroup]],Структура_ассортимента[Subgroup],0)),"")</f>
        <v>Watering, Pumps</v>
      </c>
      <c r="H151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5" s="36">
        <v>9111</v>
      </c>
      <c r="J1515" s="36" t="str">
        <f>IFERROR(INDEX(Структура_ассортимента[Generic Name (long)],MATCH(Товары[[#This Row],[SubGroup]],Структура_ассортимента[Subgroup],0)),"")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Row],[SubGroup]],'Структура цен DIY'!$B:$C,2,FALSE),0)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0" t="str">
        <f>IFERROR(INDEX(Структура_ассортимента[SuperCategory],MATCH(Товары[[#This Row],[SubGroup]],Структура_ассортимента[Subgroup],0)),"")</f>
        <v>O</v>
      </c>
      <c r="D15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110" t="str">
        <f>IFERROR(INDEX(Структура_ассортимента[Product group],MATCH(Товары[[#This Row],[SubGroup]],Структура_ассортимента[Subgroup],0)),"")</f>
        <v>WPU_C</v>
      </c>
      <c r="G1516" s="110" t="str">
        <f>IFERROR(INDEX(Структура_ассортимента[Product group name ENG],MATCH(Товары[[#This Row],[SubGroup]],Структура_ассортимента[Subgroup],0)),"")</f>
        <v>Watering, Pumps</v>
      </c>
      <c r="H151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Row],[SubGroup]],'Структура цен DIY'!$B:$C,2,FALSE),0)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0" t="str">
        <f>IFERROR(INDEX(Структура_ассортимента[SuperCategory],MATCH(Товары[[#This Row],[SubGroup]],Структура_ассортимента[Subgroup],0)),"")</f>
        <v>O</v>
      </c>
      <c r="D15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110" t="str">
        <f>IFERROR(INDEX(Структура_ассортимента[Product group],MATCH(Товары[[#This Row],[SubGroup]],Структура_ассортимента[Subgroup],0)),"")</f>
        <v>WPU_C</v>
      </c>
      <c r="G1517" s="110" t="str">
        <f>IFERROR(INDEX(Структура_ассортимента[Product group name ENG],MATCH(Товары[[#This Row],[SubGroup]],Структура_ассортимента[Subgroup],0)),"")</f>
        <v>Watering, Pumps</v>
      </c>
      <c r="H151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7" s="36">
        <v>9116</v>
      </c>
      <c r="J1517" s="36" t="str">
        <f>IFERROR(INDEX(Структура_ассортимента[Generic Name (long)],MATCH(Товары[[#This Row],[SubGroup]],Структура_ассортимента[Subgroup],0)),"")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Row],[SubGroup]],'Структура цен DIY'!$B:$C,2,FALSE),0)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0" t="str">
        <f>IFERROR(INDEX(Структура_ассортимента[SuperCategory],MATCH(Товары[[#This Row],[SubGroup]],Структура_ассортимента[Subgroup],0)),"")</f>
        <v>O</v>
      </c>
      <c r="D15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110" t="str">
        <f>IFERROR(INDEX(Структура_ассортимента[Product group],MATCH(Товары[[#This Row],[SubGroup]],Структура_ассортимента[Subgroup],0)),"")</f>
        <v>WPU_C</v>
      </c>
      <c r="G1518" s="110" t="str">
        <f>IFERROR(INDEX(Структура_ассортимента[Product group name ENG],MATCH(Товары[[#This Row],[SubGroup]],Структура_ассортимента[Subgroup],0)),"")</f>
        <v>Watering, Pumps</v>
      </c>
      <c r="H151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8" s="36">
        <v>9116</v>
      </c>
      <c r="J1518" s="36" t="str">
        <f>IFERROR(INDEX(Структура_ассортимента[Generic Name (long)],MATCH(Товары[[#This Row],[SubGroup]],Структура_ассортимента[Subgroup],0)),"")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Row],[SubGroup]],'Структура цен DIY'!$B:$C,2,FALSE),0)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0" t="str">
        <f>IFERROR(INDEX(Структура_ассортимента[SuperCategory],MATCH(Товары[[#This Row],[SubGroup]],Структура_ассортимента[Subgroup],0)),"")</f>
        <v>O</v>
      </c>
      <c r="D15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110" t="str">
        <f>IFERROR(INDEX(Структура_ассортимента[Product group],MATCH(Товары[[#This Row],[SubGroup]],Структура_ассортимента[Subgroup],0)),"")</f>
        <v>WPU_C</v>
      </c>
      <c r="G1519" s="110" t="str">
        <f>IFERROR(INDEX(Структура_ассортимента[Product group name ENG],MATCH(Товары[[#This Row],[SubGroup]],Структура_ассортимента[Subgroup],0)),"")</f>
        <v>Watering, Pumps</v>
      </c>
      <c r="H151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Row],[SubGroup]],'Структура цен DIY'!$B:$C,2,FALSE),0)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0" t="str">
        <f>IFERROR(INDEX(Структура_ассортимента[SuperCategory],MATCH(Товары[[#This Row],[SubGroup]],Структура_ассортимента[Subgroup],0)),"")</f>
        <v>O</v>
      </c>
      <c r="D15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110" t="str">
        <f>IFERROR(INDEX(Структура_ассортимента[Product group],MATCH(Товары[[#This Row],[SubGroup]],Структура_ассортимента[Subgroup],0)),"")</f>
        <v>WPU_C</v>
      </c>
      <c r="G1520" s="110" t="str">
        <f>IFERROR(INDEX(Структура_ассортимента[Product group name ENG],MATCH(Товары[[#This Row],[SubGroup]],Структура_ассортимента[Subgroup],0)),"")</f>
        <v>Watering, Pumps</v>
      </c>
      <c r="H152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Row],[SubGroup]],'Структура цен DIY'!$B:$C,2,FALSE),0)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0" t="str">
        <f>IFERROR(INDEX(Структура_ассортимента[SuperCategory],MATCH(Товары[[#This Row],[SubGroup]],Структура_ассортимента[Subgroup],0)),"")</f>
        <v>O</v>
      </c>
      <c r="D15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110" t="str">
        <f>IFERROR(INDEX(Структура_ассортимента[Product group],MATCH(Товары[[#This Row],[SubGroup]],Структура_ассортимента[Subgroup],0)),"")</f>
        <v>WPU_C</v>
      </c>
      <c r="G1521" s="110" t="str">
        <f>IFERROR(INDEX(Структура_ассортимента[Product group name ENG],MATCH(Товары[[#This Row],[SubGroup]],Структура_ассортимента[Subgroup],0)),"")</f>
        <v>Watering, Pumps</v>
      </c>
      <c r="H152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Row],[SubGroup]],'Структура цен DIY'!$B:$C,2,FALSE),0)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0" t="str">
        <f>IFERROR(INDEX(Структура_ассортимента[SuperCategory],MATCH(Товары[[#This Row],[SubGroup]],Структура_ассортимента[Subgroup],0)),"")</f>
        <v>O</v>
      </c>
      <c r="D15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110" t="str">
        <f>IFERROR(INDEX(Структура_ассортимента[Product group],MATCH(Товары[[#This Row],[SubGroup]],Структура_ассортимента[Subgroup],0)),"")</f>
        <v>WPU_C</v>
      </c>
      <c r="G1522" s="110" t="str">
        <f>IFERROR(INDEX(Структура_ассортимента[Product group name ENG],MATCH(Товары[[#This Row],[SubGroup]],Структура_ассортимента[Subgroup],0)),"")</f>
        <v>Watering, Pumps</v>
      </c>
      <c r="H152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Row],[SubGroup]],'Структура цен DIY'!$B:$C,2,FALSE),0)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0" t="str">
        <f>IFERROR(INDEX(Структура_ассортимента[SuperCategory],MATCH(Товары[[#This Row],[SubGroup]],Структура_ассортимента[Subgroup],0)),"")</f>
        <v>O</v>
      </c>
      <c r="D15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110" t="str">
        <f>IFERROR(INDEX(Структура_ассортимента[Product group],MATCH(Товары[[#This Row],[SubGroup]],Структура_ассортимента[Subgroup],0)),"")</f>
        <v>WPU_C</v>
      </c>
      <c r="G1523" s="110" t="str">
        <f>IFERROR(INDEX(Структура_ассортимента[Product group name ENG],MATCH(Товары[[#This Row],[SubGroup]],Структура_ассортимента[Subgroup],0)),"")</f>
        <v>Watering, Pumps</v>
      </c>
      <c r="H152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IFERROR(INDEX(Структура_ассортимента[Generic Name (long)],MATCH(Товары[[#This Row],[SubGroup]],Структура_ассортимента[Subgroup],0)),"")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Row],[SubGroup]],'Структура цен DIY'!$B:$C,2,FALSE),0)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0" t="str">
        <f>IFERROR(INDEX(Структура_ассортимента[SuperCategory],MATCH(Товары[[#This Row],[SubGroup]],Структура_ассортимента[Subgroup],0)),"")</f>
        <v>O</v>
      </c>
      <c r="D15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110" t="str">
        <f>IFERROR(INDEX(Структура_ассортимента[Product group],MATCH(Товары[[#This Row],[SubGroup]],Структура_ассортимента[Subgroup],0)),"")</f>
        <v>WPU_C</v>
      </c>
      <c r="G1524" s="110" t="str">
        <f>IFERROR(INDEX(Структура_ассортимента[Product group name ENG],MATCH(Товары[[#This Row],[SubGroup]],Структура_ассортимента[Subgroup],0)),"")</f>
        <v>Watering, Pumps</v>
      </c>
      <c r="H152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IFERROR(INDEX(Структура_ассортимента[Generic Name (long)],MATCH(Товары[[#This Row],[SubGroup]],Структура_ассортимента[Subgroup],0)),"")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Row],[SubGroup]],'Структура цен DIY'!$B:$C,2,FALSE),0)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0" t="str">
        <f>IFERROR(INDEX(Структура_ассортимента[SuperCategory],MATCH(Товары[[#This Row],[SubGroup]],Структура_ассортимента[Subgroup],0)),"")</f>
        <v>O</v>
      </c>
      <c r="D15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110" t="str">
        <f>IFERROR(INDEX(Структура_ассортимента[Product group],MATCH(Товары[[#This Row],[SubGroup]],Структура_ассортимента[Subgroup],0)),"")</f>
        <v>WPU_C</v>
      </c>
      <c r="G1525" s="110" t="str">
        <f>IFERROR(INDEX(Структура_ассортимента[Product group name ENG],MATCH(Товары[[#This Row],[SubGroup]],Структура_ассортимента[Subgroup],0)),"")</f>
        <v>Watering, Pumps</v>
      </c>
      <c r="H152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Row],[SubGroup]],'Структура цен DIY'!$B:$C,2,FALSE),0)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0" t="str">
        <f>IFERROR(INDEX(Структура_ассортимента[SuperCategory],MATCH(Товары[[#This Row],[SubGroup]],Структура_ассортимента[Subgroup],0)),"")</f>
        <v>O</v>
      </c>
      <c r="D15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110" t="str">
        <f>IFERROR(INDEX(Структура_ассортимента[Product group],MATCH(Товары[[#This Row],[SubGroup]],Структура_ассортимента[Subgroup],0)),"")</f>
        <v>WPU_C</v>
      </c>
      <c r="G1526" s="110" t="str">
        <f>IFERROR(INDEX(Структура_ассортимента[Product group name ENG],MATCH(Товары[[#This Row],[SubGroup]],Структура_ассортимента[Subgroup],0)),"")</f>
        <v>Watering, Pumps</v>
      </c>
      <c r="H1526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Row],[SubGroup]],'Структура цен DIY'!$B:$C,2,FALSE),0)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0" t="str">
        <f>IFERROR(INDEX(Структура_ассортимента[SuperCategory],MATCH(Товары[[#This Row],[SubGroup]],Структура_ассортимента[Subgroup],0)),"")</f>
        <v>O</v>
      </c>
      <c r="D15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110" t="str">
        <f>IFERROR(INDEX(Структура_ассортимента[Product group],MATCH(Товары[[#This Row],[SubGroup]],Структура_ассортимента[Subgroup],0)),"")</f>
        <v>WPU_C</v>
      </c>
      <c r="G1527" s="110" t="str">
        <f>IFERROR(INDEX(Структура_ассортимента[Product group name ENG],MATCH(Товары[[#This Row],[SubGroup]],Структура_ассортимента[Subgroup],0)),"")</f>
        <v>Watering, Pumps</v>
      </c>
      <c r="H1527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7" s="36">
        <v>9112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Row],[SubGroup]],'Структура цен DIY'!$B:$C,2,FALSE),0)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0" t="str">
        <f>IFERROR(INDEX(Структура_ассортимента[SuperCategory],MATCH(Товары[[#This Row],[SubGroup]],Структура_ассортимента[Subgroup],0)),"")</f>
        <v>O</v>
      </c>
      <c r="D15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110" t="str">
        <f>IFERROR(INDEX(Структура_ассортимента[Product group],MATCH(Товары[[#This Row],[SubGroup]],Структура_ассортимента[Subgroup],0)),"")</f>
        <v>WPU_C</v>
      </c>
      <c r="G1528" s="110" t="str">
        <f>IFERROR(INDEX(Структура_ассортимента[Product group name ENG],MATCH(Товары[[#This Row],[SubGroup]],Структура_ассортимента[Subgroup],0)),"")</f>
        <v>Watering, Pumps</v>
      </c>
      <c r="H1528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8" s="36">
        <v>9112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Row],[SubGroup]],'Структура цен DIY'!$B:$C,2,FALSE),0)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0" t="str">
        <f>IFERROR(INDEX(Структура_ассортимента[SuperCategory],MATCH(Товары[[#This Row],[SubGroup]],Структура_ассортимента[Subgroup],0)),"")</f>
        <v>O</v>
      </c>
      <c r="D15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110" t="str">
        <f>IFERROR(INDEX(Структура_ассортимента[Product group],MATCH(Товары[[#This Row],[SubGroup]],Структура_ассортимента[Subgroup],0)),"")</f>
        <v>WPU_C</v>
      </c>
      <c r="G1529" s="110" t="str">
        <f>IFERROR(INDEX(Структура_ассортимента[Product group name ENG],MATCH(Товары[[#This Row],[SubGroup]],Структура_ассортимента[Subgroup],0)),"")</f>
        <v>Watering, Pumps</v>
      </c>
      <c r="H152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Row],[SubGroup]],'Структура цен DIY'!$B:$C,2,FALSE),0)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0" t="str">
        <f>IFERROR(INDEX(Структура_ассортимента[SuperCategory],MATCH(Товары[[#This Row],[SubGroup]],Структура_ассортимента[Subgroup],0)),"")</f>
        <v>O</v>
      </c>
      <c r="D15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110" t="str">
        <f>IFERROR(INDEX(Структура_ассортимента[Product group],MATCH(Товары[[#This Row],[SubGroup]],Структура_ассортимента[Subgroup],0)),"")</f>
        <v>WPU_C</v>
      </c>
      <c r="G1530" s="110" t="str">
        <f>IFERROR(INDEX(Структура_ассортимента[Product group name ENG],MATCH(Товары[[#This Row],[SubGroup]],Структура_ассортимента[Subgroup],0)),"")</f>
        <v>Watering, Pumps</v>
      </c>
      <c r="H153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Row],[SubGroup]],'Структура цен DIY'!$B:$C,2,FALSE),0)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0" t="str">
        <f>IFERROR(INDEX(Структура_ассортимента[SuperCategory],MATCH(Товары[[#This Row],[SubGroup]],Структура_ассортимента[Subgroup],0)),"")</f>
        <v>O</v>
      </c>
      <c r="D15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110" t="str">
        <f>IFERROR(INDEX(Структура_ассортимента[Product group],MATCH(Товары[[#This Row],[SubGroup]],Структура_ассортимента[Subgroup],0)),"")</f>
        <v>WPU_C</v>
      </c>
      <c r="G1531" s="110" t="str">
        <f>IFERROR(INDEX(Структура_ассортимента[Product group name ENG],MATCH(Товары[[#This Row],[SubGroup]],Структура_ассортимента[Subgroup],0)),"")</f>
        <v>Watering, Pumps</v>
      </c>
      <c r="H153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1" s="36">
        <v>9114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Row],[SubGroup]],'Структура цен DIY'!$B:$C,2,FALSE),0)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0" t="str">
        <f>IFERROR(INDEX(Структура_ассортимента[SuperCategory],MATCH(Товары[[#This Row],[SubGroup]],Структура_ассортимента[Subgroup],0)),"")</f>
        <v>O</v>
      </c>
      <c r="D15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110" t="str">
        <f>IFERROR(INDEX(Структура_ассортимента[Product group],MATCH(Товары[[#This Row],[SubGroup]],Структура_ассортимента[Subgroup],0)),"")</f>
        <v>WPU_C</v>
      </c>
      <c r="G1532" s="110" t="str">
        <f>IFERROR(INDEX(Структура_ассортимента[Product group name ENG],MATCH(Товары[[#This Row],[SubGroup]],Структура_ассортимента[Subgroup],0)),"")</f>
        <v>Watering, Pumps</v>
      </c>
      <c r="H153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2" s="36">
        <v>9114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Row],[SubGroup]],'Структура цен DIY'!$B:$C,2,FALSE),0)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0" t="str">
        <f>IFERROR(INDEX(Структура_ассортимента[SuperCategory],MATCH(Товары[[#This Row],[SubGroup]],Структура_ассортимента[Subgroup],0)),"")</f>
        <v>O</v>
      </c>
      <c r="D15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110" t="str">
        <f>IFERROR(INDEX(Структура_ассортимента[Product group],MATCH(Товары[[#This Row],[SubGroup]],Структура_ассортимента[Subgroup],0)),"")</f>
        <v>WPU_C</v>
      </c>
      <c r="G1533" s="110" t="str">
        <f>IFERROR(INDEX(Структура_ассортимента[Product group name ENG],MATCH(Товары[[#This Row],[SubGroup]],Структура_ассортимента[Subgroup],0)),"")</f>
        <v>Watering, Pumps</v>
      </c>
      <c r="H153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Row],[SubGroup]],'Структура цен DIY'!$B:$C,2,FALSE),0)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0" t="str">
        <f>IFERROR(INDEX(Структура_ассортимента[SuperCategory],MATCH(Товары[[#This Row],[SubGroup]],Структура_ассортимента[Subgroup],0)),"")</f>
        <v>O</v>
      </c>
      <c r="D15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110" t="str">
        <f>IFERROR(INDEX(Структура_ассортимента[Product group],MATCH(Товары[[#This Row],[SubGroup]],Структура_ассортимента[Subgroup],0)),"")</f>
        <v>WPU_C</v>
      </c>
      <c r="G1534" s="110" t="str">
        <f>IFERROR(INDEX(Структура_ассортимента[Product group name ENG],MATCH(Товары[[#This Row],[SubGroup]],Структура_ассортимента[Subgroup],0)),"")</f>
        <v>Watering, Pumps</v>
      </c>
      <c r="H1534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Row],[SubGroup]],'Структура цен DIY'!$B:$C,2,FALSE),0)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0" t="str">
        <f>IFERROR(INDEX(Структура_ассортимента[SuperCategory],MATCH(Товары[[#This Row],[SubGroup]],Структура_ассортимента[Subgroup],0)),"")</f>
        <v>O</v>
      </c>
      <c r="D15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110" t="str">
        <f>IFERROR(INDEX(Структура_ассортимента[Product group],MATCH(Товары[[#This Row],[SubGroup]],Структура_ассортимента[Subgroup],0)),"")</f>
        <v>WPU_C</v>
      </c>
      <c r="G1535" s="110" t="str">
        <f>IFERROR(INDEX(Структура_ассортимента[Product group name ENG],MATCH(Товары[[#This Row],[SubGroup]],Структура_ассортимента[Subgroup],0)),"")</f>
        <v>Watering, Pumps</v>
      </c>
      <c r="H153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Row],[SubGroup]],'Структура цен DIY'!$B:$C,2,FALSE),0)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0" t="str">
        <f>IFERROR(INDEX(Структура_ассортимента[SuperCategory],MATCH(Товары[[#This Row],[SubGroup]],Структура_ассортимента[Subgroup],0)),"")</f>
        <v>O</v>
      </c>
      <c r="D15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110" t="str">
        <f>IFERROR(INDEX(Структура_ассортимента[Product group],MATCH(Товары[[#This Row],[SubGroup]],Структура_ассортимента[Subgroup],0)),"")</f>
        <v>WPU_C</v>
      </c>
      <c r="G1536" s="110" t="str">
        <f>IFERROR(INDEX(Структура_ассортимента[Product group name ENG],MATCH(Товары[[#This Row],[SubGroup]],Структура_ассортимента[Subgroup],0)),"")</f>
        <v>Watering, Pumps</v>
      </c>
      <c r="H153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Row],[SubGroup]],'Структура цен DIY'!$B:$C,2,FALSE),0)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0" t="str">
        <f>IFERROR(INDEX(Структура_ассортимента[SuperCategory],MATCH(Товары[[#This Row],[SubGroup]],Структура_ассортимента[Subgroup],0)),"")</f>
        <v>O</v>
      </c>
      <c r="D15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110" t="str">
        <f>IFERROR(INDEX(Структура_ассортимента[Product group],MATCH(Товары[[#This Row],[SubGroup]],Структура_ассортимента[Subgroup],0)),"")</f>
        <v>WPU_C</v>
      </c>
      <c r="G1537" s="110" t="str">
        <f>IFERROR(INDEX(Структура_ассортимента[Product group name ENG],MATCH(Товары[[#This Row],[SubGroup]],Структура_ассортимента[Subgroup],0)),"")</f>
        <v>Watering, Pumps</v>
      </c>
      <c r="H153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7" s="36">
        <v>9115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Row],[SubGroup]],'Структура цен DIY'!$B:$C,2,FALSE),0)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0" t="str">
        <f>IFERROR(INDEX(Структура_ассортимента[SuperCategory],MATCH(Товары[[#This Row],[SubGroup]],Структура_ассортимента[Subgroup],0)),"")</f>
        <v>O</v>
      </c>
      <c r="D15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110" t="str">
        <f>IFERROR(INDEX(Структура_ассортимента[Product group],MATCH(Товары[[#This Row],[SubGroup]],Структура_ассортимента[Subgroup],0)),"")</f>
        <v>WPU_C</v>
      </c>
      <c r="G1538" s="110" t="str">
        <f>IFERROR(INDEX(Структура_ассортимента[Product group name ENG],MATCH(Товары[[#This Row],[SubGroup]],Структура_ассортимента[Subgroup],0)),"")</f>
        <v>Watering, Pumps</v>
      </c>
      <c r="H153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8" s="36">
        <v>9115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Row],[SubGroup]],'Структура цен DIY'!$B:$C,2,FALSE),0)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0" t="str">
        <f>IFERROR(INDEX(Структура_ассортимента[SuperCategory],MATCH(Товары[[#This Row],[SubGroup]],Структура_ассортимента[Subgroup],0)),"")</f>
        <v>O</v>
      </c>
      <c r="D15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110" t="str">
        <f>IFERROR(INDEX(Структура_ассортимента[Product group],MATCH(Товары[[#This Row],[SubGroup]],Структура_ассортимента[Subgroup],0)),"")</f>
        <v>WPU_C</v>
      </c>
      <c r="G1539" s="110" t="str">
        <f>IFERROR(INDEX(Структура_ассортимента[Product group name ENG],MATCH(Товары[[#This Row],[SubGroup]],Структура_ассортимента[Subgroup],0)),"")</f>
        <v>Watering, Pumps</v>
      </c>
      <c r="H153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Row],[SubGroup]],'Структура цен DIY'!$B:$C,2,FALSE),0)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0" t="str">
        <f>IFERROR(INDEX(Структура_ассортимента[SuperCategory],MATCH(Товары[[#This Row],[SubGroup]],Структура_ассортимента[Subgroup],0)),"")</f>
        <v>O</v>
      </c>
      <c r="D15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110" t="str">
        <f>IFERROR(INDEX(Структура_ассортимента[Product group],MATCH(Товары[[#This Row],[SubGroup]],Структура_ассортимента[Subgroup],0)),"")</f>
        <v>WPU_C</v>
      </c>
      <c r="G1540" s="110" t="str">
        <f>IFERROR(INDEX(Структура_ассортимента[Product group name ENG],MATCH(Товары[[#This Row],[SubGroup]],Структура_ассортимента[Subgroup],0)),"")</f>
        <v>Watering, Pumps</v>
      </c>
      <c r="H154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Row],[SubGroup]],'Структура цен DIY'!$B:$C,2,FALSE),0)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0" t="str">
        <f>IFERROR(INDEX(Структура_ассортимента[SuperCategory],MATCH(Товары[[#This Row],[SubGroup]],Структура_ассортимента[Subgroup],0)),"")</f>
        <v>O</v>
      </c>
      <c r="D15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110" t="str">
        <f>IFERROR(INDEX(Структура_ассортимента[Product group],MATCH(Товары[[#This Row],[SubGroup]],Структура_ассортимента[Subgroup],0)),"")</f>
        <v>WPU_C</v>
      </c>
      <c r="G1541" s="110" t="str">
        <f>IFERROR(INDEX(Структура_ассортимента[Product group name ENG],MATCH(Товары[[#This Row],[SubGroup]],Структура_ассортимента[Subgroup],0)),"")</f>
        <v>Watering, Pumps</v>
      </c>
      <c r="H154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Row],[SubGroup]],'Структура цен DIY'!$B:$C,2,FALSE),0)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0" t="str">
        <f>IFERROR(INDEX(Структура_ассортимента[SuperCategory],MATCH(Товары[[#This Row],[SubGroup]],Структура_ассортимента[Subgroup],0)),"")</f>
        <v>O</v>
      </c>
      <c r="D15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110" t="str">
        <f>IFERROR(INDEX(Структура_ассортимента[Product group],MATCH(Товары[[#This Row],[SubGroup]],Структура_ассортимента[Subgroup],0)),"")</f>
        <v>WPU_C</v>
      </c>
      <c r="G1542" s="110" t="str">
        <f>IFERROR(INDEX(Структура_ассортимента[Product group name ENG],MATCH(Товары[[#This Row],[SubGroup]],Структура_ассортимента[Subgroup],0)),"")</f>
        <v>Watering, Pumps</v>
      </c>
      <c r="H154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Row],[SubGroup]],'Структура цен DIY'!$B:$C,2,FALSE),0)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0" t="str">
        <f>IFERROR(INDEX(Структура_ассортимента[SuperCategory],MATCH(Товары[[#This Row],[SubGroup]],Структура_ассортимента[Subgroup],0)),"")</f>
        <v>O</v>
      </c>
      <c r="D15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110" t="str">
        <f>IFERROR(INDEX(Структура_ассортимента[Product group],MATCH(Товары[[#This Row],[SubGroup]],Структура_ассортимента[Subgroup],0)),"")</f>
        <v>WPU_C</v>
      </c>
      <c r="G1543" s="110" t="str">
        <f>IFERROR(INDEX(Структура_ассортимента[Product group name ENG],MATCH(Товары[[#This Row],[SubGroup]],Структура_ассортимента[Subgroup],0)),"")</f>
        <v>Watering, Pumps</v>
      </c>
      <c r="H154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Row],[SubGroup]],'Структура цен DIY'!$B:$C,2,FALSE),0)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0" t="str">
        <f>IFERROR(INDEX(Структура_ассортимента[SuperCategory],MATCH(Товары[[#This Row],[SubGroup]],Структура_ассортимента[Subgroup],0)),"")</f>
        <v>O</v>
      </c>
      <c r="D15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110" t="str">
        <f>IFERROR(INDEX(Структура_ассортимента[Product group],MATCH(Товары[[#This Row],[SubGroup]],Структура_ассортимента[Subgroup],0)),"")</f>
        <v>WPU_C</v>
      </c>
      <c r="G1544" s="110" t="str">
        <f>IFERROR(INDEX(Структура_ассортимента[Product group name ENG],MATCH(Товары[[#This Row],[SubGroup]],Структура_ассортимента[Subgroup],0)),"")</f>
        <v>Watering, Pumps</v>
      </c>
      <c r="H154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Row],[SubGroup]],'Структура цен DIY'!$B:$C,2,FALSE),0)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0" t="str">
        <f>IFERROR(INDEX(Структура_ассортимента[SuperCategory],MATCH(Товары[[#This Row],[SubGroup]],Структура_ассортимента[Subgroup],0)),"")</f>
        <v>O</v>
      </c>
      <c r="D15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110" t="str">
        <f>IFERROR(INDEX(Структура_ассортимента[Product group],MATCH(Товары[[#This Row],[SubGroup]],Структура_ассортимента[Subgroup],0)),"")</f>
        <v>WPU_C</v>
      </c>
      <c r="G1545" s="110" t="str">
        <f>IFERROR(INDEX(Структура_ассортимента[Product group name ENG],MATCH(Товары[[#This Row],[SubGroup]],Структура_ассортимента[Subgroup],0)),"")</f>
        <v>Watering, Pumps</v>
      </c>
      <c r="H154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Row],[SubGroup]],'Структура цен DIY'!$B:$C,2,FALSE),0)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0" t="str">
        <f>IFERROR(INDEX(Структура_ассортимента[SuperCategory],MATCH(Товары[[#This Row],[SubGroup]],Структура_ассортимента[Subgroup],0)),"")</f>
        <v>O</v>
      </c>
      <c r="D15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110" t="str">
        <f>IFERROR(INDEX(Структура_ассортимента[Product group],MATCH(Товары[[#This Row],[SubGroup]],Структура_ассортимента[Subgroup],0)),"")</f>
        <v>WPU_C</v>
      </c>
      <c r="G1546" s="110" t="str">
        <f>IFERROR(INDEX(Структура_ассортимента[Product group name ENG],MATCH(Товары[[#This Row],[SubGroup]],Структура_ассортимента[Subgroup],0)),"")</f>
        <v>Watering, Pumps</v>
      </c>
      <c r="H154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Row],[SubGroup]],'Структура цен DIY'!$B:$C,2,FALSE),0)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0" t="str">
        <f>IFERROR(INDEX(Структура_ассортимента[SuperCategory],MATCH(Товары[[#This Row],[SubGroup]],Структура_ассортимента[Subgroup],0)),"")</f>
        <v>O</v>
      </c>
      <c r="D15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110" t="str">
        <f>IFERROR(INDEX(Структура_ассортимента[Product group],MATCH(Товары[[#This Row],[SubGroup]],Структура_ассортимента[Subgroup],0)),"")</f>
        <v>WPU_C</v>
      </c>
      <c r="G1547" s="110" t="str">
        <f>IFERROR(INDEX(Структура_ассортимента[Product group name ENG],MATCH(Товары[[#This Row],[SubGroup]],Структура_ассортимента[Subgroup],0)),"")</f>
        <v>Watering, Pumps</v>
      </c>
      <c r="H154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Row],[SubGroup]],'Структура цен DIY'!$B:$C,2,FALSE),0)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0" t="str">
        <f>IFERROR(INDEX(Структура_ассортимента[SuperCategory],MATCH(Товары[[#This Row],[SubGroup]],Структура_ассортимента[Subgroup],0)),"")</f>
        <v>O</v>
      </c>
      <c r="D15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110" t="str">
        <f>IFERROR(INDEX(Структура_ассортимента[Product group],MATCH(Товары[[#This Row],[SubGroup]],Структура_ассортимента[Subgroup],0)),"")</f>
        <v>WPU_C</v>
      </c>
      <c r="G1548" s="110" t="str">
        <f>IFERROR(INDEX(Структура_ассортимента[Product group name ENG],MATCH(Товары[[#This Row],[SubGroup]],Структура_ассортимента[Subgroup],0)),"")</f>
        <v>Watering, Pumps</v>
      </c>
      <c r="H154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Row],[SubGroup]],'Структура цен DIY'!$B:$C,2,FALSE),0)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0" t="str">
        <f>IFERROR(INDEX(Структура_ассортимента[SuperCategory],MATCH(Товары[[#This Row],[SubGroup]],Структура_ассортимента[Subgroup],0)),"")</f>
        <v>O</v>
      </c>
      <c r="D15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110" t="str">
        <f>IFERROR(INDEX(Структура_ассортимента[Product group],MATCH(Товары[[#This Row],[SubGroup]],Структура_ассортимента[Subgroup],0)),"")</f>
        <v>WPU_C</v>
      </c>
      <c r="G1549" s="110" t="str">
        <f>IFERROR(INDEX(Структура_ассортимента[Product group name ENG],MATCH(Товары[[#This Row],[SubGroup]],Структура_ассортимента[Subgroup],0)),"")</f>
        <v>Watering, Pumps</v>
      </c>
      <c r="H154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Row],[SubGroup]],'Структура цен DIY'!$B:$C,2,FALSE),0)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0" t="str">
        <f>IFERROR(INDEX(Структура_ассортимента[SuperCategory],MATCH(Товары[[#This Row],[SubGroup]],Структура_ассортимента[Subgroup],0)),"")</f>
        <v>O</v>
      </c>
      <c r="D15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110" t="str">
        <f>IFERROR(INDEX(Структура_ассортимента[Product group],MATCH(Товары[[#This Row],[SubGroup]],Структура_ассортимента[Subgroup],0)),"")</f>
        <v>WPU_C</v>
      </c>
      <c r="G1550" s="110" t="str">
        <f>IFERROR(INDEX(Структура_ассортимента[Product group name ENG],MATCH(Товары[[#This Row],[SubGroup]],Структура_ассортимента[Subgroup],0)),"")</f>
        <v>Watering, Pumps</v>
      </c>
      <c r="H155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0" s="36">
        <v>9111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Row],[SubGroup]],'Структура цен DIY'!$B:$C,2,FALSE),0)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0" t="str">
        <f>IFERROR(INDEX(Структура_ассортимента[SuperCategory],MATCH(Товары[[#This Row],[SubGroup]],Структура_ассортимента[Subgroup],0)),"")</f>
        <v>O</v>
      </c>
      <c r="D15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110" t="str">
        <f>IFERROR(INDEX(Структура_ассортимента[Product group],MATCH(Товары[[#This Row],[SubGroup]],Структура_ассортимента[Subgroup],0)),"")</f>
        <v>WPU_C</v>
      </c>
      <c r="G1551" s="110" t="str">
        <f>IFERROR(INDEX(Структура_ассортимента[Product group name ENG],MATCH(Товары[[#This Row],[SubGroup]],Структура_ассортимента[Subgroup],0)),"")</f>
        <v>Watering, Pumps</v>
      </c>
      <c r="H155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1" s="36">
        <v>9111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Row],[SubGroup]],'Структура цен DIY'!$B:$C,2,FALSE),0)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0" t="str">
        <f>IFERROR(INDEX(Структура_ассортимента[SuperCategory],MATCH(Товары[[#This Row],[SubGroup]],Структура_ассортимента[Subgroup],0)),"")</f>
        <v>O</v>
      </c>
      <c r="D15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110" t="str">
        <f>IFERROR(INDEX(Структура_ассортимента[Product group],MATCH(Товары[[#This Row],[SubGroup]],Структура_ассортимента[Subgroup],0)),"")</f>
        <v>WPU_C</v>
      </c>
      <c r="G1552" s="110" t="str">
        <f>IFERROR(INDEX(Структура_ассортимента[Product group name ENG],MATCH(Товары[[#This Row],[SubGroup]],Структура_ассортимента[Subgroup],0)),"")</f>
        <v>Watering, Pumps</v>
      </c>
      <c r="H155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Row],[SubGroup]],'Структура цен DIY'!$B:$C,2,FALSE),0)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0" t="str">
        <f>IFERROR(INDEX(Структура_ассортимента[SuperCategory],MATCH(Товары[[#This Row],[SubGroup]],Структура_ассортимента[Subgroup],0)),"")</f>
        <v>O</v>
      </c>
      <c r="D15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110" t="str">
        <f>IFERROR(INDEX(Структура_ассортимента[Product group],MATCH(Товары[[#This Row],[SubGroup]],Структура_ассортимента[Subgroup],0)),"")</f>
        <v>WPU_C</v>
      </c>
      <c r="G1553" s="110" t="str">
        <f>IFERROR(INDEX(Структура_ассортимента[Product group name ENG],MATCH(Товары[[#This Row],[SubGroup]],Структура_ассортимента[Subgroup],0)),"")</f>
        <v>Watering, Pumps</v>
      </c>
      <c r="H155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Row],[SubGroup]],'Структура цен DIY'!$B:$C,2,FALSE),0)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0" t="str">
        <f>IFERROR(INDEX(Структура_ассортимента[SuperCategory],MATCH(Товары[[#This Row],[SubGroup]],Структура_ассортимента[Subgroup],0)),"")</f>
        <v>O</v>
      </c>
      <c r="D15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110" t="str">
        <f>IFERROR(INDEX(Структура_ассортимента[Product group],MATCH(Товары[[#This Row],[SubGroup]],Структура_ассортимента[Subgroup],0)),"")</f>
        <v>WPU_C</v>
      </c>
      <c r="G1554" s="110" t="str">
        <f>IFERROR(INDEX(Структура_ассортимента[Product group name ENG],MATCH(Товары[[#This Row],[SubGroup]],Структура_ассортимента[Subgroup],0)),"")</f>
        <v>Watering, Pumps</v>
      </c>
      <c r="H155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Row],[SubGroup]],'Структура цен DIY'!$B:$C,2,FALSE),0)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0" t="str">
        <f>IFERROR(INDEX(Структура_ассортимента[SuperCategory],MATCH(Товары[[#This Row],[SubGroup]],Структура_ассортимента[Subgroup],0)),"")</f>
        <v>O</v>
      </c>
      <c r="D15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110" t="str">
        <f>IFERROR(INDEX(Структура_ассортимента[Product group],MATCH(Товары[[#This Row],[SubGroup]],Структура_ассортимента[Subgroup],0)),"")</f>
        <v>WPU_C</v>
      </c>
      <c r="G1555" s="110" t="str">
        <f>IFERROR(INDEX(Структура_ассортимента[Product group name ENG],MATCH(Товары[[#This Row],[SubGroup]],Структура_ассортимента[Subgroup],0)),"")</f>
        <v>Watering, Pumps</v>
      </c>
      <c r="H155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5" s="36">
        <v>9114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Row],[SubGroup]],'Структура цен DIY'!$B:$C,2,FALSE),0)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0" t="str">
        <f>IFERROR(INDEX(Структура_ассортимента[SuperCategory],MATCH(Товары[[#This Row],[SubGroup]],Структура_ассортимента[Subgroup],0)),"")</f>
        <v>O</v>
      </c>
      <c r="D15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110" t="str">
        <f>IFERROR(INDEX(Структура_ассортимента[Product group],MATCH(Товары[[#This Row],[SubGroup]],Структура_ассортимента[Subgroup],0)),"")</f>
        <v>WPU_C</v>
      </c>
      <c r="G1556" s="110" t="str">
        <f>IFERROR(INDEX(Структура_ассортимента[Product group name ENG],MATCH(Товары[[#This Row],[SubGroup]],Структура_ассортимента[Subgroup],0)),"")</f>
        <v>Watering, Pumps</v>
      </c>
      <c r="H15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6" s="36">
        <v>9117</v>
      </c>
      <c r="J1556" s="36" t="str">
        <f>IFERROR(INDEX(Структура_ассортимента[Generic Name (long)],MATCH(Товары[[#This Row],[SubGroup]],Структура_ассортимента[Subgroup],0)),"")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Row],[SubGroup]],'Структура цен DIY'!$B:$C,2,FALSE),0)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0" t="str">
        <f>IFERROR(INDEX(Структура_ассортимента[SuperCategory],MATCH(Товары[[#This Row],[SubGroup]],Структура_ассортимента[Subgroup],0)),"")</f>
        <v>O</v>
      </c>
      <c r="D15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110" t="str">
        <f>IFERROR(INDEX(Структура_ассортимента[Product group],MATCH(Товары[[#This Row],[SubGroup]],Структура_ассортимента[Subgroup],0)),"")</f>
        <v>WPU_C</v>
      </c>
      <c r="G1557" s="110" t="str">
        <f>IFERROR(INDEX(Структура_ассортимента[Product group name ENG],MATCH(Товары[[#This Row],[SubGroup]],Структура_ассортимента[Subgroup],0)),"")</f>
        <v>Watering, Pumps</v>
      </c>
      <c r="H15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7" s="36">
        <v>9117</v>
      </c>
      <c r="J1557" s="36" t="str">
        <f>IFERROR(INDEX(Структура_ассортимента[Generic Name (long)],MATCH(Товары[[#This Row],[SubGroup]],Структура_ассортимента[Subgroup],0)),"")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Row],[SubGroup]],'Структура цен DIY'!$B:$C,2,FALSE),0)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0" t="str">
        <f>IFERROR(INDEX(Структура_ассортимента[SuperCategory],MATCH(Товары[[#This Row],[SubGroup]],Структура_ассортимента[Subgroup],0)),"")</f>
        <v>O</v>
      </c>
      <c r="D15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110" t="str">
        <f>IFERROR(INDEX(Структура_ассортимента[Product group],MATCH(Товары[[#This Row],[SubGroup]],Структура_ассортимента[Subgroup],0)),"")</f>
        <v>WPU_C</v>
      </c>
      <c r="G1558" s="110" t="str">
        <f>IFERROR(INDEX(Структура_ассортимента[Product group name ENG],MATCH(Товары[[#This Row],[SubGroup]],Структура_ассортимента[Subgroup],0)),"")</f>
        <v>Watering, Pumps</v>
      </c>
      <c r="H15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Row],[SubGroup]],'Структура цен DIY'!$B:$C,2,FALSE),0)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0" t="str">
        <f>IFERROR(INDEX(Структура_ассортимента[SuperCategory],MATCH(Товары[[#This Row],[SubGroup]],Структура_ассортимента[Subgroup],0)),"")</f>
        <v>O</v>
      </c>
      <c r="D15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110" t="str">
        <f>IFERROR(INDEX(Структура_ассортимента[Product group],MATCH(Товары[[#This Row],[SubGroup]],Структура_ассортимента[Subgroup],0)),"")</f>
        <v>WPU_C</v>
      </c>
      <c r="G1559" s="110" t="str">
        <f>IFERROR(INDEX(Структура_ассортимента[Product group name ENG],MATCH(Товары[[#This Row],[SubGroup]],Структура_ассортимента[Subgroup],0)),"")</f>
        <v>Watering, Pumps</v>
      </c>
      <c r="H15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Row],[SubGroup]],'Структура цен DIY'!$B:$C,2,FALSE),0)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0" t="str">
        <f>IFERROR(INDEX(Структура_ассортимента[SuperCategory],MATCH(Товары[[#This Row],[SubGroup]],Структура_ассортимента[Subgroup],0)),"")</f>
        <v>O</v>
      </c>
      <c r="D15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110" t="str">
        <f>IFERROR(INDEX(Структура_ассортимента[Product group],MATCH(Товары[[#This Row],[SubGroup]],Структура_ассортимента[Subgroup],0)),"")</f>
        <v>WPU_C</v>
      </c>
      <c r="G1560" s="110" t="str">
        <f>IFERROR(INDEX(Структура_ассортимента[Product group name ENG],MATCH(Товары[[#This Row],[SubGroup]],Структура_ассортимента[Subgroup],0)),"")</f>
        <v>Watering, Pumps</v>
      </c>
      <c r="H15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Row],[SubGroup]],'Структура цен DIY'!$B:$C,2,FALSE),0)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0" t="str">
        <f>IFERROR(INDEX(Структура_ассортимента[SuperCategory],MATCH(Товары[[#This Row],[SubGroup]],Структура_ассортимента[Subgroup],0)),"")</f>
        <v>O</v>
      </c>
      <c r="D15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110" t="str">
        <f>IFERROR(INDEX(Структура_ассортимента[Product group],MATCH(Товары[[#This Row],[SubGroup]],Структура_ассортимента[Subgroup],0)),"")</f>
        <v>WPU_C</v>
      </c>
      <c r="G1561" s="110" t="str">
        <f>IFERROR(INDEX(Структура_ассортимента[Product group name ENG],MATCH(Товары[[#This Row],[SubGroup]],Структура_ассортимента[Subgroup],0)),"")</f>
        <v>Watering, Pumps</v>
      </c>
      <c r="H1561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IFERROR(INDEX(Структура_ассортимента[Generic Name (long)],MATCH(Товары[[#This Row],[SubGroup]],Структура_ассортимента[Subgroup],0)),"")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Row],[SubGroup]],'Структура цен DIY'!$B:$C,2,FALSE),0)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0" t="str">
        <f>IFERROR(INDEX(Структура_ассортимента[SuperCategory],MATCH(Товары[[#This Row],[SubGroup]],Структура_ассортимента[Subgroup],0)),"")</f>
        <v>O</v>
      </c>
      <c r="D15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110" t="str">
        <f>IFERROR(INDEX(Структура_ассортимента[Product group],MATCH(Товары[[#This Row],[SubGroup]],Структура_ассортимента[Subgroup],0)),"")</f>
        <v>WPU_C</v>
      </c>
      <c r="G1562" s="110" t="str">
        <f>IFERROR(INDEX(Структура_ассортимента[Product group name ENG],MATCH(Товары[[#This Row],[SubGroup]],Структура_ассортимента[Subgroup],0)),"")</f>
        <v>Watering, Pumps</v>
      </c>
      <c r="H156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2" s="36">
        <v>9115</v>
      </c>
      <c r="J1562" s="36" t="str">
        <f>IFERROR(INDEX(Структура_ассортимента[Generic Name (long)],MATCH(Товары[[#This Row],[SubGroup]],Структура_ассортимента[Subgroup],0)),"")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Row],[SubGroup]],'Структура цен DIY'!$B:$C,2,FALSE),0)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0" t="str">
        <f>IFERROR(INDEX(Структура_ассортимента[SuperCategory],MATCH(Товары[[#This Row],[SubGroup]],Структура_ассортимента[Subgroup],0)),"")</f>
        <v>O</v>
      </c>
      <c r="D15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110" t="str">
        <f>IFERROR(INDEX(Структура_ассортимента[Product group],MATCH(Товары[[#This Row],[SubGroup]],Структура_ассортимента[Subgroup],0)),"")</f>
        <v>WPU_C</v>
      </c>
      <c r="G1563" s="110" t="str">
        <f>IFERROR(INDEX(Структура_ассортимента[Product group name ENG],MATCH(Товары[[#This Row],[SubGroup]],Структура_ассортимента[Subgroup],0)),"")</f>
        <v>Watering, Pumps</v>
      </c>
      <c r="H156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3" s="36">
        <v>9115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Row],[SubGroup]],'Структура цен DIY'!$B:$C,2,FALSE),0)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0" t="str">
        <f>IFERROR(INDEX(Структура_ассортимента[SuperCategory],MATCH(Товары[[#This Row],[SubGroup]],Структура_ассортимента[Subgroup],0)),"")</f>
        <v>O</v>
      </c>
      <c r="D15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110" t="str">
        <f>IFERROR(INDEX(Структура_ассортимента[Product group],MATCH(Товары[[#This Row],[SubGroup]],Структура_ассортимента[Subgroup],0)),"")</f>
        <v>WPU_C</v>
      </c>
      <c r="G1564" s="110" t="str">
        <f>IFERROR(INDEX(Структура_ассортимента[Product group name ENG],MATCH(Товары[[#This Row],[SubGroup]],Структура_ассортимента[Subgroup],0)),"")</f>
        <v>Watering, Pumps</v>
      </c>
      <c r="H156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Row],[SubGroup]],'Структура цен DIY'!$B:$C,2,FALSE),0)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0" t="str">
        <f>IFERROR(INDEX(Структура_ассортимента[SuperCategory],MATCH(Товары[[#This Row],[SubGroup]],Структура_ассортимента[Subgroup],0)),"")</f>
        <v>O</v>
      </c>
      <c r="D15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110" t="str">
        <f>IFERROR(INDEX(Структура_ассортимента[Product group],MATCH(Товары[[#This Row],[SubGroup]],Структура_ассортимента[Subgroup],0)),"")</f>
        <v>WPU_C</v>
      </c>
      <c r="G1565" s="110" t="str">
        <f>IFERROR(INDEX(Структура_ассортимента[Product group name ENG],MATCH(Товары[[#This Row],[SubGroup]],Структура_ассортимента[Subgroup],0)),"")</f>
        <v>Watering, Pumps</v>
      </c>
      <c r="H156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Row],[SubGroup]],'Структура цен DIY'!$B:$C,2,FALSE),0)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0" t="str">
        <f>IFERROR(INDEX(Структура_ассортимента[SuperCategory],MATCH(Товары[[#This Row],[SubGroup]],Структура_ассортимента[Subgroup],0)),"")</f>
        <v>O</v>
      </c>
      <c r="D15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110" t="str">
        <f>IFERROR(INDEX(Структура_ассортимента[Product group],MATCH(Товары[[#This Row],[SubGroup]],Структура_ассортимента[Subgroup],0)),"")</f>
        <v>WPU_C</v>
      </c>
      <c r="G1566" s="110" t="str">
        <f>IFERROR(INDEX(Структура_ассортимента[Product group name ENG],MATCH(Товары[[#This Row],[SubGroup]],Структура_ассортимента[Subgroup],0)),"")</f>
        <v>Watering, Pumps</v>
      </c>
      <c r="H156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Row],[SubGroup]],'Структура цен DIY'!$B:$C,2,FALSE),0)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0" t="str">
        <f>IFERROR(INDEX(Структура_ассортимента[SuperCategory],MATCH(Товары[[#This Row],[SubGroup]],Структура_ассортимента[Subgroup],0)),"")</f>
        <v>O</v>
      </c>
      <c r="D15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110" t="str">
        <f>IFERROR(INDEX(Структура_ассортимента[Product group],MATCH(Товары[[#This Row],[SubGroup]],Структура_ассортимента[Subgroup],0)),"")</f>
        <v>WPU_C</v>
      </c>
      <c r="G1567" s="110" t="str">
        <f>IFERROR(INDEX(Структура_ассортимента[Product group name ENG],MATCH(Товары[[#This Row],[SubGroup]],Структура_ассортимента[Subgroup],0)),"")</f>
        <v>Watering, Pumps</v>
      </c>
      <c r="H156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Row],[SubGroup]],'Структура цен DIY'!$B:$C,2,FALSE),0)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0" t="str">
        <f>IFERROR(INDEX(Структура_ассортимента[SuperCategory],MATCH(Товары[[#This Row],[SubGroup]],Структура_ассортимента[Subgroup],0)),"")</f>
        <v>O</v>
      </c>
      <c r="D15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110" t="str">
        <f>IFERROR(INDEX(Структура_ассортимента[Product group],MATCH(Товары[[#This Row],[SubGroup]],Структура_ассортимента[Subgroup],0)),"")</f>
        <v>WPU_C</v>
      </c>
      <c r="G1568" s="110" t="str">
        <f>IFERROR(INDEX(Структура_ассортимента[Product group name ENG],MATCH(Товары[[#This Row],[SubGroup]],Структура_ассортимента[Subgroup],0)),"")</f>
        <v>Watering, Pumps</v>
      </c>
      <c r="H156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Row],[SubGroup]],'Структура цен DIY'!$B:$C,2,FALSE),0)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0" t="str">
        <f>IFERROR(INDEX(Структура_ассортимента[SuperCategory],MATCH(Товары[[#This Row],[SubGroup]],Структура_ассортимента[Subgroup],0)),"")</f>
        <v>O</v>
      </c>
      <c r="D15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110" t="str">
        <f>IFERROR(INDEX(Структура_ассортимента[Product group],MATCH(Товары[[#This Row],[SubGroup]],Структура_ассортимента[Subgroup],0)),"")</f>
        <v>WPU_C</v>
      </c>
      <c r="G1569" s="110" t="str">
        <f>IFERROR(INDEX(Структура_ассортимента[Product group name ENG],MATCH(Товары[[#This Row],[SubGroup]],Структура_ассортимента[Subgroup],0)),"")</f>
        <v>Watering, Pumps</v>
      </c>
      <c r="H156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Row],[SubGroup]],'Структура цен DIY'!$B:$C,2,FALSE),0)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0" t="str">
        <f>IFERROR(INDEX(Структура_ассортимента[SuperCategory],MATCH(Товары[[#This Row],[SubGroup]],Структура_ассортимента[Subgroup],0)),"")</f>
        <v>O</v>
      </c>
      <c r="D15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110" t="str">
        <f>IFERROR(INDEX(Структура_ассортимента[Product group],MATCH(Товары[[#This Row],[SubGroup]],Структура_ассортимента[Subgroup],0)),"")</f>
        <v>WPU_C</v>
      </c>
      <c r="G1570" s="110" t="str">
        <f>IFERROR(INDEX(Структура_ассортимента[Product group name ENG],MATCH(Товары[[#This Row],[SubGroup]],Структура_ассортимента[Subgroup],0)),"")</f>
        <v>Watering, Pumps</v>
      </c>
      <c r="H157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Row],[SubGroup]],'Структура цен DIY'!$B:$C,2,FALSE),0)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0" t="str">
        <f>IFERROR(INDEX(Структура_ассортимента[SuperCategory],MATCH(Товары[[#This Row],[SubGroup]],Структура_ассортимента[Subgroup],0)),"")</f>
        <v>O</v>
      </c>
      <c r="D15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110" t="str">
        <f>IFERROR(INDEX(Структура_ассортимента[Product group],MATCH(Товары[[#This Row],[SubGroup]],Структура_ассортимента[Subgroup],0)),"")</f>
        <v>WPU_C</v>
      </c>
      <c r="G1571" s="110" t="str">
        <f>IFERROR(INDEX(Структура_ассортимента[Product group name ENG],MATCH(Товары[[#This Row],[SubGroup]],Структура_ассортимента[Subgroup],0)),"")</f>
        <v>Watering, Pumps</v>
      </c>
      <c r="H157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Row],[SubGroup]],'Структура цен DIY'!$B:$C,2,FALSE),0)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0" t="str">
        <f>IFERROR(INDEX(Структура_ассортимента[SuperCategory],MATCH(Товары[[#This Row],[SubGroup]],Структура_ассортимента[Subgroup],0)),"")</f>
        <v>O</v>
      </c>
      <c r="D15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110" t="str">
        <f>IFERROR(INDEX(Структура_ассортимента[Product group],MATCH(Товары[[#This Row],[SubGroup]],Структура_ассортимента[Subgroup],0)),"")</f>
        <v>WPU_C</v>
      </c>
      <c r="G1572" s="110" t="str">
        <f>IFERROR(INDEX(Структура_ассортимента[Product group name ENG],MATCH(Товары[[#This Row],[SubGroup]],Структура_ассортимента[Subgroup],0)),"")</f>
        <v>Watering, Pumps</v>
      </c>
      <c r="H157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2" s="36">
        <v>9116</v>
      </c>
      <c r="J1572" s="36" t="str">
        <f>IFERROR(INDEX(Структура_ассортимента[Generic Name (long)],MATCH(Товары[[#This Row],[SubGroup]],Структура_ассортимента[Subgroup],0)),"")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Row],[SubGroup]],'Структура цен DIY'!$B:$C,2,FALSE),0)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0" t="str">
        <f>IFERROR(INDEX(Структура_ассортимента[SuperCategory],MATCH(Товары[[#This Row],[SubGroup]],Структура_ассортимента[Subgroup],0)),"")</f>
        <v>O</v>
      </c>
      <c r="D15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110" t="str">
        <f>IFERROR(INDEX(Структура_ассортимента[Product group],MATCH(Товары[[#This Row],[SubGroup]],Структура_ассортимента[Subgroup],0)),"")</f>
        <v>WPU_C</v>
      </c>
      <c r="G1573" s="110" t="str">
        <f>IFERROR(INDEX(Структура_ассортимента[Product group name ENG],MATCH(Товары[[#This Row],[SubGroup]],Структура_ассортимента[Subgroup],0)),"")</f>
        <v>Watering, Pumps</v>
      </c>
      <c r="H157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3" s="36">
        <v>9116</v>
      </c>
      <c r="J1573" s="36" t="str">
        <f>IFERROR(INDEX(Структура_ассортимента[Generic Name (long)],MATCH(Товары[[#This Row],[SubGroup]],Структура_ассортимента[Subgroup],0)),"")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Row],[SubGroup]],'Структура цен DIY'!$B:$C,2,FALSE),0)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0" t="str">
        <f>IFERROR(INDEX(Структура_ассортимента[SuperCategory],MATCH(Товары[[#This Row],[SubGroup]],Структура_ассортимента[Subgroup],0)),"")</f>
        <v>O</v>
      </c>
      <c r="D15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110" t="str">
        <f>IFERROR(INDEX(Структура_ассортимента[Product group],MATCH(Товары[[#This Row],[SubGroup]],Структура_ассортимента[Subgroup],0)),"")</f>
        <v>WPU_C</v>
      </c>
      <c r="G1574" s="110" t="str">
        <f>IFERROR(INDEX(Структура_ассортимента[Product group name ENG],MATCH(Товары[[#This Row],[SubGroup]],Структура_ассортимента[Subgroup],0)),"")</f>
        <v>Watering, Pumps</v>
      </c>
      <c r="H157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Row],[SubGroup]],'Структура цен DIY'!$B:$C,2,FALSE),0)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0" t="str">
        <f>IFERROR(INDEX(Структура_ассортимента[SuperCategory],MATCH(Товары[[#This Row],[SubGroup]],Структура_ассортимента[Subgroup],0)),"")</f>
        <v>O</v>
      </c>
      <c r="D15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110" t="str">
        <f>IFERROR(INDEX(Структура_ассортимента[Product group],MATCH(Товары[[#This Row],[SubGroup]],Структура_ассортимента[Subgroup],0)),"")</f>
        <v>WPU_C</v>
      </c>
      <c r="G1575" s="110" t="str">
        <f>IFERROR(INDEX(Структура_ассортимента[Product group name ENG],MATCH(Товары[[#This Row],[SubGroup]],Структура_ассортимента[Subgroup],0)),"")</f>
        <v>Watering, Pumps</v>
      </c>
      <c r="H157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5" s="36">
        <v>9111</v>
      </c>
      <c r="J1575" s="36" t="str">
        <f>IFERROR(INDEX(Структура_ассортимента[Generic Name (long)],MATCH(Товары[[#This Row],[SubGroup]],Структура_ассортимента[Subgroup],0)),"")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Row],[SubGroup]],'Структура цен DIY'!$B:$C,2,FALSE),0)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0" t="str">
        <f>IFERROR(INDEX(Структура_ассортимента[SuperCategory],MATCH(Товары[[#This Row],[SubGroup]],Структура_ассортимента[Subgroup],0)),"")</f>
        <v>O</v>
      </c>
      <c r="D15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110" t="str">
        <f>IFERROR(INDEX(Структура_ассортимента[Product group],MATCH(Товары[[#This Row],[SubGroup]],Структура_ассортимента[Subgroup],0)),"")</f>
        <v>WPU_C</v>
      </c>
      <c r="G1576" s="110" t="str">
        <f>IFERROR(INDEX(Структура_ассортимента[Product group name ENG],MATCH(Товары[[#This Row],[SubGroup]],Структура_ассортимента[Subgroup],0)),"")</f>
        <v>Watering, Pumps</v>
      </c>
      <c r="H157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6" s="36">
        <v>9114</v>
      </c>
      <c r="J1576" s="36" t="str">
        <f>IFERROR(INDEX(Структура_ассортимента[Generic Name (long)],MATCH(Товары[[#This Row],[SubGroup]],Структура_ассортимента[Subgroup],0)),"")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Row],[SubGroup]],'Структура цен DIY'!$B:$C,2,FALSE),0)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0" t="str">
        <f>IFERROR(INDEX(Структура_ассортимента[SuperCategory],MATCH(Товары[[#This Row],[SubGroup]],Структура_ассортимента[Subgroup],0)),"")</f>
        <v>O</v>
      </c>
      <c r="D15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110" t="str">
        <f>IFERROR(INDEX(Структура_ассортимента[Product group],MATCH(Товары[[#This Row],[SubGroup]],Структура_ассортимента[Subgroup],0)),"")</f>
        <v>WPU_C</v>
      </c>
      <c r="G1577" s="110" t="str">
        <f>IFERROR(INDEX(Структура_ассортимента[Product group name ENG],MATCH(Товары[[#This Row],[SubGroup]],Структура_ассортимента[Subgroup],0)),"")</f>
        <v>Watering, Pumps</v>
      </c>
      <c r="H1577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7" s="36">
        <v>9114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Row],[SubGroup]],'Структура цен DIY'!$B:$C,2,FALSE),0)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0" t="str">
        <f>IFERROR(INDEX(Структура_ассортимента[SuperCategory],MATCH(Товары[[#This Row],[SubGroup]],Структура_ассортимента[Subgroup],0)),"")</f>
        <v>O</v>
      </c>
      <c r="D15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110" t="str">
        <f>IFERROR(INDEX(Структура_ассортимента[Product group],MATCH(Товары[[#This Row],[SubGroup]],Структура_ассортимента[Subgroup],0)),"")</f>
        <v>WPU_C</v>
      </c>
      <c r="G1578" s="110" t="str">
        <f>IFERROR(INDEX(Структура_ассортимента[Product group name ENG],MATCH(Товары[[#This Row],[SubGroup]],Структура_ассортимента[Subgroup],0)),"")</f>
        <v>Watering, Pumps</v>
      </c>
      <c r="H15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8" s="36">
        <v>9116</v>
      </c>
      <c r="J1578" s="36" t="str">
        <f>IFERROR(INDEX(Структура_ассортимента[Generic Name (long)],MATCH(Товары[[#This Row],[SubGroup]],Структура_ассортимента[Subgroup],0)),"")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Row],[SubGroup]],'Структура цен DIY'!$B:$C,2,FALSE),0)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0" t="str">
        <f>IFERROR(INDEX(Структура_ассортимента[SuperCategory],MATCH(Товары[[#This Row],[SubGroup]],Структура_ассортимента[Subgroup],0)),"")</f>
        <v>O</v>
      </c>
      <c r="D15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110" t="str">
        <f>IFERROR(INDEX(Структура_ассортимента[Product group],MATCH(Товары[[#This Row],[SubGroup]],Структура_ассортимента[Subgroup],0)),"")</f>
        <v>WPU_C</v>
      </c>
      <c r="G1579" s="110" t="str">
        <f>IFERROR(INDEX(Структура_ассортимента[Product group name ENG],MATCH(Товары[[#This Row],[SubGroup]],Структура_ассортимента[Subgroup],0)),"")</f>
        <v>Watering, Pumps</v>
      </c>
      <c r="H1579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Row],[SubGroup]],'Структура цен DIY'!$B:$C,2,FALSE),0)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0" t="str">
        <f>IFERROR(INDEX(Структура_ассортимента[SuperCategory],MATCH(Товары[[#This Row],[SubGroup]],Структура_ассортимента[Subgroup],0)),"")</f>
        <v>O</v>
      </c>
      <c r="D15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110" t="str">
        <f>IFERROR(INDEX(Структура_ассортимента[Product group],MATCH(Товары[[#This Row],[SubGroup]],Структура_ассортимента[Subgroup],0)),"")</f>
        <v>WPU_C</v>
      </c>
      <c r="G1580" s="110" t="str">
        <f>IFERROR(INDEX(Структура_ассортимента[Product group name ENG],MATCH(Товары[[#This Row],[SubGroup]],Структура_ассортимента[Subgroup],0)),"")</f>
        <v>Watering, Pumps</v>
      </c>
      <c r="H158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Row],[SubGroup]],'Структура цен DIY'!$B:$C,2,FALSE),0)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0" t="str">
        <f>IFERROR(INDEX(Структура_ассортимента[SuperCategory],MATCH(Товары[[#This Row],[SubGroup]],Структура_ассортимента[Subgroup],0)),"")</f>
        <v>O</v>
      </c>
      <c r="D15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110" t="str">
        <f>IFERROR(INDEX(Структура_ассортимента[Product group],MATCH(Товары[[#This Row],[SubGroup]],Структура_ассортимента[Subgroup],0)),"")</f>
        <v>WPU_C</v>
      </c>
      <c r="G1581" s="110" t="str">
        <f>IFERROR(INDEX(Структура_ассортимента[Product group name ENG],MATCH(Товары[[#This Row],[SubGroup]],Структура_ассортимента[Subgroup],0)),"")</f>
        <v>Watering, Pumps</v>
      </c>
      <c r="H158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Row],[SubGroup]],'Структура цен DIY'!$B:$C,2,FALSE),0)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0" t="str">
        <f>IFERROR(INDEX(Структура_ассортимента[SuperCategory],MATCH(Товары[[#This Row],[SubGroup]],Структура_ассортимента[Subgroup],0)),"")</f>
        <v>O</v>
      </c>
      <c r="D15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110" t="str">
        <f>IFERROR(INDEX(Структура_ассортимента[Product group],MATCH(Товары[[#This Row],[SubGroup]],Структура_ассортимента[Subgroup],0)),"")</f>
        <v>WPU_C</v>
      </c>
      <c r="G1582" s="110" t="str">
        <f>IFERROR(INDEX(Структура_ассортимента[Product group name ENG],MATCH(Товары[[#This Row],[SubGroup]],Структура_ассортимента[Subgroup],0)),"")</f>
        <v>Watering, Pumps</v>
      </c>
      <c r="H158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2" s="36">
        <v>9112</v>
      </c>
      <c r="J1582" s="36" t="str">
        <f>IFERROR(INDEX(Структура_ассортимента[Generic Name (long)],MATCH(Товары[[#This Row],[SubGroup]],Структура_ассортимента[Subgroup],0)),"")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Row],[SubGroup]],'Структура цен DIY'!$B:$C,2,FALSE),0)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0" t="str">
        <f>IFERROR(INDEX(Структура_ассортимента[SuperCategory],MATCH(Товары[[#This Row],[SubGroup]],Структура_ассортимента[Subgroup],0)),"")</f>
        <v>O</v>
      </c>
      <c r="D15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110" t="str">
        <f>IFERROR(INDEX(Структура_ассортимента[Product group],MATCH(Товары[[#This Row],[SubGroup]],Структура_ассортимента[Subgroup],0)),"")</f>
        <v>WPU_C</v>
      </c>
      <c r="G1583" s="110" t="str">
        <f>IFERROR(INDEX(Структура_ассортимента[Product group name ENG],MATCH(Товары[[#This Row],[SubGroup]],Структура_ассортимента[Subgroup],0)),"")</f>
        <v>Watering, Pumps</v>
      </c>
      <c r="H158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3" s="36">
        <v>9115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Row],[SubGroup]],'Структура цен DIY'!$B:$C,2,FALSE),0)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0" t="str">
        <f>IFERROR(INDEX(Структура_ассортимента[SuperCategory],MATCH(Товары[[#This Row],[SubGroup]],Структура_ассортимента[Subgroup],0)),"")</f>
        <v>O</v>
      </c>
      <c r="D15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110" t="str">
        <f>IFERROR(INDEX(Структура_ассортимента[Product group],MATCH(Товары[[#This Row],[SubGroup]],Структура_ассортимента[Subgroup],0)),"")</f>
        <v>WPU_C</v>
      </c>
      <c r="G1584" s="110" t="str">
        <f>IFERROR(INDEX(Структура_ассортимента[Product group name ENG],MATCH(Товары[[#This Row],[SubGroup]],Структура_ассортимента[Subgroup],0)),"")</f>
        <v>Watering, Pumps</v>
      </c>
      <c r="H158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4" s="36">
        <v>9115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Row],[SubGroup]],'Структура цен DIY'!$B:$C,2,FALSE),0)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0" t="str">
        <f>IFERROR(INDEX(Структура_ассортимента[SuperCategory],MATCH(Товары[[#This Row],[SubGroup]],Структура_ассортимента[Subgroup],0)),"")</f>
        <v>O</v>
      </c>
      <c r="D15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110" t="str">
        <f>IFERROR(INDEX(Структура_ассортимента[Product group],MATCH(Товары[[#This Row],[SubGroup]],Структура_ассортимента[Subgroup],0)),"")</f>
        <v>WPU_C</v>
      </c>
      <c r="G1585" s="110" t="str">
        <f>IFERROR(INDEX(Структура_ассортимента[Product group name ENG],MATCH(Товары[[#This Row],[SubGroup]],Структура_ассортимента[Subgroup],0)),"")</f>
        <v>Watering, Pumps</v>
      </c>
      <c r="H158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5" s="36">
        <v>9114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Row],[SubGroup]],'Структура цен DIY'!$B:$C,2,FALSE),0)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0" t="str">
        <f>IFERROR(INDEX(Структура_ассортимента[SuperCategory],MATCH(Товары[[#This Row],[SubGroup]],Структура_ассортимента[Subgroup],0)),"")</f>
        <v>O</v>
      </c>
      <c r="D15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110" t="str">
        <f>IFERROR(INDEX(Структура_ассортимента[Product group],MATCH(Товары[[#This Row],[SubGroup]],Структура_ассортимента[Subgroup],0)),"")</f>
        <v>WPU_C</v>
      </c>
      <c r="G1586" s="110" t="str">
        <f>IFERROR(INDEX(Структура_ассортимента[Product group name ENG],MATCH(Товары[[#This Row],[SubGroup]],Структура_ассортимента[Subgroup],0)),"")</f>
        <v>Watering, Pumps</v>
      </c>
      <c r="H158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6" s="36">
        <v>9111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Row],[SubGroup]],'Структура цен DIY'!$B:$C,2,FALSE),0)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0" t="str">
        <f>IFERROR(INDEX(Структура_ассортимента[SuperCategory],MATCH(Товары[[#This Row],[SubGroup]],Структура_ассортимента[Subgroup],0)),"")</f>
        <v>O</v>
      </c>
      <c r="D15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110" t="str">
        <f>IFERROR(INDEX(Структура_ассортимента[Product group],MATCH(Товары[[#This Row],[SubGroup]],Структура_ассортимента[Subgroup],0)),"")</f>
        <v>WPU_C</v>
      </c>
      <c r="G1587" s="110" t="str">
        <f>IFERROR(INDEX(Структура_ассортимента[Product group name ENG],MATCH(Товары[[#This Row],[SubGroup]],Структура_ассортимента[Subgroup],0)),"")</f>
        <v>Watering, Pumps</v>
      </c>
      <c r="H1587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7" s="36">
        <v>9111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Row],[SubGroup]],'Структура цен DIY'!$B:$C,2,FALSE),0)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0" t="str">
        <f>IFERROR(INDEX(Структура_ассортимента[SuperCategory],MATCH(Товары[[#This Row],[SubGroup]],Структура_ассортимента[Subgroup],0)),"")</f>
        <v>O</v>
      </c>
      <c r="D15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110" t="str">
        <f>IFERROR(INDEX(Структура_ассортимента[Product group],MATCH(Товары[[#This Row],[SubGroup]],Структура_ассортимента[Subgroup],0)),"")</f>
        <v>WPU_C</v>
      </c>
      <c r="G1588" s="110" t="str">
        <f>IFERROR(INDEX(Структура_ассортимента[Product group name ENG],MATCH(Товары[[#This Row],[SubGroup]],Структура_ассортимента[Subgroup],0)),"")</f>
        <v>Watering, Pumps</v>
      </c>
      <c r="H1588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8" s="36">
        <v>9114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Row],[SubGroup]],'Структура цен DIY'!$B:$C,2,FALSE),0)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0" t="str">
        <f>IFERROR(INDEX(Структура_ассортимента[SuperCategory],MATCH(Товары[[#This Row],[SubGroup]],Структура_ассортимента[Subgroup],0)),"")</f>
        <v>O</v>
      </c>
      <c r="D15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110" t="str">
        <f>IFERROR(INDEX(Структура_ассортимента[Product group],MATCH(Товары[[#This Row],[SubGroup]],Структура_ассортимента[Subgroup],0)),"")</f>
        <v>WPU_C</v>
      </c>
      <c r="G1589" s="110" t="str">
        <f>IFERROR(INDEX(Структура_ассортимента[Product group name ENG],MATCH(Товары[[#This Row],[SubGroup]],Структура_ассортимента[Subgroup],0)),"")</f>
        <v>Watering, Pumps</v>
      </c>
      <c r="H158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9" s="36">
        <v>9112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Row],[SubGroup]],'Структура цен DIY'!$B:$C,2,FALSE),0)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0" t="str">
        <f>IFERROR(INDEX(Структура_ассортимента[SuperCategory],MATCH(Товары[[#This Row],[SubGroup]],Структура_ассортимента[Subgroup],0)),"")</f>
        <v>O</v>
      </c>
      <c r="D15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110" t="str">
        <f>IFERROR(INDEX(Структура_ассортимента[Product group],MATCH(Товары[[#This Row],[SubGroup]],Структура_ассортимента[Subgroup],0)),"")</f>
        <v>WPU_C</v>
      </c>
      <c r="G1590" s="110" t="str">
        <f>IFERROR(INDEX(Структура_ассортимента[Product group name ENG],MATCH(Товары[[#This Row],[SubGroup]],Структура_ассортимента[Subgroup],0)),"")</f>
        <v>Watering, Pumps</v>
      </c>
      <c r="H159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0" s="36">
        <v>9112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Row],[SubGroup]],'Структура цен DIY'!$B:$C,2,FALSE),0)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0" t="str">
        <f>IFERROR(INDEX(Структура_ассортимента[SuperCategory],MATCH(Товары[[#This Row],[SubGroup]],Структура_ассортимента[Subgroup],0)),"")</f>
        <v>O</v>
      </c>
      <c r="D15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110" t="str">
        <f>IFERROR(INDEX(Структура_ассортимента[Product group],MATCH(Товары[[#This Row],[SubGroup]],Структура_ассортимента[Subgroup],0)),"")</f>
        <v>WPU_C</v>
      </c>
      <c r="G1591" s="110" t="str">
        <f>IFERROR(INDEX(Структура_ассортимента[Product group name ENG],MATCH(Товары[[#This Row],[SubGroup]],Структура_ассортимента[Subgroup],0)),"")</f>
        <v>Watering, Pumps</v>
      </c>
      <c r="H1591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Row],[SubGroup]],'Структура цен DIY'!$B:$C,2,FALSE),0)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0" t="str">
        <f>IFERROR(INDEX(Структура_ассортимента[SuperCategory],MATCH(Товары[[#This Row],[SubGroup]],Структура_ассортимента[Subgroup],0)),"")</f>
        <v>O</v>
      </c>
      <c r="D15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110" t="str">
        <f>IFERROR(INDEX(Структура_ассортимента[Product group],MATCH(Товары[[#This Row],[SubGroup]],Структура_ассортимента[Subgroup],0)),"")</f>
        <v>WPU_C</v>
      </c>
      <c r="G1592" s="110" t="str">
        <f>IFERROR(INDEX(Структура_ассортимента[Product group name ENG],MATCH(Товары[[#This Row],[SubGroup]],Структура_ассортимента[Subgroup],0)),"")</f>
        <v>Watering, Pumps</v>
      </c>
      <c r="H159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2" s="36">
        <v>9115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Row],[SubGroup]],'Структура цен DIY'!$B:$C,2,FALSE),0)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0" t="str">
        <f>IFERROR(INDEX(Структура_ассортимента[SuperCategory],MATCH(Товары[[#This Row],[SubGroup]],Структура_ассортимента[Subgroup],0)),"")</f>
        <v>O</v>
      </c>
      <c r="D15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110" t="str">
        <f>IFERROR(INDEX(Структура_ассортимента[Product group],MATCH(Товары[[#This Row],[SubGroup]],Структура_ассортимента[Subgroup],0)),"")</f>
        <v>WPU_C</v>
      </c>
      <c r="G1593" s="110" t="str">
        <f>IFERROR(INDEX(Структура_ассортимента[Product group name ENG],MATCH(Товары[[#This Row],[SubGroup]],Структура_ассортимента[Subgroup],0)),"")</f>
        <v>Watering, Pumps</v>
      </c>
      <c r="H159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3" s="36">
        <v>9115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Row],[SubGroup]],'Структура цен DIY'!$B:$C,2,FALSE),0)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0" t="str">
        <f>IFERROR(INDEX(Структура_ассортимента[SuperCategory],MATCH(Товары[[#This Row],[SubGroup]],Структура_ассортимента[Subgroup],0)),"")</f>
        <v>O</v>
      </c>
      <c r="D15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110" t="str">
        <f>IFERROR(INDEX(Структура_ассортимента[Product group],MATCH(Товары[[#This Row],[SubGroup]],Структура_ассортимента[Subgroup],0)),"")</f>
        <v>WPU_C</v>
      </c>
      <c r="G1594" s="110" t="str">
        <f>IFERROR(INDEX(Структура_ассортимента[Product group name ENG],MATCH(Товары[[#This Row],[SubGroup]],Структура_ассортимента[Subgroup],0)),"")</f>
        <v>Watering, Pumps</v>
      </c>
      <c r="H159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Row],[SubGroup]],'Структура цен DIY'!$B:$C,2,FALSE),0)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0" t="str">
        <f>IFERROR(INDEX(Структура_ассортимента[SuperCategory],MATCH(Товары[[#This Row],[SubGroup]],Структура_ассортимента[Subgroup],0)),"")</f>
        <v>O</v>
      </c>
      <c r="D15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110" t="str">
        <f>IFERROR(INDEX(Структура_ассортимента[Product group],MATCH(Товары[[#This Row],[SubGroup]],Структура_ассортимента[Subgroup],0)),"")</f>
        <v>WPU_C</v>
      </c>
      <c r="G1595" s="110" t="str">
        <f>IFERROR(INDEX(Структура_ассортимента[Product group name ENG],MATCH(Товары[[#This Row],[SubGroup]],Структура_ассортимента[Subgroup],0)),"")</f>
        <v>Watering, Pumps</v>
      </c>
      <c r="H159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Row],[SubGroup]],'Структура цен DIY'!$B:$C,2,FALSE),0)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0" t="str">
        <f>IFERROR(INDEX(Структура_ассортимента[SuperCategory],MATCH(Товары[[#This Row],[SubGroup]],Структура_ассортимента[Subgroup],0)),"")</f>
        <v>O</v>
      </c>
      <c r="D15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110" t="str">
        <f>IFERROR(INDEX(Структура_ассортимента[Product group],MATCH(Товары[[#This Row],[SubGroup]],Структура_ассортимента[Subgroup],0)),"")</f>
        <v>WPU_P</v>
      </c>
      <c r="G1596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6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6" s="36">
        <v>8346</v>
      </c>
      <c r="J1596" s="36" t="str">
        <f>IFERROR(INDEX(Структура_ассортимента[Generic Name (long)],MATCH(Товары[[#This Row],[SubGroup]],Структура_ассортимента[Subgroup],0)),"")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Row],[SubGroup]],'Структура цен DIY'!$B:$C,2,FALSE),0)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0" t="str">
        <f>IFERROR(INDEX(Структура_ассортимента[SuperCategory],MATCH(Товары[[#This Row],[SubGroup]],Структура_ассортимента[Subgroup],0)),"")</f>
        <v>O</v>
      </c>
      <c r="D15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110" t="str">
        <f>IFERROR(INDEX(Структура_ассортимента[Product group],MATCH(Товары[[#This Row],[SubGroup]],Структура_ассортимента[Subgroup],0)),"")</f>
        <v>WPU_P</v>
      </c>
      <c r="G1597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7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7" s="36">
        <v>8346</v>
      </c>
      <c r="J1597" s="36" t="str">
        <f>IFERROR(INDEX(Структура_ассортимента[Generic Name (long)],MATCH(Товары[[#This Row],[SubGroup]],Структура_ассортимента[Subgroup],0)),"")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Row],[SubGroup]],'Структура цен DIY'!$B:$C,2,FALSE),0)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0" t="str">
        <f>IFERROR(INDEX(Структура_ассортимента[SuperCategory],MATCH(Товары[[#This Row],[SubGroup]],Структура_ассортимента[Subgroup],0)),"")</f>
        <v>W</v>
      </c>
      <c r="D15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8" s="110" t="str">
        <f>IFERROR(INDEX(Структура_ассортимента[Product group],MATCH(Товары[[#This Row],[SubGroup]],Структура_ассортимента[Subgroup],0)),"")</f>
        <v>WSS_C</v>
      </c>
      <c r="G15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5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598" s="36">
        <v>9033</v>
      </c>
      <c r="J1598" s="36" t="str">
        <f>IFERROR(INDEX(Структура_ассортимента[Generic Name (long)],MATCH(Товары[[#This Row],[SubGroup]],Структура_ассортимента[Subgroup],0)),"")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Row],[SubGroup]],'Структура цен DIY'!$B:$C,2,FALSE),0)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0" t="str">
        <f>IFERROR(INDEX(Структура_ассортимента[SuperCategory],MATCH(Товары[[#This Row],[SubGroup]],Структура_ассортимента[Subgroup],0)),"")</f>
        <v>W</v>
      </c>
      <c r="D15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9" s="110" t="str">
        <f>IFERROR(INDEX(Структура_ассортимента[Product group],MATCH(Товары[[#This Row],[SubGroup]],Структура_ассортимента[Subgroup],0)),"")</f>
        <v>WSC_C</v>
      </c>
      <c r="G159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59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599" s="36">
        <v>9031</v>
      </c>
      <c r="J1599" s="36" t="str">
        <f>IFERROR(INDEX(Структура_ассортимента[Generic Name (long)],MATCH(Товары[[#This Row],[SubGroup]],Структура_ассортимента[Subgroup],0)),"")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Row],[SubGroup]],'Структура цен DIY'!$B:$C,2,FALSE),0)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0" t="str">
        <f>IFERROR(INDEX(Структура_ассортимента[SuperCategory],MATCH(Товары[[#This Row],[SubGroup]],Структура_ассортимента[Subgroup],0)),"")</f>
        <v>W</v>
      </c>
      <c r="D16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110" t="str">
        <f>IFERROR(INDEX(Структура_ассортимента[Product group],MATCH(Товары[[#This Row],[SubGroup]],Структура_ассортимента[Subgroup],0)),"")</f>
        <v>WSC_C</v>
      </c>
      <c r="G160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0" s="36">
        <v>9031</v>
      </c>
      <c r="J1600" s="36" t="str">
        <f>IFERROR(INDEX(Структура_ассортимента[Generic Name (long)],MATCH(Товары[[#This Row],[SubGroup]],Структура_ассортимента[Subgroup],0)),"")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Row],[SubGroup]],'Структура цен DIY'!$B:$C,2,FALSE),0)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0" t="str">
        <f>IFERROR(INDEX(Структура_ассортимента[SuperCategory],MATCH(Товары[[#This Row],[SubGroup]],Структура_ассортимента[Subgroup],0)),"")</f>
        <v>W</v>
      </c>
      <c r="D16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110" t="str">
        <f>IFERROR(INDEX(Структура_ассортимента[Product group],MATCH(Товары[[#This Row],[SubGroup]],Структура_ассортимента[Subgroup],0)),"")</f>
        <v>WSC_C</v>
      </c>
      <c r="G160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Row],[SubGroup]],'Структура цен DIY'!$B:$C,2,FALSE),0)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0" t="str">
        <f>IFERROR(INDEX(Структура_ассортимента[SuperCategory],MATCH(Товары[[#This Row],[SubGroup]],Структура_ассортимента[Subgroup],0)),"")</f>
        <v>W</v>
      </c>
      <c r="D16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110" t="str">
        <f>IFERROR(INDEX(Структура_ассортимента[Product group],MATCH(Товары[[#This Row],[SubGroup]],Структура_ассортимента[Subgroup],0)),"")</f>
        <v>WSC_C</v>
      </c>
      <c r="G160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Row],[SubGroup]],'Структура цен DIY'!$B:$C,2,FALSE),0)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0" t="str">
        <f>IFERROR(INDEX(Структура_ассортимента[SuperCategory],MATCH(Товары[[#This Row],[SubGroup]],Структура_ассортимента[Subgroup],0)),"")</f>
        <v>W</v>
      </c>
      <c r="D16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110" t="str">
        <f>IFERROR(INDEX(Структура_ассортимента[Product group],MATCH(Товары[[#This Row],[SubGroup]],Структура_ассортимента[Subgroup],0)),"")</f>
        <v>WSC_C</v>
      </c>
      <c r="G160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Row],[SubGroup]],'Структура цен DIY'!$B:$C,2,FALSE),0)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0" t="str">
        <f>IFERROR(INDEX(Структура_ассортимента[SuperCategory],MATCH(Товары[[#This Row],[SubGroup]],Структура_ассортимента[Subgroup],0)),"")</f>
        <v>W</v>
      </c>
      <c r="D16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110" t="str">
        <f>IFERROR(INDEX(Структура_ассортимента[Product group],MATCH(Товары[[#This Row],[SubGroup]],Структура_ассортимента[Subgroup],0)),"")</f>
        <v>WSC_C</v>
      </c>
      <c r="G160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Row],[SubGroup]],'Структура цен DIY'!$B:$C,2,FALSE),0)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0" t="str">
        <f>IFERROR(INDEX(Структура_ассортимента[SuperCategory],MATCH(Товары[[#This Row],[SubGroup]],Структура_ассортимента[Subgroup],0)),"")</f>
        <v>W</v>
      </c>
      <c r="D16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110" t="str">
        <f>IFERROR(INDEX(Структура_ассортимента[Product group],MATCH(Товары[[#This Row],[SubGroup]],Структура_ассортимента[Subgroup],0)),"")</f>
        <v>WSC_C</v>
      </c>
      <c r="G160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Row],[SubGroup]],'Структура цен DIY'!$B:$C,2,FALSE),0)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0" t="str">
        <f>IFERROR(INDEX(Структура_ассортимента[SuperCategory],MATCH(Товары[[#This Row],[SubGroup]],Структура_ассортимента[Subgroup],0)),"")</f>
        <v>W</v>
      </c>
      <c r="D16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110" t="str">
        <f>IFERROR(INDEX(Структура_ассортимента[Product group],MATCH(Товары[[#This Row],[SubGroup]],Структура_ассортимента[Subgroup],0)),"")</f>
        <v>WSC_C</v>
      </c>
      <c r="G160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Row],[SubGroup]],'Структура цен DIY'!$B:$C,2,FALSE),0)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0" t="str">
        <f>IFERROR(INDEX(Структура_ассортимента[SuperCategory],MATCH(Товары[[#This Row],[SubGroup]],Структура_ассортимента[Subgroup],0)),"")</f>
        <v>W</v>
      </c>
      <c r="D16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110" t="str">
        <f>IFERROR(INDEX(Структура_ассортимента[Product group],MATCH(Товары[[#This Row],[SubGroup]],Структура_ассортимента[Subgroup],0)),"")</f>
        <v>WSC_C</v>
      </c>
      <c r="G160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Row],[SubGroup]],'Структура цен DIY'!$B:$C,2,FALSE),0)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0" t="str">
        <f>IFERROR(INDEX(Структура_ассортимента[SuperCategory],MATCH(Товары[[#This Row],[SubGroup]],Структура_ассортимента[Subgroup],0)),"")</f>
        <v>W</v>
      </c>
      <c r="D16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110" t="str">
        <f>IFERROR(INDEX(Структура_ассортимента[Product group],MATCH(Товары[[#This Row],[SubGroup]],Структура_ассортимента[Subgroup],0)),"")</f>
        <v>WSC_C</v>
      </c>
      <c r="G160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Row],[SubGroup]],'Структура цен DIY'!$B:$C,2,FALSE),0)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0" t="str">
        <f>IFERROR(INDEX(Структура_ассортимента[SuperCategory],MATCH(Товары[[#This Row],[SubGroup]],Структура_ассортимента[Subgroup],0)),"")</f>
        <v>W</v>
      </c>
      <c r="D16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110" t="str">
        <f>IFERROR(INDEX(Структура_ассортимента[Product group],MATCH(Товары[[#This Row],[SubGroup]],Структура_ассортимента[Subgroup],0)),"")</f>
        <v>WSC_C</v>
      </c>
      <c r="G160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Row],[SubGroup]],'Структура цен DIY'!$B:$C,2,FALSE),0)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0" t="str">
        <f>IFERROR(INDEX(Структура_ассортимента[SuperCategory],MATCH(Товары[[#This Row],[SubGroup]],Структура_ассортимента[Subgroup],0)),"")</f>
        <v>W</v>
      </c>
      <c r="D16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110" t="str">
        <f>IFERROR(INDEX(Структура_ассортимента[Product group],MATCH(Товары[[#This Row],[SubGroup]],Структура_ассортимента[Subgroup],0)),"")</f>
        <v>WSC_C</v>
      </c>
      <c r="G161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Row],[SubGroup]],'Структура цен DIY'!$B:$C,2,FALSE),0)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0" t="str">
        <f>IFERROR(INDEX(Структура_ассортимента[SuperCategory],MATCH(Товары[[#This Row],[SubGroup]],Структура_ассортимента[Subgroup],0)),"")</f>
        <v>W</v>
      </c>
      <c r="D16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110" t="str">
        <f>IFERROR(INDEX(Структура_ассортимента[Product group],MATCH(Товары[[#This Row],[SubGroup]],Структура_ассортимента[Subgroup],0)),"")</f>
        <v>WSC_C</v>
      </c>
      <c r="G161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Row],[SubGroup]],'Структура цен DIY'!$B:$C,2,FALSE),0)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0" t="str">
        <f>IFERROR(INDEX(Структура_ассортимента[SuperCategory],MATCH(Товары[[#This Row],[SubGroup]],Структура_ассортимента[Subgroup],0)),"")</f>
        <v>W</v>
      </c>
      <c r="D16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110" t="str">
        <f>IFERROR(INDEX(Структура_ассортимента[Product group],MATCH(Товары[[#This Row],[SubGroup]],Структура_ассортимента[Subgroup],0)),"")</f>
        <v>WSC_C</v>
      </c>
      <c r="G161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Row],[SubGroup]],'Структура цен DIY'!$B:$C,2,FALSE),0)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0" t="str">
        <f>IFERROR(INDEX(Структура_ассортимента[SuperCategory],MATCH(Товары[[#This Row],[SubGroup]],Структура_ассортимента[Subgroup],0)),"")</f>
        <v>W</v>
      </c>
      <c r="D16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110" t="str">
        <f>IFERROR(INDEX(Структура_ассортимента[Product group],MATCH(Товары[[#This Row],[SubGroup]],Структура_ассортимента[Subgroup],0)),"")</f>
        <v>WSC_C</v>
      </c>
      <c r="G161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Row],[SubGroup]],'Структура цен DIY'!$B:$C,2,FALSE),0)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0" t="str">
        <f>IFERROR(INDEX(Структура_ассортимента[SuperCategory],MATCH(Товары[[#This Row],[SubGroup]],Структура_ассортимента[Subgroup],0)),"")</f>
        <v>W</v>
      </c>
      <c r="D16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110" t="str">
        <f>IFERROR(INDEX(Структура_ассортимента[Product group],MATCH(Товары[[#This Row],[SubGroup]],Структура_ассортимента[Subgroup],0)),"")</f>
        <v>WSC_C</v>
      </c>
      <c r="G161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Row],[SubGroup]],'Структура цен DIY'!$B:$C,2,FALSE),0)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0" t="str">
        <f>IFERROR(INDEX(Структура_ассортимента[SuperCategory],MATCH(Товары[[#This Row],[SubGroup]],Структура_ассортимента[Subgroup],0)),"")</f>
        <v>W</v>
      </c>
      <c r="D16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110" t="str">
        <f>IFERROR(INDEX(Структура_ассортимента[Product group],MATCH(Товары[[#This Row],[SubGroup]],Структура_ассортимента[Subgroup],0)),"")</f>
        <v>WSC_C</v>
      </c>
      <c r="G161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Row],[SubGroup]],'Структура цен DIY'!$B:$C,2,FALSE),0)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0" t="str">
        <f>IFERROR(INDEX(Структура_ассортимента[SuperCategory],MATCH(Товары[[#This Row],[SubGroup]],Структура_ассортимента[Subgroup],0)),"")</f>
        <v>W</v>
      </c>
      <c r="D16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110" t="str">
        <f>IFERROR(INDEX(Структура_ассортимента[Product group],MATCH(Товары[[#This Row],[SubGroup]],Структура_ассортимента[Subgroup],0)),"")</f>
        <v>WSC_C</v>
      </c>
      <c r="G161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Row],[SubGroup]],'Структура цен DIY'!$B:$C,2,FALSE),0)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0" t="str">
        <f>IFERROR(INDEX(Структура_ассортимента[SuperCategory],MATCH(Товары[[#This Row],[SubGroup]],Структура_ассортимента[Subgroup],0)),"")</f>
        <v>W</v>
      </c>
      <c r="D16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110" t="str">
        <f>IFERROR(INDEX(Структура_ассортимента[Product group],MATCH(Товары[[#This Row],[SubGroup]],Структура_ассортимента[Subgroup],0)),"")</f>
        <v>WSC_C</v>
      </c>
      <c r="G161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Row],[SubGroup]],'Структура цен DIY'!$B:$C,2,FALSE),0)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0" t="str">
        <f>IFERROR(INDEX(Структура_ассортимента[SuperCategory],MATCH(Товары[[#This Row],[SubGroup]],Структура_ассортимента[Subgroup],0)),"")</f>
        <v>W</v>
      </c>
      <c r="D16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110" t="str">
        <f>IFERROR(INDEX(Структура_ассортимента[Product group],MATCH(Товары[[#This Row],[SubGroup]],Структура_ассортимента[Subgroup],0)),"")</f>
        <v>WSC_C</v>
      </c>
      <c r="G161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Row],[SubGroup]],'Структура цен DIY'!$B:$C,2,FALSE),0)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0" t="str">
        <f>IFERROR(INDEX(Структура_ассортимента[SuperCategory],MATCH(Товары[[#This Row],[SubGroup]],Структура_ассортимента[Subgroup],0)),"")</f>
        <v>W</v>
      </c>
      <c r="D16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110" t="str">
        <f>IFERROR(INDEX(Структура_ассортимента[Product group],MATCH(Товары[[#This Row],[SubGroup]],Структура_ассортимента[Subgroup],0)),"")</f>
        <v>WSC_C</v>
      </c>
      <c r="G161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Row],[SubGroup]],'Структура цен DIY'!$B:$C,2,FALSE),0)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0" t="str">
        <f>IFERROR(INDEX(Структура_ассортимента[SuperCategory],MATCH(Товары[[#This Row],[SubGroup]],Структура_ассортимента[Subgroup],0)),"")</f>
        <v>W</v>
      </c>
      <c r="D16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110" t="str">
        <f>IFERROR(INDEX(Структура_ассортимента[Product group],MATCH(Товары[[#This Row],[SubGroup]],Структура_ассортимента[Subgroup],0)),"")</f>
        <v>WSC_C</v>
      </c>
      <c r="G162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Row],[SubGroup]],'Структура цен DIY'!$B:$C,2,FALSE),0)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0" t="str">
        <f>IFERROR(INDEX(Структура_ассортимента[SuperCategory],MATCH(Товары[[#This Row],[SubGroup]],Структура_ассортимента[Subgroup],0)),"")</f>
        <v>W</v>
      </c>
      <c r="D16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110" t="str">
        <f>IFERROR(INDEX(Структура_ассортимента[Product group],MATCH(Товары[[#This Row],[SubGroup]],Структура_ассортимента[Subgroup],0)),"")</f>
        <v>WSC_C</v>
      </c>
      <c r="G162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Row],[SubGroup]],'Структура цен DIY'!$B:$C,2,FALSE),0)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0" t="str">
        <f>IFERROR(INDEX(Структура_ассортимента[SuperCategory],MATCH(Товары[[#This Row],[SubGroup]],Структура_ассортимента[Subgroup],0)),"")</f>
        <v>W</v>
      </c>
      <c r="D16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110" t="str">
        <f>IFERROR(INDEX(Структура_ассортимента[Product group],MATCH(Товары[[#This Row],[SubGroup]],Структура_ассортимента[Subgroup],0)),"")</f>
        <v>WSC_C</v>
      </c>
      <c r="G162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Row],[SubGroup]],'Структура цен DIY'!$B:$C,2,FALSE),0)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0" t="str">
        <f>IFERROR(INDEX(Структура_ассортимента[SuperCategory],MATCH(Товары[[#This Row],[SubGroup]],Структура_ассортимента[Subgroup],0)),"")</f>
        <v>W</v>
      </c>
      <c r="D16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110" t="str">
        <f>IFERROR(INDEX(Структура_ассортимента[Product group],MATCH(Товары[[#This Row],[SubGroup]],Структура_ассортимента[Subgroup],0)),"")</f>
        <v>WSC_C</v>
      </c>
      <c r="G162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Row],[SubGroup]],'Структура цен DIY'!$B:$C,2,FALSE),0)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0" t="str">
        <f>IFERROR(INDEX(Структура_ассортимента[SuperCategory],MATCH(Товары[[#This Row],[SubGroup]],Структура_ассортимента[Subgroup],0)),"")</f>
        <v>W</v>
      </c>
      <c r="D16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110" t="str">
        <f>IFERROR(INDEX(Структура_ассортимента[Product group],MATCH(Товары[[#This Row],[SubGroup]],Структура_ассортимента[Subgroup],0)),"")</f>
        <v>WSC_C</v>
      </c>
      <c r="G162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Row],[SubGroup]],'Структура цен DIY'!$B:$C,2,FALSE),0)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0" t="str">
        <f>IFERROR(INDEX(Структура_ассортимента[SuperCategory],MATCH(Товары[[#This Row],[SubGroup]],Структура_ассортимента[Subgroup],0)),"")</f>
        <v>W</v>
      </c>
      <c r="D16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110" t="str">
        <f>IFERROR(INDEX(Структура_ассортимента[Product group],MATCH(Товары[[#This Row],[SubGroup]],Структура_ассортимента[Subgroup],0)),"")</f>
        <v>WSC_C</v>
      </c>
      <c r="G162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Row],[SubGroup]],'Структура цен DIY'!$B:$C,2,FALSE),0)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0" t="str">
        <f>IFERROR(INDEX(Структура_ассортимента[SuperCategory],MATCH(Товары[[#This Row],[SubGroup]],Структура_ассортимента[Subgroup],0)),"")</f>
        <v>W</v>
      </c>
      <c r="D16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110" t="str">
        <f>IFERROR(INDEX(Структура_ассортимента[Product group],MATCH(Товары[[#This Row],[SubGroup]],Структура_ассортимента[Subgroup],0)),"")</f>
        <v>WSC_C</v>
      </c>
      <c r="G162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Row],[SubGroup]],'Структура цен DIY'!$B:$C,2,FALSE),0)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0" t="str">
        <f>IFERROR(INDEX(Структура_ассортимента[SuperCategory],MATCH(Товары[[#This Row],[SubGroup]],Структура_ассортимента[Subgroup],0)),"")</f>
        <v>W</v>
      </c>
      <c r="D16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110" t="str">
        <f>IFERROR(INDEX(Структура_ассортимента[Product group],MATCH(Товары[[#This Row],[SubGroup]],Структура_ассортимента[Subgroup],0)),"")</f>
        <v>WSC_C</v>
      </c>
      <c r="G162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Row],[SubGroup]],'Структура цен DIY'!$B:$C,2,FALSE),0)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0" t="str">
        <f>IFERROR(INDEX(Структура_ассортимента[SuperCategory],MATCH(Товары[[#This Row],[SubGroup]],Структура_ассортимента[Subgroup],0)),"")</f>
        <v>W</v>
      </c>
      <c r="D16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110" t="str">
        <f>IFERROR(INDEX(Структура_ассортимента[Product group],MATCH(Товары[[#This Row],[SubGroup]],Структура_ассортимента[Subgroup],0)),"")</f>
        <v>WSC_C</v>
      </c>
      <c r="G162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Row],[SubGroup]],'Структура цен DIY'!$B:$C,2,FALSE),0)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0" t="str">
        <f>IFERROR(INDEX(Структура_ассортимента[SuperCategory],MATCH(Товары[[#This Row],[SubGroup]],Структура_ассортимента[Subgroup],0)),"")</f>
        <v>W</v>
      </c>
      <c r="D16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110" t="str">
        <f>IFERROR(INDEX(Структура_ассортимента[Product group],MATCH(Товары[[#This Row],[SubGroup]],Структура_ассортимента[Subgroup],0)),"")</f>
        <v>WSC_C</v>
      </c>
      <c r="G162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Row],[SubGroup]],'Структура цен DIY'!$B:$C,2,FALSE),0)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0" t="str">
        <f>IFERROR(INDEX(Структура_ассортимента[SuperCategory],MATCH(Товары[[#This Row],[SubGroup]],Структура_ассортимента[Subgroup],0)),"")</f>
        <v>W</v>
      </c>
      <c r="D16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110" t="str">
        <f>IFERROR(INDEX(Структура_ассортимента[Product group],MATCH(Товары[[#This Row],[SubGroup]],Структура_ассортимента[Subgroup],0)),"")</f>
        <v>WSC_C</v>
      </c>
      <c r="G163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Row],[SubGroup]],'Структура цен DIY'!$B:$C,2,FALSE),0)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0" t="str">
        <f>IFERROR(INDEX(Структура_ассортимента[SuperCategory],MATCH(Товары[[#This Row],[SubGroup]],Структура_ассортимента[Subgroup],0)),"")</f>
        <v>W</v>
      </c>
      <c r="D16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110" t="str">
        <f>IFERROR(INDEX(Структура_ассортимента[Product group],MATCH(Товары[[#This Row],[SubGroup]],Структура_ассортимента[Subgroup],0)),"")</f>
        <v>WSC_C</v>
      </c>
      <c r="G163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Row],[SubGroup]],'Структура цен DIY'!$B:$C,2,FALSE),0)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0" t="str">
        <f>IFERROR(INDEX(Структура_ассортимента[SuperCategory],MATCH(Товары[[#This Row],[SubGroup]],Структура_ассортимента[Subgroup],0)),"")</f>
        <v>W</v>
      </c>
      <c r="D16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110" t="str">
        <f>IFERROR(INDEX(Структура_ассортимента[Product group],MATCH(Товары[[#This Row],[SubGroup]],Структура_ассортимента[Subgroup],0)),"")</f>
        <v>WSS_C</v>
      </c>
      <c r="G16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2" s="36">
        <v>9033</v>
      </c>
      <c r="J1632" s="36" t="str">
        <f>IFERROR(INDEX(Структура_ассортимента[Generic Name (long)],MATCH(Товары[[#This Row],[SubGroup]],Структура_ассортимента[Subgroup],0)),"")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Row],[SubGroup]],'Структура цен DIY'!$B:$C,2,FALSE),0)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0" t="str">
        <f>IFERROR(INDEX(Структура_ассортимента[SuperCategory],MATCH(Товары[[#This Row],[SubGroup]],Структура_ассортимента[Subgroup],0)),"")</f>
        <v>W</v>
      </c>
      <c r="D16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110" t="str">
        <f>IFERROR(INDEX(Структура_ассортимента[Product group],MATCH(Товары[[#This Row],[SubGroup]],Структура_ассортимента[Subgroup],0)),"")</f>
        <v>WSS_C</v>
      </c>
      <c r="G16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3" s="36">
        <v>9033</v>
      </c>
      <c r="J1633" s="36" t="str">
        <f>IFERROR(INDEX(Структура_ассортимента[Generic Name (long)],MATCH(Товары[[#This Row],[SubGroup]],Структура_ассортимента[Subgroup],0)),"")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Row],[SubGroup]],'Структура цен DIY'!$B:$C,2,FALSE),0)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0" t="str">
        <f>IFERROR(INDEX(Структура_ассортимента[SuperCategory],MATCH(Товары[[#This Row],[SubGroup]],Структура_ассортимента[Subgroup],0)),"")</f>
        <v>W</v>
      </c>
      <c r="D16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110" t="str">
        <f>IFERROR(INDEX(Структура_ассортимента[Product group],MATCH(Товары[[#This Row],[SubGroup]],Структура_ассортимента[Subgroup],0)),"")</f>
        <v>WSS_C</v>
      </c>
      <c r="G16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Row],[SubGroup]],'Структура цен DIY'!$B:$C,2,FALSE),0)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0" t="str">
        <f>IFERROR(INDEX(Структура_ассортимента[SuperCategory],MATCH(Товары[[#This Row],[SubGroup]],Структура_ассортимента[Subgroup],0)),"")</f>
        <v>W</v>
      </c>
      <c r="D16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110" t="str">
        <f>IFERROR(INDEX(Структура_ассортимента[Product group],MATCH(Товары[[#This Row],[SubGroup]],Структура_ассортимента[Subgroup],0)),"")</f>
        <v>WSS_C</v>
      </c>
      <c r="G16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Row],[SubGroup]],'Структура цен DIY'!$B:$C,2,FALSE),0)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0" t="str">
        <f>IFERROR(INDEX(Структура_ассортимента[SuperCategory],MATCH(Товары[[#This Row],[SubGroup]],Структура_ассортимента[Subgroup],0)),"")</f>
        <v>W</v>
      </c>
      <c r="D16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110" t="str">
        <f>IFERROR(INDEX(Структура_ассортимента[Product group],MATCH(Товары[[#This Row],[SubGroup]],Структура_ассортимента[Subgroup],0)),"")</f>
        <v>WSS_C</v>
      </c>
      <c r="G16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Row],[SubGroup]],'Структура цен DIY'!$B:$C,2,FALSE),0)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0" t="str">
        <f>IFERROR(INDEX(Структура_ассортимента[SuperCategory],MATCH(Товары[[#This Row],[SubGroup]],Структура_ассортимента[Subgroup],0)),"")</f>
        <v>W</v>
      </c>
      <c r="D16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110" t="str">
        <f>IFERROR(INDEX(Структура_ассортимента[Product group],MATCH(Товары[[#This Row],[SubGroup]],Структура_ассортимента[Subgroup],0)),"")</f>
        <v>WSS_C</v>
      </c>
      <c r="G16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Row],[SubGroup]],'Структура цен DIY'!$B:$C,2,FALSE),0)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0" t="str">
        <f>IFERROR(INDEX(Структура_ассортимента[SuperCategory],MATCH(Товары[[#This Row],[SubGroup]],Структура_ассортимента[Subgroup],0)),"")</f>
        <v>W</v>
      </c>
      <c r="D16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110" t="str">
        <f>IFERROR(INDEX(Структура_ассортимента[Product group],MATCH(Товары[[#This Row],[SubGroup]],Структура_ассортимента[Subgroup],0)),"")</f>
        <v>WSS_C</v>
      </c>
      <c r="G16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Row],[SubGroup]],'Структура цен DIY'!$B:$C,2,FALSE),0)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0" t="str">
        <f>IFERROR(INDEX(Структура_ассортимента[SuperCategory],MATCH(Товары[[#This Row],[SubGroup]],Структура_ассортимента[Subgroup],0)),"")</f>
        <v>W</v>
      </c>
      <c r="D16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110" t="str">
        <f>IFERROR(INDEX(Структура_ассортимента[Product group],MATCH(Товары[[#This Row],[SubGroup]],Структура_ассортимента[Subgroup],0)),"")</f>
        <v>WSS_C</v>
      </c>
      <c r="G16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Row],[SubGroup]],'Структура цен DIY'!$B:$C,2,FALSE),0)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0" t="str">
        <f>IFERROR(INDEX(Структура_ассортимента[SuperCategory],MATCH(Товары[[#This Row],[SubGroup]],Структура_ассортимента[Subgroup],0)),"")</f>
        <v>W</v>
      </c>
      <c r="D16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110" t="str">
        <f>IFERROR(INDEX(Структура_ассортимента[Product group],MATCH(Товары[[#This Row],[SubGroup]],Структура_ассортимента[Subgroup],0)),"")</f>
        <v>WSS_C</v>
      </c>
      <c r="G16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Row],[SubGroup]],'Структура цен DIY'!$B:$C,2,FALSE),0)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0" t="str">
        <f>IFERROR(INDEX(Структура_ассортимента[SuperCategory],MATCH(Товары[[#This Row],[SubGroup]],Структура_ассортимента[Subgroup],0)),"")</f>
        <v>W</v>
      </c>
      <c r="D16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110" t="str">
        <f>IFERROR(INDEX(Структура_ассортимента[Product group],MATCH(Товары[[#This Row],[SubGroup]],Структура_ассортимента[Subgroup],0)),"")</f>
        <v>WSS_C</v>
      </c>
      <c r="G16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Row],[SubGroup]],'Структура цен DIY'!$B:$C,2,FALSE),0)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0" t="str">
        <f>IFERROR(INDEX(Структура_ассортимента[SuperCategory],MATCH(Товары[[#This Row],[SubGroup]],Структура_ассортимента[Subgroup],0)),"")</f>
        <v>W</v>
      </c>
      <c r="D16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110" t="str">
        <f>IFERROR(INDEX(Структура_ассортимента[Product group],MATCH(Товары[[#This Row],[SubGroup]],Структура_ассортимента[Subgroup],0)),"")</f>
        <v>WSS_C</v>
      </c>
      <c r="G16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Row],[SubGroup]],'Структура цен DIY'!$B:$C,2,FALSE),0)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0" t="str">
        <f>IFERROR(INDEX(Структура_ассортимента[SuperCategory],MATCH(Товары[[#This Row],[SubGroup]],Структура_ассортимента[Subgroup],0)),"")</f>
        <v>W</v>
      </c>
      <c r="D16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110" t="str">
        <f>IFERROR(INDEX(Структура_ассортимента[Product group],MATCH(Товары[[#This Row],[SubGroup]],Структура_ассортимента[Subgroup],0)),"")</f>
        <v>WSS_C</v>
      </c>
      <c r="G16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Row],[SubGroup]],'Структура цен DIY'!$B:$C,2,FALSE),0)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0" t="str">
        <f>IFERROR(INDEX(Структура_ассортимента[SuperCategory],MATCH(Товары[[#This Row],[SubGroup]],Структура_ассортимента[Subgroup],0)),"")</f>
        <v>W</v>
      </c>
      <c r="D16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110" t="str">
        <f>IFERROR(INDEX(Структура_ассортимента[Product group],MATCH(Товары[[#This Row],[SubGroup]],Структура_ассортимента[Subgroup],0)),"")</f>
        <v>WSS_C</v>
      </c>
      <c r="G16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Row],[SubGroup]],'Структура цен DIY'!$B:$C,2,FALSE),0)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0" t="str">
        <f>IFERROR(INDEX(Структура_ассортимента[SuperCategory],MATCH(Товары[[#This Row],[SubGroup]],Структура_ассортимента[Subgroup],0)),"")</f>
        <v>W</v>
      </c>
      <c r="D16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110" t="str">
        <f>IFERROR(INDEX(Структура_ассортимента[Product group],MATCH(Товары[[#This Row],[SubGroup]],Структура_ассортимента[Subgroup],0)),"")</f>
        <v>WSC_C</v>
      </c>
      <c r="G164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5" s="36">
        <v>9031</v>
      </c>
      <c r="J1645" s="36" t="str">
        <f>IFERROR(INDEX(Структура_ассортимента[Generic Name (long)],MATCH(Товары[[#This Row],[SubGroup]],Структура_ассортимента[Subgroup],0)),"")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Row],[SubGroup]],'Структура цен DIY'!$B:$C,2,FALSE),0)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0" t="str">
        <f>IFERROR(INDEX(Структура_ассортимента[SuperCategory],MATCH(Товары[[#This Row],[SubGroup]],Структура_ассортимента[Subgroup],0)),"")</f>
        <v>W</v>
      </c>
      <c r="D16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110" t="str">
        <f>IFERROR(INDEX(Структура_ассортимента[Product group],MATCH(Товары[[#This Row],[SubGroup]],Структура_ассортимента[Subgroup],0)),"")</f>
        <v>WSC_C</v>
      </c>
      <c r="G164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6" s="36">
        <v>9031</v>
      </c>
      <c r="J1646" s="36" t="str">
        <f>IFERROR(INDEX(Структура_ассортимента[Generic Name (long)],MATCH(Товары[[#This Row],[SubGroup]],Структура_ассортимента[Subgroup],0)),"")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Row],[SubGroup]],'Структура цен DIY'!$B:$C,2,FALSE),0)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0" t="str">
        <f>IFERROR(INDEX(Структура_ассортимента[SuperCategory],MATCH(Товары[[#This Row],[SubGroup]],Структура_ассортимента[Subgroup],0)),"")</f>
        <v>W</v>
      </c>
      <c r="D16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110" t="str">
        <f>IFERROR(INDEX(Структура_ассортимента[Product group],MATCH(Товары[[#This Row],[SubGroup]],Структура_ассортимента[Subgroup],0)),"")</f>
        <v>WSC_C</v>
      </c>
      <c r="G164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Row],[SubGroup]],'Структура цен DIY'!$B:$C,2,FALSE),0)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0" t="str">
        <f>IFERROR(INDEX(Структура_ассортимента[SuperCategory],MATCH(Товары[[#This Row],[SubGroup]],Структура_ассортимента[Subgroup],0)),"")</f>
        <v>W</v>
      </c>
      <c r="D16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110" t="str">
        <f>IFERROR(INDEX(Структура_ассортимента[Product group],MATCH(Товары[[#This Row],[SubGroup]],Структура_ассортимента[Subgroup],0)),"")</f>
        <v>WSC_C</v>
      </c>
      <c r="G164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Row],[SubGroup]],'Структура цен DIY'!$B:$C,2,FALSE),0)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0" t="str">
        <f>IFERROR(INDEX(Структура_ассортимента[SuperCategory],MATCH(Товары[[#This Row],[SubGroup]],Структура_ассортимента[Subgroup],0)),"")</f>
        <v>W</v>
      </c>
      <c r="D16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110" t="str">
        <f>IFERROR(INDEX(Структура_ассортимента[Product group],MATCH(Товары[[#This Row],[SubGroup]],Структура_ассортимента[Subgroup],0)),"")</f>
        <v>WSC_C</v>
      </c>
      <c r="G164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Row],[SubGroup]],'Структура цен DIY'!$B:$C,2,FALSE),0)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0" t="str">
        <f>IFERROR(INDEX(Структура_ассортимента[SuperCategory],MATCH(Товары[[#This Row],[SubGroup]],Структура_ассортимента[Subgroup],0)),"")</f>
        <v>W</v>
      </c>
      <c r="D16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110" t="str">
        <f>IFERROR(INDEX(Структура_ассортимента[Product group],MATCH(Товары[[#This Row],[SubGroup]],Структура_ассортимента[Subgroup],0)),"")</f>
        <v>WSC_C</v>
      </c>
      <c r="G165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Row],[SubGroup]],'Структура цен DIY'!$B:$C,2,FALSE),0)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0" t="str">
        <f>IFERROR(INDEX(Структура_ассортимента[SuperCategory],MATCH(Товары[[#This Row],[SubGroup]],Структура_ассортимента[Subgroup],0)),"")</f>
        <v>W</v>
      </c>
      <c r="D16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110" t="str">
        <f>IFERROR(INDEX(Структура_ассортимента[Product group],MATCH(Товары[[#This Row],[SubGroup]],Структура_ассортимента[Subgroup],0)),"")</f>
        <v>WSC_C</v>
      </c>
      <c r="G165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Row],[SubGroup]],'Структура цен DIY'!$B:$C,2,FALSE),0)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0" t="str">
        <f>IFERROR(INDEX(Структура_ассортимента[SuperCategory],MATCH(Товары[[#This Row],[SubGroup]],Структура_ассортимента[Subgroup],0)),"")</f>
        <v>W</v>
      </c>
      <c r="D16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110" t="str">
        <f>IFERROR(INDEX(Структура_ассортимента[Product group],MATCH(Товары[[#This Row],[SubGroup]],Структура_ассортимента[Subgroup],0)),"")</f>
        <v>WSS_C</v>
      </c>
      <c r="G16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2" s="36">
        <v>9032</v>
      </c>
      <c r="J1652" s="36" t="str">
        <f>IFERROR(INDEX(Структура_ассортимента[Generic Name (long)],MATCH(Товары[[#This Row],[SubGroup]],Структура_ассортимента[Subgroup],0)),"")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Row],[SubGroup]],'Структура цен DIY'!$B:$C,2,FALSE),0)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0" t="str">
        <f>IFERROR(INDEX(Структура_ассортимента[SuperCategory],MATCH(Товары[[#This Row],[SubGroup]],Структура_ассортимента[Subgroup],0)),"")</f>
        <v>W</v>
      </c>
      <c r="D16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110" t="str">
        <f>IFERROR(INDEX(Структура_ассортимента[Product group],MATCH(Товары[[#This Row],[SubGroup]],Структура_ассортимента[Subgroup],0)),"")</f>
        <v>WSS_C</v>
      </c>
      <c r="G16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3" s="36">
        <v>9032</v>
      </c>
      <c r="J1653" s="36" t="str">
        <f>IFERROR(INDEX(Структура_ассортимента[Generic Name (long)],MATCH(Товары[[#This Row],[SubGroup]],Структура_ассортимента[Subgroup],0)),"")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Row],[SubGroup]],'Структура цен DIY'!$B:$C,2,FALSE),0)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0" t="str">
        <f>IFERROR(INDEX(Структура_ассортимента[SuperCategory],MATCH(Товары[[#This Row],[SubGroup]],Структура_ассортимента[Subgroup],0)),"")</f>
        <v>W</v>
      </c>
      <c r="D16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110" t="str">
        <f>IFERROR(INDEX(Структура_ассортимента[Product group],MATCH(Товары[[#This Row],[SubGroup]],Структура_ассортимента[Subgroup],0)),"")</f>
        <v>WSS_C</v>
      </c>
      <c r="G16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Row],[SubGroup]],'Структура цен DIY'!$B:$C,2,FALSE),0)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0" t="str">
        <f>IFERROR(INDEX(Структура_ассортимента[SuperCategory],MATCH(Товары[[#This Row],[SubGroup]],Структура_ассортимента[Subgroup],0)),"")</f>
        <v>W</v>
      </c>
      <c r="D16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110" t="str">
        <f>IFERROR(INDEX(Структура_ассортимента[Product group],MATCH(Товары[[#This Row],[SubGroup]],Структура_ассортимента[Subgroup],0)),"")</f>
        <v>WSS_C</v>
      </c>
      <c r="G16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Row],[SubGroup]],'Структура цен DIY'!$B:$C,2,FALSE),0)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0" t="str">
        <f>IFERROR(INDEX(Структура_ассортимента[SuperCategory],MATCH(Товары[[#This Row],[SubGroup]],Структура_ассортимента[Subgroup],0)),"")</f>
        <v>W</v>
      </c>
      <c r="D16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110" t="str">
        <f>IFERROR(INDEX(Структура_ассортимента[Product group],MATCH(Товары[[#This Row],[SubGroup]],Структура_ассортимента[Subgroup],0)),"")</f>
        <v>WSS_C</v>
      </c>
      <c r="G16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Row],[SubGroup]],'Структура цен DIY'!$B:$C,2,FALSE),0)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0" t="str">
        <f>IFERROR(INDEX(Структура_ассортимента[SuperCategory],MATCH(Товары[[#This Row],[SubGroup]],Структура_ассортимента[Subgroup],0)),"")</f>
        <v>W</v>
      </c>
      <c r="D16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110" t="str">
        <f>IFERROR(INDEX(Структура_ассортимента[Product group],MATCH(Товары[[#This Row],[SubGroup]],Структура_ассортимента[Subgroup],0)),"")</f>
        <v>WSS_C</v>
      </c>
      <c r="G16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Row],[SubGroup]],'Структура цен DIY'!$B:$C,2,FALSE),0)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0" t="str">
        <f>IFERROR(INDEX(Структура_ассортимента[SuperCategory],MATCH(Товары[[#This Row],[SubGroup]],Структура_ассортимента[Subgroup],0)),"")</f>
        <v>W</v>
      </c>
      <c r="D16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110" t="str">
        <f>IFERROR(INDEX(Структура_ассортимента[Product group],MATCH(Товары[[#This Row],[SubGroup]],Структура_ассортимента[Subgroup],0)),"")</f>
        <v>WSS_C</v>
      </c>
      <c r="G16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Row],[SubGroup]],'Структура цен DIY'!$B:$C,2,FALSE),0)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0" t="str">
        <f>IFERROR(INDEX(Структура_ассортимента[SuperCategory],MATCH(Товары[[#This Row],[SubGroup]],Структура_ассортимента[Subgroup],0)),"")</f>
        <v>W</v>
      </c>
      <c r="D16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110" t="str">
        <f>IFERROR(INDEX(Структура_ассортимента[Product group],MATCH(Товары[[#This Row],[SubGroup]],Структура_ассортимента[Subgroup],0)),"")</f>
        <v>WSS_C</v>
      </c>
      <c r="G16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Row],[SubGroup]],'Структура цен DIY'!$B:$C,2,FALSE),0)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0" t="str">
        <f>IFERROR(INDEX(Структура_ассортимента[SuperCategory],MATCH(Товары[[#This Row],[SubGroup]],Структура_ассортимента[Subgroup],0)),"")</f>
        <v>W</v>
      </c>
      <c r="D16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110" t="str">
        <f>IFERROR(INDEX(Структура_ассортимента[Product group],MATCH(Товары[[#This Row],[SubGroup]],Структура_ассортимента[Subgroup],0)),"")</f>
        <v>WSS_C</v>
      </c>
      <c r="G16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Row],[SubGroup]],'Структура цен DIY'!$B:$C,2,FALSE),0)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0" t="str">
        <f>IFERROR(INDEX(Структура_ассортимента[SuperCategory],MATCH(Товары[[#This Row],[SubGroup]],Структура_ассортимента[Subgroup],0)),"")</f>
        <v>W</v>
      </c>
      <c r="D16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110" t="str">
        <f>IFERROR(INDEX(Структура_ассортимента[Product group],MATCH(Товары[[#This Row],[SubGroup]],Структура_ассортимента[Subgroup],0)),"")</f>
        <v>WSS_C</v>
      </c>
      <c r="G16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Row],[SubGroup]],'Структура цен DIY'!$B:$C,2,FALSE),0)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0" t="str">
        <f>IFERROR(INDEX(Структура_ассортимента[SuperCategory],MATCH(Товары[[#This Row],[SubGroup]],Структура_ассортимента[Subgroup],0)),"")</f>
        <v>W</v>
      </c>
      <c r="D16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110" t="str">
        <f>IFERROR(INDEX(Структура_ассортимента[Product group],MATCH(Товары[[#This Row],[SubGroup]],Структура_ассортимента[Subgroup],0)),"")</f>
        <v>WSS_C</v>
      </c>
      <c r="G16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2" s="36">
        <v>9033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Row],[SubGroup]],'Структура цен DIY'!$B:$C,2,FALSE),0)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0" t="str">
        <f>IFERROR(INDEX(Структура_ассортимента[SuperCategory],MATCH(Товары[[#This Row],[SubGroup]],Структура_ассортимента[Subgroup],0)),"")</f>
        <v>W</v>
      </c>
      <c r="D16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110" t="str">
        <f>IFERROR(INDEX(Структура_ассортимента[Product group],MATCH(Товары[[#This Row],[SubGroup]],Структура_ассортимента[Subgroup],0)),"")</f>
        <v>WSS_C</v>
      </c>
      <c r="G16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3" s="36">
        <v>9033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Row],[SubGroup]],'Структура цен DIY'!$B:$C,2,FALSE),0)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0" t="str">
        <f>IFERROR(INDEX(Структура_ассортимента[SuperCategory],MATCH(Товары[[#This Row],[SubGroup]],Структура_ассортимента[Subgroup],0)),"")</f>
        <v>W</v>
      </c>
      <c r="D16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110" t="str">
        <f>IFERROR(INDEX(Структура_ассортимента[Product group],MATCH(Товары[[#This Row],[SubGroup]],Структура_ассортимента[Subgroup],0)),"")</f>
        <v>WSS_C</v>
      </c>
      <c r="G16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Row],[SubGroup]],'Структура цен DIY'!$B:$C,2,FALSE),0)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0" t="str">
        <f>IFERROR(INDEX(Структура_ассортимента[SuperCategory],MATCH(Товары[[#This Row],[SubGroup]],Структура_ассортимента[Subgroup],0)),"")</f>
        <v>W</v>
      </c>
      <c r="D16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110" t="str">
        <f>IFERROR(INDEX(Структура_ассортимента[Product group],MATCH(Товары[[#This Row],[SubGroup]],Структура_ассортимента[Subgroup],0)),"")</f>
        <v>WSS_C</v>
      </c>
      <c r="G16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Row],[SubGroup]],'Структура цен DIY'!$B:$C,2,FALSE),0)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0" t="str">
        <f>IFERROR(INDEX(Структура_ассортимента[SuperCategory],MATCH(Товары[[#This Row],[SubGroup]],Структура_ассортимента[Subgroup],0)),"")</f>
        <v>W</v>
      </c>
      <c r="D16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110" t="str">
        <f>IFERROR(INDEX(Структура_ассортимента[Product group],MATCH(Товары[[#This Row],[SubGroup]],Структура_ассортимента[Subgroup],0)),"")</f>
        <v>WSS_C</v>
      </c>
      <c r="G16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Row],[SubGroup]],'Структура цен DIY'!$B:$C,2,FALSE),0)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0" t="str">
        <f>IFERROR(INDEX(Структура_ассортимента[SuperCategory],MATCH(Товары[[#This Row],[SubGroup]],Структура_ассортимента[Subgroup],0)),"")</f>
        <v>W</v>
      </c>
      <c r="D16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110" t="str">
        <f>IFERROR(INDEX(Структура_ассортимента[Product group],MATCH(Товары[[#This Row],[SubGroup]],Структура_ассортимента[Subgroup],0)),"")</f>
        <v>WSS_C</v>
      </c>
      <c r="G16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Row],[SubGroup]],'Структура цен DIY'!$B:$C,2,FALSE),0)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0" t="str">
        <f>IFERROR(INDEX(Структура_ассортимента[SuperCategory],MATCH(Товары[[#This Row],[SubGroup]],Структура_ассортимента[Subgroup],0)),"")</f>
        <v>W</v>
      </c>
      <c r="D16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110" t="str">
        <f>IFERROR(INDEX(Структура_ассортимента[Product group],MATCH(Товары[[#This Row],[SubGroup]],Структура_ассортимента[Subgroup],0)),"")</f>
        <v>WSS_C</v>
      </c>
      <c r="G16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Row],[SubGroup]],'Структура цен DIY'!$B:$C,2,FALSE),0)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0" t="str">
        <f>IFERROR(INDEX(Структура_ассортимента[SuperCategory],MATCH(Товары[[#This Row],[SubGroup]],Структура_ассортимента[Subgroup],0)),"")</f>
        <v>W</v>
      </c>
      <c r="D16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110" t="str">
        <f>IFERROR(INDEX(Структура_ассортимента[Product group],MATCH(Товары[[#This Row],[SubGroup]],Структура_ассортимента[Subgroup],0)),"")</f>
        <v>WSS_C</v>
      </c>
      <c r="G16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Row],[SubGroup]],'Структура цен DIY'!$B:$C,2,FALSE),0)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0" t="str">
        <f>IFERROR(INDEX(Структура_ассортимента[SuperCategory],MATCH(Товары[[#This Row],[SubGroup]],Структура_ассортимента[Subgroup],0)),"")</f>
        <v>W</v>
      </c>
      <c r="D16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110" t="str">
        <f>IFERROR(INDEX(Структура_ассортимента[Product group],MATCH(Товары[[#This Row],[SubGroup]],Структура_ассортимента[Subgroup],0)),"")</f>
        <v>WSS_C</v>
      </c>
      <c r="G16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Row],[SubGroup]],'Структура цен DIY'!$B:$C,2,FALSE),0)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0" t="str">
        <f>IFERROR(INDEX(Структура_ассортимента[SuperCategory],MATCH(Товары[[#This Row],[SubGroup]],Структура_ассортимента[Subgroup],0)),"")</f>
        <v>W</v>
      </c>
      <c r="D16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110" t="str">
        <f>IFERROR(INDEX(Структура_ассортимента[Product group],MATCH(Товары[[#This Row],[SubGroup]],Структура_ассортимента[Subgroup],0)),"")</f>
        <v>WSS_C</v>
      </c>
      <c r="G16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1" s="36">
        <v>9032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Row],[SubGroup]],'Структура цен DIY'!$B:$C,2,FALSE),0)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0" t="str">
        <f>IFERROR(INDEX(Структура_ассортимента[SuperCategory],MATCH(Товары[[#This Row],[SubGroup]],Структура_ассортимента[Subgroup],0)),"")</f>
        <v>W</v>
      </c>
      <c r="D16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110" t="str">
        <f>IFERROR(INDEX(Структура_ассортимента[Product group],MATCH(Товары[[#This Row],[SubGroup]],Структура_ассортимента[Subgroup],0)),"")</f>
        <v>WSS_C</v>
      </c>
      <c r="G16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2" s="36">
        <v>9032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Row],[SubGroup]],'Структура цен DIY'!$B:$C,2,FALSE),0)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0" t="str">
        <f>IFERROR(INDEX(Структура_ассортимента[SuperCategory],MATCH(Товары[[#This Row],[SubGroup]],Структура_ассортимента[Subgroup],0)),"")</f>
        <v>W</v>
      </c>
      <c r="D16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110" t="str">
        <f>IFERROR(INDEX(Структура_ассортимента[Product group],MATCH(Товары[[#This Row],[SubGroup]],Структура_ассортимента[Subgroup],0)),"")</f>
        <v>WSS_C</v>
      </c>
      <c r="G16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Row],[SubGroup]],'Структура цен DIY'!$B:$C,2,FALSE),0)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0" t="str">
        <f>IFERROR(INDEX(Структура_ассортимента[SuperCategory],MATCH(Товары[[#This Row],[SubGroup]],Структура_ассортимента[Subgroup],0)),"")</f>
        <v>W</v>
      </c>
      <c r="D16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110" t="str">
        <f>IFERROR(INDEX(Структура_ассортимента[Product group],MATCH(Товары[[#This Row],[SubGroup]],Структура_ассортимента[Subgroup],0)),"")</f>
        <v>WSS_C</v>
      </c>
      <c r="G16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Row],[SubGroup]],'Структура цен DIY'!$B:$C,2,FALSE),0)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0" t="str">
        <f>IFERROR(INDEX(Структура_ассортимента[SuperCategory],MATCH(Товары[[#This Row],[SubGroup]],Структура_ассортимента[Subgroup],0)),"")</f>
        <v>W</v>
      </c>
      <c r="D16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110" t="str">
        <f>IFERROR(INDEX(Структура_ассортимента[Product group],MATCH(Товары[[#This Row],[SubGroup]],Структура_ассортимента[Subgroup],0)),"")</f>
        <v>WSS_C</v>
      </c>
      <c r="G16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Row],[SubGroup]],'Структура цен DIY'!$B:$C,2,FALSE),0)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0" t="str">
        <f>IFERROR(INDEX(Структура_ассортимента[SuperCategory],MATCH(Товары[[#This Row],[SubGroup]],Структура_ассортимента[Subgroup],0)),"")</f>
        <v>W</v>
      </c>
      <c r="D16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110" t="str">
        <f>IFERROR(INDEX(Структура_ассортимента[Product group],MATCH(Товары[[#This Row],[SubGroup]],Структура_ассортимента[Subgroup],0)),"")</f>
        <v>WSS_C</v>
      </c>
      <c r="G16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Row],[SubGroup]],'Структура цен DIY'!$B:$C,2,FALSE),0)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0" t="str">
        <f>IFERROR(INDEX(Структура_ассортимента[SuperCategory],MATCH(Товары[[#This Row],[SubGroup]],Структура_ассортимента[Subgroup],0)),"")</f>
        <v>W</v>
      </c>
      <c r="D16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110" t="str">
        <f>IFERROR(INDEX(Структура_ассортимента[Product group],MATCH(Товары[[#This Row],[SubGroup]],Структура_ассортимента[Subgroup],0)),"")</f>
        <v>WSS_C</v>
      </c>
      <c r="G16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Row],[SubGroup]],'Структура цен DIY'!$B:$C,2,FALSE),0)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0" t="str">
        <f>IFERROR(INDEX(Структура_ассортимента[SuperCategory],MATCH(Товары[[#This Row],[SubGroup]],Структура_ассортимента[Subgroup],0)),"")</f>
        <v>W</v>
      </c>
      <c r="D16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110" t="str">
        <f>IFERROR(INDEX(Структура_ассортимента[Product group],MATCH(Товары[[#This Row],[SubGroup]],Структура_ассортимента[Subgroup],0)),"")</f>
        <v>WSS_C</v>
      </c>
      <c r="G16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Row],[SubGroup]],'Структура цен DIY'!$B:$C,2,FALSE),0)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0" t="str">
        <f>IFERROR(INDEX(Структура_ассортимента[SuperCategory],MATCH(Товары[[#This Row],[SubGroup]],Структура_ассортимента[Subgroup],0)),"")</f>
        <v>W</v>
      </c>
      <c r="D16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110" t="str">
        <f>IFERROR(INDEX(Структура_ассортимента[Product group],MATCH(Товары[[#This Row],[SubGroup]],Структура_ассортимента[Subgroup],0)),"")</f>
        <v>WSS_C</v>
      </c>
      <c r="G16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Row],[SubGroup]],'Структура цен DIY'!$B:$C,2,FALSE),0)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0" t="str">
        <f>IFERROR(INDEX(Структура_ассортимента[SuperCategory],MATCH(Товары[[#This Row],[SubGroup]],Структура_ассортимента[Subgroup],0)),"")</f>
        <v>W</v>
      </c>
      <c r="D16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110" t="str">
        <f>IFERROR(INDEX(Структура_ассортимента[Product group],MATCH(Товары[[#This Row],[SubGroup]],Структура_ассортимента[Subgroup],0)),"")</f>
        <v>WSS_C</v>
      </c>
      <c r="G16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Row],[SubGroup]],'Структура цен DIY'!$B:$C,2,FALSE),0)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0" t="str">
        <f>IFERROR(INDEX(Структура_ассортимента[SuperCategory],MATCH(Товары[[#This Row],[SubGroup]],Структура_ассортимента[Subgroup],0)),"")</f>
        <v>W</v>
      </c>
      <c r="D16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110" t="str">
        <f>IFERROR(INDEX(Структура_ассортимента[Product group],MATCH(Товары[[#This Row],[SubGroup]],Структура_ассортимента[Subgroup],0)),"")</f>
        <v>WSS_C</v>
      </c>
      <c r="G16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Row],[SubGroup]],'Структура цен DIY'!$B:$C,2,FALSE),0)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0" t="str">
        <f>IFERROR(INDEX(Структура_ассортимента[SuperCategory],MATCH(Товары[[#This Row],[SubGroup]],Структура_ассортимента[Subgroup],0)),"")</f>
        <v>W</v>
      </c>
      <c r="D16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110" t="str">
        <f>IFERROR(INDEX(Структура_ассортимента[Product group],MATCH(Товары[[#This Row],[SubGroup]],Структура_ассортимента[Subgroup],0)),"")</f>
        <v>WSS_C</v>
      </c>
      <c r="G16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Row],[SubGroup]],'Структура цен DIY'!$B:$C,2,FALSE),0)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0" t="str">
        <f>IFERROR(INDEX(Структура_ассортимента[SuperCategory],MATCH(Товары[[#This Row],[SubGroup]],Структура_ассортимента[Subgroup],0)),"")</f>
        <v>W</v>
      </c>
      <c r="D16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110" t="str">
        <f>IFERROR(INDEX(Структура_ассортимента[Product group],MATCH(Товары[[#This Row],[SubGroup]],Структура_ассортимента[Subgroup],0)),"")</f>
        <v>WSS_C</v>
      </c>
      <c r="G16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Row],[SubGroup]],'Структура цен DIY'!$B:$C,2,FALSE),0)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0" t="str">
        <f>IFERROR(INDEX(Структура_ассортимента[SuperCategory],MATCH(Товары[[#This Row],[SubGroup]],Структура_ассортимента[Subgroup],0)),"")</f>
        <v>W</v>
      </c>
      <c r="D16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110" t="str">
        <f>IFERROR(INDEX(Структура_ассортимента[Product group],MATCH(Товары[[#This Row],[SubGroup]],Структура_ассортимента[Subgroup],0)),"")</f>
        <v>WSS_C</v>
      </c>
      <c r="G16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Row],[SubGroup]],'Структура цен DIY'!$B:$C,2,FALSE),0)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0" t="str">
        <f>IFERROR(INDEX(Структура_ассортимента[SuperCategory],MATCH(Товары[[#This Row],[SubGroup]],Структура_ассортимента[Subgroup],0)),"")</f>
        <v>W</v>
      </c>
      <c r="D16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110" t="str">
        <f>IFERROR(INDEX(Структура_ассортимента[Product group],MATCH(Товары[[#This Row],[SubGroup]],Структура_ассортимента[Subgroup],0)),"")</f>
        <v>WSS_C</v>
      </c>
      <c r="G16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Row],[SubGroup]],'Структура цен DIY'!$B:$C,2,FALSE),0)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0" t="str">
        <f>IFERROR(INDEX(Структура_ассортимента[SuperCategory],MATCH(Товары[[#This Row],[SubGroup]],Структура_ассортимента[Subgroup],0)),"")</f>
        <v>W</v>
      </c>
      <c r="D16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110" t="str">
        <f>IFERROR(INDEX(Структура_ассортимента[Product group],MATCH(Товары[[#This Row],[SubGroup]],Структура_ассортимента[Subgroup],0)),"")</f>
        <v>WSS_C</v>
      </c>
      <c r="G16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Row],[SubGroup]],'Структура цен DIY'!$B:$C,2,FALSE),0)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0" t="str">
        <f>IFERROR(INDEX(Структура_ассортимента[SuperCategory],MATCH(Товары[[#This Row],[SubGroup]],Структура_ассортимента[Subgroup],0)),"")</f>
        <v>W</v>
      </c>
      <c r="D16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110" t="str">
        <f>IFERROR(INDEX(Структура_ассортимента[Product group],MATCH(Товары[[#This Row],[SubGroup]],Структура_ассортимента[Subgroup],0)),"")</f>
        <v>WSS_C</v>
      </c>
      <c r="G16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Row],[SubGroup]],'Структура цен DIY'!$B:$C,2,FALSE),0)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0" t="str">
        <f>IFERROR(INDEX(Структура_ассортимента[SuperCategory],MATCH(Товары[[#This Row],[SubGroup]],Структура_ассортимента[Subgroup],0)),"")</f>
        <v>W</v>
      </c>
      <c r="D16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110" t="str">
        <f>IFERROR(INDEX(Структура_ассортимента[Product group],MATCH(Товары[[#This Row],[SubGroup]],Структура_ассортимента[Subgroup],0)),"")</f>
        <v>WSS_C</v>
      </c>
      <c r="G16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Row],[SubGroup]],'Структура цен DIY'!$B:$C,2,FALSE),0)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0" t="str">
        <f>IFERROR(INDEX(Структура_ассортимента[SuperCategory],MATCH(Товары[[#This Row],[SubGroup]],Структура_ассортимента[Subgroup],0)),"")</f>
        <v>W</v>
      </c>
      <c r="D16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110" t="str">
        <f>IFERROR(INDEX(Структура_ассортимента[Product group],MATCH(Товары[[#This Row],[SubGroup]],Структура_ассортимента[Subgroup],0)),"")</f>
        <v>WSS_C</v>
      </c>
      <c r="G16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Row],[SubGroup]],'Структура цен DIY'!$B:$C,2,FALSE),0)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0" t="str">
        <f>IFERROR(INDEX(Структура_ассортимента[SuperCategory],MATCH(Товары[[#This Row],[SubGroup]],Структура_ассортимента[Subgroup],0)),"")</f>
        <v>W</v>
      </c>
      <c r="D16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110" t="str">
        <f>IFERROR(INDEX(Структура_ассортимента[Product group],MATCH(Товары[[#This Row],[SubGroup]],Структура_ассортимента[Subgroup],0)),"")</f>
        <v>WSS_C</v>
      </c>
      <c r="G16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Row],[SubGroup]],'Структура цен DIY'!$B:$C,2,FALSE),0)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0" t="str">
        <f>IFERROR(INDEX(Структура_ассортимента[SuperCategory],MATCH(Товары[[#This Row],[SubGroup]],Структура_ассортимента[Subgroup],0)),"")</f>
        <v>W</v>
      </c>
      <c r="D16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110" t="str">
        <f>IFERROR(INDEX(Структура_ассортимента[Product group],MATCH(Товары[[#This Row],[SubGroup]],Структура_ассортимента[Subgroup],0)),"")</f>
        <v>WSS_C</v>
      </c>
      <c r="G16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Row],[SubGroup]],'Структура цен DIY'!$B:$C,2,FALSE),0)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0" t="str">
        <f>IFERROR(INDEX(Структура_ассортимента[SuperCategory],MATCH(Товары[[#This Row],[SubGroup]],Структура_ассортимента[Subgroup],0)),"")</f>
        <v>W</v>
      </c>
      <c r="D16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110" t="str">
        <f>IFERROR(INDEX(Структура_ассортимента[Product group],MATCH(Товары[[#This Row],[SubGroup]],Структура_ассортимента[Subgroup],0)),"")</f>
        <v>WSS_C</v>
      </c>
      <c r="G16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Row],[SubGroup]],'Структура цен DIY'!$B:$C,2,FALSE),0)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0" t="str">
        <f>IFERROR(INDEX(Структура_ассортимента[SuperCategory],MATCH(Товары[[#This Row],[SubGroup]],Структура_ассортимента[Subgroup],0)),"")</f>
        <v>W</v>
      </c>
      <c r="D16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110" t="str">
        <f>IFERROR(INDEX(Структура_ассортимента[Product group],MATCH(Товары[[#This Row],[SubGroup]],Структура_ассортимента[Subgroup],0)),"")</f>
        <v>WSS_C</v>
      </c>
      <c r="G16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Row],[SubGroup]],'Структура цен DIY'!$B:$C,2,FALSE),0)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0" t="str">
        <f>IFERROR(INDEX(Структура_ассортимента[SuperCategory],MATCH(Товары[[#This Row],[SubGroup]],Структура_ассортимента[Subgroup],0)),"")</f>
        <v>W</v>
      </c>
      <c r="D16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110" t="str">
        <f>IFERROR(INDEX(Структура_ассортимента[Product group],MATCH(Товары[[#This Row],[SubGroup]],Структура_ассортимента[Subgroup],0)),"")</f>
        <v>WSS_C</v>
      </c>
      <c r="G16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Row],[SubGroup]],'Структура цен DIY'!$B:$C,2,FALSE),0)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0" t="str">
        <f>IFERROR(INDEX(Структура_ассортимента[SuperCategory],MATCH(Товары[[#This Row],[SubGroup]],Структура_ассортимента[Subgroup],0)),"")</f>
        <v>W</v>
      </c>
      <c r="D16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110" t="str">
        <f>IFERROR(INDEX(Структура_ассортимента[Product group],MATCH(Товары[[#This Row],[SubGroup]],Структура_ассортимента[Subgroup],0)),"")</f>
        <v>WSS_C</v>
      </c>
      <c r="G16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Row],[SubGroup]],'Структура цен DIY'!$B:$C,2,FALSE),0)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0" t="str">
        <f>IFERROR(INDEX(Структура_ассортимента[SuperCategory],MATCH(Товары[[#This Row],[SubGroup]],Структура_ассортимента[Subgroup],0)),"")</f>
        <v>W</v>
      </c>
      <c r="D16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110" t="str">
        <f>IFERROR(INDEX(Структура_ассортимента[Product group],MATCH(Товары[[#This Row],[SubGroup]],Структура_ассортимента[Subgroup],0)),"")</f>
        <v>WSS_C</v>
      </c>
      <c r="G16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Row],[SubGroup]],'Структура цен DIY'!$B:$C,2,FALSE),0)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0" t="str">
        <f>IFERROR(INDEX(Структура_ассортимента[SuperCategory],MATCH(Товары[[#This Row],[SubGroup]],Структура_ассортимента[Subgroup],0)),"")</f>
        <v>W</v>
      </c>
      <c r="D16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110" t="str">
        <f>IFERROR(INDEX(Структура_ассортимента[Product group],MATCH(Товары[[#This Row],[SubGroup]],Структура_ассортимента[Subgroup],0)),"")</f>
        <v>WSS_C</v>
      </c>
      <c r="G16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Row],[SubGroup]],'Структура цен DIY'!$B:$C,2,FALSE),0)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0" t="str">
        <f>IFERROR(INDEX(Структура_ассортимента[SuperCategory],MATCH(Товары[[#This Row],[SubGroup]],Структура_ассортимента[Subgroup],0)),"")</f>
        <v>W</v>
      </c>
      <c r="D16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110" t="str">
        <f>IFERROR(INDEX(Структура_ассортимента[Product group],MATCH(Товары[[#This Row],[SubGroup]],Структура_ассортимента[Subgroup],0)),"")</f>
        <v>WSS_C</v>
      </c>
      <c r="G16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Row],[SubGroup]],'Структура цен DIY'!$B:$C,2,FALSE),0)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0" t="str">
        <f>IFERROR(INDEX(Структура_ассортимента[SuperCategory],MATCH(Товары[[#This Row],[SubGroup]],Структура_ассортимента[Subgroup],0)),"")</f>
        <v>W</v>
      </c>
      <c r="D16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110" t="str">
        <f>IFERROR(INDEX(Структура_ассортимента[Product group],MATCH(Товары[[#This Row],[SubGroup]],Структура_ассортимента[Subgroup],0)),"")</f>
        <v>WSS_C</v>
      </c>
      <c r="G16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Row],[SubGroup]],'Структура цен DIY'!$B:$C,2,FALSE),0)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0" t="str">
        <f>IFERROR(INDEX(Структура_ассортимента[SuperCategory],MATCH(Товары[[#This Row],[SubGroup]],Структура_ассортимента[Subgroup],0)),"")</f>
        <v>W</v>
      </c>
      <c r="D17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110" t="str">
        <f>IFERROR(INDEX(Структура_ассортимента[Product group],MATCH(Товары[[#This Row],[SubGroup]],Структура_ассортимента[Subgroup],0)),"")</f>
        <v>WSS_C</v>
      </c>
      <c r="G17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Row],[SubGroup]],'Структура цен DIY'!$B:$C,2,FALSE),0)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0" t="str">
        <f>IFERROR(INDEX(Структура_ассортимента[SuperCategory],MATCH(Товары[[#This Row],[SubGroup]],Структура_ассортимента[Subgroup],0)),"")</f>
        <v>W</v>
      </c>
      <c r="D17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110" t="str">
        <f>IFERROR(INDEX(Структура_ассортимента[Product group],MATCH(Товары[[#This Row],[SubGroup]],Структура_ассортимента[Subgroup],0)),"")</f>
        <v>WSS_C</v>
      </c>
      <c r="G17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Row],[SubGroup]],'Структура цен DIY'!$B:$C,2,FALSE),0)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0" t="str">
        <f>IFERROR(INDEX(Структура_ассортимента[SuperCategory],MATCH(Товары[[#This Row],[SubGroup]],Структура_ассортимента[Subgroup],0)),"")</f>
        <v>W</v>
      </c>
      <c r="D17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110" t="str">
        <f>IFERROR(INDEX(Структура_ассортимента[Product group],MATCH(Товары[[#This Row],[SubGroup]],Структура_ассортимента[Subgroup],0)),"")</f>
        <v>WSS_C</v>
      </c>
      <c r="G17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Row],[SubGroup]],'Структура цен DIY'!$B:$C,2,FALSE),0)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0" t="str">
        <f>IFERROR(INDEX(Структура_ассортимента[SuperCategory],MATCH(Товары[[#This Row],[SubGroup]],Структура_ассортимента[Subgroup],0)),"")</f>
        <v>W</v>
      </c>
      <c r="D17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110" t="str">
        <f>IFERROR(INDEX(Структура_ассортимента[Product group],MATCH(Товары[[#This Row],[SubGroup]],Структура_ассортимента[Subgroup],0)),"")</f>
        <v>WSS_C</v>
      </c>
      <c r="G17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Row],[SubGroup]],'Структура цен DIY'!$B:$C,2,FALSE),0)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0" t="str">
        <f>IFERROR(INDEX(Структура_ассортимента[SuperCategory],MATCH(Товары[[#This Row],[SubGroup]],Структура_ассортимента[Subgroup],0)),"")</f>
        <v>W</v>
      </c>
      <c r="D17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110" t="str">
        <f>IFERROR(INDEX(Структура_ассортимента[Product group],MATCH(Товары[[#This Row],[SubGroup]],Структура_ассортимента[Subgroup],0)),"")</f>
        <v>WSS_C</v>
      </c>
      <c r="G17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Row],[SubGroup]],'Структура цен DIY'!$B:$C,2,FALSE),0)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0" t="str">
        <f>IFERROR(INDEX(Структура_ассортимента[SuperCategory],MATCH(Товары[[#This Row],[SubGroup]],Структура_ассортимента[Subgroup],0)),"")</f>
        <v>W</v>
      </c>
      <c r="D17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110" t="str">
        <f>IFERROR(INDEX(Структура_ассортимента[Product group],MATCH(Товары[[#This Row],[SubGroup]],Структура_ассортимента[Subgroup],0)),"")</f>
        <v>WSS_C</v>
      </c>
      <c r="G17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Row],[SubGroup]],'Структура цен DIY'!$B:$C,2,FALSE),0)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0" t="str">
        <f>IFERROR(INDEX(Структура_ассортимента[SuperCategory],MATCH(Товары[[#This Row],[SubGroup]],Структура_ассортимента[Subgroup],0)),"")</f>
        <v>W</v>
      </c>
      <c r="D17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110" t="str">
        <f>IFERROR(INDEX(Структура_ассортимента[Product group],MATCH(Товары[[#This Row],[SubGroup]],Структура_ассортимента[Subgroup],0)),"")</f>
        <v>WSS_C</v>
      </c>
      <c r="G17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Row],[SubGroup]],'Структура цен DIY'!$B:$C,2,FALSE),0)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0" t="str">
        <f>IFERROR(INDEX(Структура_ассортимента[SuperCategory],MATCH(Товары[[#This Row],[SubGroup]],Структура_ассортимента[Subgroup],0)),"")</f>
        <v>W</v>
      </c>
      <c r="D17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110" t="str">
        <f>IFERROR(INDEX(Структура_ассортимента[Product group],MATCH(Товары[[#This Row],[SubGroup]],Структура_ассортимента[Subgroup],0)),"")</f>
        <v>WSS_C</v>
      </c>
      <c r="G17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Row],[SubGroup]],'Структура цен DIY'!$B:$C,2,FALSE),0)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0" t="str">
        <f>IFERROR(INDEX(Структура_ассортимента[SuperCategory],MATCH(Товары[[#This Row],[SubGroup]],Структура_ассортимента[Subgroup],0)),"")</f>
        <v>W</v>
      </c>
      <c r="D17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110" t="str">
        <f>IFERROR(INDEX(Структура_ассортимента[Product group],MATCH(Товары[[#This Row],[SubGroup]],Структура_ассортимента[Subgroup],0)),"")</f>
        <v>WSS_C</v>
      </c>
      <c r="G17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Row],[SubGroup]],'Структура цен DIY'!$B:$C,2,FALSE),0)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0" t="str">
        <f>IFERROR(INDEX(Структура_ассортимента[SuperCategory],MATCH(Товары[[#This Row],[SubGroup]],Структура_ассортимента[Subgroup],0)),"")</f>
        <v>W</v>
      </c>
      <c r="D17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110" t="str">
        <f>IFERROR(INDEX(Структура_ассортимента[Product group],MATCH(Товары[[#This Row],[SubGroup]],Структура_ассортимента[Subgroup],0)),"")</f>
        <v>WSS_C</v>
      </c>
      <c r="G17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Row],[SubGroup]],'Структура цен DIY'!$B:$C,2,FALSE),0)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0" t="str">
        <f>IFERROR(INDEX(Структура_ассортимента[SuperCategory],MATCH(Товары[[#This Row],[SubGroup]],Структура_ассортимента[Subgroup],0)),"")</f>
        <v>W</v>
      </c>
      <c r="D17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110" t="str">
        <f>IFERROR(INDEX(Структура_ассортимента[Product group],MATCH(Товары[[#This Row],[SubGroup]],Структура_ассортимента[Subgroup],0)),"")</f>
        <v>WSS_C</v>
      </c>
      <c r="G17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Row],[SubGroup]],'Структура цен DIY'!$B:$C,2,FALSE),0)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0" t="str">
        <f>IFERROR(INDEX(Структура_ассортимента[SuperCategory],MATCH(Товары[[#This Row],[SubGroup]],Структура_ассортимента[Subgroup],0)),"")</f>
        <v>W</v>
      </c>
      <c r="D17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110" t="str">
        <f>IFERROR(INDEX(Структура_ассортимента[Product group],MATCH(Товары[[#This Row],[SubGroup]],Структура_ассортимента[Subgroup],0)),"")</f>
        <v>WSS_C</v>
      </c>
      <c r="G17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Row],[SubGroup]],'Структура цен DIY'!$B:$C,2,FALSE),0)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0" t="str">
        <f>IFERROR(INDEX(Структура_ассортимента[SuperCategory],MATCH(Товары[[#This Row],[SubGroup]],Структура_ассортимента[Subgroup],0)),"")</f>
        <v>W</v>
      </c>
      <c r="D17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110" t="str">
        <f>IFERROR(INDEX(Структура_ассортимента[Product group],MATCH(Товары[[#This Row],[SubGroup]],Структура_ассортимента[Subgroup],0)),"")</f>
        <v>WSS_C</v>
      </c>
      <c r="G17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Row],[SubGroup]],'Структура цен DIY'!$B:$C,2,FALSE),0)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0" t="str">
        <f>IFERROR(INDEX(Структура_ассортимента[SuperCategory],MATCH(Товары[[#This Row],[SubGroup]],Структура_ассортимента[Subgroup],0)),"")</f>
        <v>W</v>
      </c>
      <c r="D17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110" t="str">
        <f>IFERROR(INDEX(Структура_ассортимента[Product group],MATCH(Товары[[#This Row],[SubGroup]],Структура_ассортимента[Subgroup],0)),"")</f>
        <v>WSS_C</v>
      </c>
      <c r="G17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Row],[SubGroup]],'Структура цен DIY'!$B:$C,2,FALSE),0)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0" t="str">
        <f>IFERROR(INDEX(Структура_ассортимента[SuperCategory],MATCH(Товары[[#This Row],[SubGroup]],Структура_ассортимента[Subgroup],0)),"")</f>
        <v>W</v>
      </c>
      <c r="D17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110" t="str">
        <f>IFERROR(INDEX(Структура_ассортимента[Product group],MATCH(Товары[[#This Row],[SubGroup]],Структура_ассортимента[Subgroup],0)),"")</f>
        <v>WSS_C</v>
      </c>
      <c r="G17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Row],[SubGroup]],'Структура цен DIY'!$B:$C,2,FALSE),0)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0" t="str">
        <f>IFERROR(INDEX(Структура_ассортимента[SuperCategory],MATCH(Товары[[#This Row],[SubGroup]],Структура_ассортимента[Subgroup],0)),"")</f>
        <v>W</v>
      </c>
      <c r="D17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110" t="str">
        <f>IFERROR(INDEX(Структура_ассортимента[Product group],MATCH(Товары[[#This Row],[SubGroup]],Структура_ассортимента[Subgroup],0)),"")</f>
        <v>WSS_C</v>
      </c>
      <c r="G17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Row],[SubGroup]],'Структура цен DIY'!$B:$C,2,FALSE),0)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0" t="str">
        <f>IFERROR(INDEX(Структура_ассортимента[SuperCategory],MATCH(Товары[[#This Row],[SubGroup]],Структура_ассортимента[Subgroup],0)),"")</f>
        <v>W</v>
      </c>
      <c r="D17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110" t="str">
        <f>IFERROR(INDEX(Структура_ассортимента[Product group],MATCH(Товары[[#This Row],[SubGroup]],Структура_ассортимента[Subgroup],0)),"")</f>
        <v>WSS_C</v>
      </c>
      <c r="G17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Row],[SubGroup]],'Структура цен DIY'!$B:$C,2,FALSE),0)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0" t="str">
        <f>IFERROR(INDEX(Структура_ассортимента[SuperCategory],MATCH(Товары[[#This Row],[SubGroup]],Структура_ассортимента[Subgroup],0)),"")</f>
        <v>W</v>
      </c>
      <c r="D17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110" t="str">
        <f>IFERROR(INDEX(Структура_ассортимента[Product group],MATCH(Товары[[#This Row],[SubGroup]],Структура_ассортимента[Subgroup],0)),"")</f>
        <v>WSS_C</v>
      </c>
      <c r="G17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Row],[SubGroup]],'Структура цен DIY'!$B:$C,2,FALSE),0)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0" t="str">
        <f>IFERROR(INDEX(Структура_ассортимента[SuperCategory],MATCH(Товары[[#This Row],[SubGroup]],Структура_ассортимента[Subgroup],0)),"")</f>
        <v>W</v>
      </c>
      <c r="D17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110" t="str">
        <f>IFERROR(INDEX(Структура_ассортимента[Product group],MATCH(Товары[[#This Row],[SubGroup]],Структура_ассортимента[Subgroup],0)),"")</f>
        <v>WSS_C</v>
      </c>
      <c r="G17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Row],[SubGroup]],'Структура цен DIY'!$B:$C,2,FALSE),0)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0" t="str">
        <f>IFERROR(INDEX(Структура_ассортимента[SuperCategory],MATCH(Товары[[#This Row],[SubGroup]],Структура_ассортимента[Subgroup],0)),"")</f>
        <v>W</v>
      </c>
      <c r="D17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110" t="str">
        <f>IFERROR(INDEX(Структура_ассортимента[Product group],MATCH(Товары[[#This Row],[SubGroup]],Структура_ассортимента[Subgroup],0)),"")</f>
        <v>WSS_C</v>
      </c>
      <c r="G17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Row],[SubGroup]],'Структура цен DIY'!$B:$C,2,FALSE),0)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0" t="str">
        <f>IFERROR(INDEX(Структура_ассортимента[SuperCategory],MATCH(Товары[[#This Row],[SubGroup]],Структура_ассортимента[Subgroup],0)),"")</f>
        <v>W</v>
      </c>
      <c r="D17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110" t="str">
        <f>IFERROR(INDEX(Структура_ассортимента[Product group],MATCH(Товары[[#This Row],[SubGroup]],Структура_ассортимента[Subgroup],0)),"")</f>
        <v>WSS_C</v>
      </c>
      <c r="G17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Row],[SubGroup]],'Структура цен DIY'!$B:$C,2,FALSE),0)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0" t="str">
        <f>IFERROR(INDEX(Структура_ассортимента[SuperCategory],MATCH(Товары[[#This Row],[SubGroup]],Структура_ассортимента[Subgroup],0)),"")</f>
        <v>W</v>
      </c>
      <c r="D17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110" t="str">
        <f>IFERROR(INDEX(Структура_ассортимента[Product group],MATCH(Товары[[#This Row],[SubGroup]],Структура_ассортимента[Subgroup],0)),"")</f>
        <v>WSS_C</v>
      </c>
      <c r="G17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Row],[SubGroup]],'Структура цен DIY'!$B:$C,2,FALSE),0)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0" t="str">
        <f>IFERROR(INDEX(Структура_ассортимента[SuperCategory],MATCH(Товары[[#This Row],[SubGroup]],Структура_ассортимента[Subgroup],0)),"")</f>
        <v>W</v>
      </c>
      <c r="D17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110" t="str">
        <f>IFERROR(INDEX(Структура_ассортимента[Product group],MATCH(Товары[[#This Row],[SubGroup]],Структура_ассортимента[Subgroup],0)),"")</f>
        <v>WSS_C</v>
      </c>
      <c r="G17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Row],[SubGroup]],'Структура цен DIY'!$B:$C,2,FALSE),0)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0" t="str">
        <f>IFERROR(INDEX(Структура_ассортимента[SuperCategory],MATCH(Товары[[#This Row],[SubGroup]],Структура_ассортимента[Subgroup],0)),"")</f>
        <v>W</v>
      </c>
      <c r="D17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110" t="str">
        <f>IFERROR(INDEX(Структура_ассортимента[Product group],MATCH(Товары[[#This Row],[SubGroup]],Структура_ассортимента[Subgroup],0)),"")</f>
        <v>WSS_C</v>
      </c>
      <c r="G17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Row],[SubGroup]],'Структура цен DIY'!$B:$C,2,FALSE),0)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0" t="str">
        <f>IFERROR(INDEX(Структура_ассортимента[SuperCategory],MATCH(Товары[[#This Row],[SubGroup]],Структура_ассортимента[Subgroup],0)),"")</f>
        <v>W</v>
      </c>
      <c r="D17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110" t="str">
        <f>IFERROR(INDEX(Структура_ассортимента[Product group],MATCH(Товары[[#This Row],[SubGroup]],Структура_ассортимента[Subgroup],0)),"")</f>
        <v>WSS_C</v>
      </c>
      <c r="G17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Row],[SubGroup]],'Структура цен DIY'!$B:$C,2,FALSE),0)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0" t="str">
        <f>IFERROR(INDEX(Структура_ассортимента[SuperCategory],MATCH(Товары[[#This Row],[SubGroup]],Структура_ассортимента[Subgroup],0)),"")</f>
        <v>W</v>
      </c>
      <c r="D17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110" t="str">
        <f>IFERROR(INDEX(Структура_ассортимента[Product group],MATCH(Товары[[#This Row],[SubGroup]],Структура_ассортимента[Subgroup],0)),"")</f>
        <v>WSS_C</v>
      </c>
      <c r="G17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Row],[SubGroup]],'Структура цен DIY'!$B:$C,2,FALSE),0)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0" t="str">
        <f>IFERROR(INDEX(Структура_ассортимента[SuperCategory],MATCH(Товары[[#This Row],[SubGroup]],Структура_ассортимента[Subgroup],0)),"")</f>
        <v>W</v>
      </c>
      <c r="D17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110" t="str">
        <f>IFERROR(INDEX(Структура_ассортимента[Product group],MATCH(Товары[[#This Row],[SubGroup]],Структура_ассортимента[Subgroup],0)),"")</f>
        <v>WSS_C</v>
      </c>
      <c r="G17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Row],[SubGroup]],'Структура цен DIY'!$B:$C,2,FALSE),0)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0" t="str">
        <f>IFERROR(INDEX(Структура_ассортимента[SuperCategory],MATCH(Товары[[#This Row],[SubGroup]],Структура_ассортимента[Subgroup],0)),"")</f>
        <v>W</v>
      </c>
      <c r="D17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110" t="str">
        <f>IFERROR(INDEX(Структура_ассортимента[Product group],MATCH(Товары[[#This Row],[SubGroup]],Структура_ассортимента[Subgroup],0)),"")</f>
        <v>WSS_C</v>
      </c>
      <c r="G17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Row],[SubGroup]],'Структура цен DIY'!$B:$C,2,FALSE),0)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0" t="str">
        <f>IFERROR(INDEX(Структура_ассортимента[SuperCategory],MATCH(Товары[[#This Row],[SubGroup]],Структура_ассортимента[Subgroup],0)),"")</f>
        <v>W</v>
      </c>
      <c r="D17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110" t="str">
        <f>IFERROR(INDEX(Структура_ассортимента[Product group],MATCH(Товары[[#This Row],[SubGroup]],Структура_ассортимента[Subgroup],0)),"")</f>
        <v>WSS_C</v>
      </c>
      <c r="G17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Row],[SubGroup]],'Структура цен DIY'!$B:$C,2,FALSE),0)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0" t="str">
        <f>IFERROR(INDEX(Структура_ассортимента[SuperCategory],MATCH(Товары[[#This Row],[SubGroup]],Структура_ассортимента[Subgroup],0)),"")</f>
        <v>W</v>
      </c>
      <c r="D17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110" t="str">
        <f>IFERROR(INDEX(Структура_ассортимента[Product group],MATCH(Товары[[#This Row],[SubGroup]],Структура_ассортимента[Subgroup],0)),"")</f>
        <v>WSS_C</v>
      </c>
      <c r="G17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Row],[SubGroup]],'Структура цен DIY'!$B:$C,2,FALSE),0)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0" t="str">
        <f>IFERROR(INDEX(Структура_ассортимента[SuperCategory],MATCH(Товары[[#This Row],[SubGroup]],Структура_ассортимента[Subgroup],0)),"")</f>
        <v>W</v>
      </c>
      <c r="D17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110" t="str">
        <f>IFERROR(INDEX(Структура_ассортимента[Product group],MATCH(Товары[[#This Row],[SubGroup]],Структура_ассортимента[Subgroup],0)),"")</f>
        <v>WSS_C</v>
      </c>
      <c r="G17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Row],[SubGroup]],'Структура цен DIY'!$B:$C,2,FALSE),0)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0" t="str">
        <f>IFERROR(INDEX(Структура_ассортимента[SuperCategory],MATCH(Товары[[#This Row],[SubGroup]],Структура_ассортимента[Subgroup],0)),"")</f>
        <v>W</v>
      </c>
      <c r="D17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110" t="str">
        <f>IFERROR(INDEX(Структура_ассортимента[Product group],MATCH(Товары[[#This Row],[SubGroup]],Структура_ассортимента[Subgroup],0)),"")</f>
        <v>WSS_C</v>
      </c>
      <c r="G17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Row],[SubGroup]],'Структура цен DIY'!$B:$C,2,FALSE),0)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0" t="str">
        <f>IFERROR(INDEX(Структура_ассортимента[SuperCategory],MATCH(Товары[[#This Row],[SubGroup]],Структура_ассортимента[Subgroup],0)),"")</f>
        <v>W</v>
      </c>
      <c r="D17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110" t="str">
        <f>IFERROR(INDEX(Структура_ассортимента[Product group],MATCH(Товары[[#This Row],[SubGroup]],Структура_ассортимента[Subgroup],0)),"")</f>
        <v>WSS_C</v>
      </c>
      <c r="G17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Row],[SubGroup]],'Структура цен DIY'!$B:$C,2,FALSE),0)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0" t="str">
        <f>IFERROR(INDEX(Структура_ассортимента[SuperCategory],MATCH(Товары[[#This Row],[SubGroup]],Структура_ассортимента[Subgroup],0)),"")</f>
        <v>W</v>
      </c>
      <c r="D17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110" t="str">
        <f>IFERROR(INDEX(Структура_ассортимента[Product group],MATCH(Товары[[#This Row],[SubGroup]],Структура_ассортимента[Subgroup],0)),"")</f>
        <v>WSS_C</v>
      </c>
      <c r="G17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Row],[SubGroup]],'Структура цен DIY'!$B:$C,2,FALSE),0)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0" t="str">
        <f>IFERROR(INDEX(Структура_ассортимента[SuperCategory],MATCH(Товары[[#This Row],[SubGroup]],Структура_ассортимента[Subgroup],0)),"")</f>
        <v>W</v>
      </c>
      <c r="D17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110" t="str">
        <f>IFERROR(INDEX(Структура_ассортимента[Product group],MATCH(Товары[[#This Row],[SubGroup]],Структура_ассортимента[Subgroup],0)),"")</f>
        <v>WSS_C</v>
      </c>
      <c r="G17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Row],[SubGroup]],'Структура цен DIY'!$B:$C,2,FALSE),0)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0" t="str">
        <f>IFERROR(INDEX(Структура_ассортимента[SuperCategory],MATCH(Товары[[#This Row],[SubGroup]],Структура_ассортимента[Subgroup],0)),"")</f>
        <v>W</v>
      </c>
      <c r="D17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110" t="str">
        <f>IFERROR(INDEX(Структура_ассортимента[Product group],MATCH(Товары[[#This Row],[SubGroup]],Структура_ассортимента[Subgroup],0)),"")</f>
        <v>WSS_C</v>
      </c>
      <c r="G17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Row],[SubGroup]],'Структура цен DIY'!$B:$C,2,FALSE),0)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0" t="str">
        <f>IFERROR(INDEX(Структура_ассортимента[SuperCategory],MATCH(Товары[[#This Row],[SubGroup]],Структура_ассортимента[Subgroup],0)),"")</f>
        <v>W</v>
      </c>
      <c r="D17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110" t="str">
        <f>IFERROR(INDEX(Структура_ассортимента[Product group],MATCH(Товары[[#This Row],[SubGroup]],Структура_ассортимента[Subgroup],0)),"")</f>
        <v>WSS_C</v>
      </c>
      <c r="G17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Row],[SubGroup]],'Структура цен DIY'!$B:$C,2,FALSE),0)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0" t="str">
        <f>IFERROR(INDEX(Структура_ассортимента[SuperCategory],MATCH(Товары[[#This Row],[SubGroup]],Структура_ассортимента[Subgroup],0)),"")</f>
        <v>W</v>
      </c>
      <c r="D17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110" t="str">
        <f>IFERROR(INDEX(Структура_ассортимента[Product group],MATCH(Товары[[#This Row],[SubGroup]],Структура_ассортимента[Subgroup],0)),"")</f>
        <v>WSS_C</v>
      </c>
      <c r="G17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Row],[SubGroup]],'Структура цен DIY'!$B:$C,2,FALSE),0)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0" t="str">
        <f>IFERROR(INDEX(Структура_ассортимента[SuperCategory],MATCH(Товары[[#This Row],[SubGroup]],Структура_ассортимента[Subgroup],0)),"")</f>
        <v>W</v>
      </c>
      <c r="D17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110" t="str">
        <f>IFERROR(INDEX(Структура_ассортимента[Product group],MATCH(Товары[[#This Row],[SubGroup]],Структура_ассортимента[Subgroup],0)),"")</f>
        <v>WSS_C</v>
      </c>
      <c r="G17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Row],[SubGroup]],'Структура цен DIY'!$B:$C,2,FALSE),0)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0" t="str">
        <f>IFERROR(INDEX(Структура_ассортимента[SuperCategory],MATCH(Товары[[#This Row],[SubGroup]],Структура_ассортимента[Subgroup],0)),"")</f>
        <v>W</v>
      </c>
      <c r="D17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110" t="str">
        <f>IFERROR(INDEX(Структура_ассортимента[Product group],MATCH(Товары[[#This Row],[SubGroup]],Структура_ассортимента[Subgroup],0)),"")</f>
        <v>WSS_C</v>
      </c>
      <c r="G17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Row],[SubGroup]],'Структура цен DIY'!$B:$C,2,FALSE),0)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0" t="str">
        <f>IFERROR(INDEX(Структура_ассортимента[SuperCategory],MATCH(Товары[[#This Row],[SubGroup]],Структура_ассортимента[Subgroup],0)),"")</f>
        <v>W</v>
      </c>
      <c r="D17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110" t="str">
        <f>IFERROR(INDEX(Структура_ассортимента[Product group],MATCH(Товары[[#This Row],[SubGroup]],Структура_ассортимента[Subgroup],0)),"")</f>
        <v>WSS_C</v>
      </c>
      <c r="G17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Row],[SubGroup]],'Структура цен DIY'!$B:$C,2,FALSE),0)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0" t="str">
        <f>IFERROR(INDEX(Структура_ассортимента[SuperCategory],MATCH(Товары[[#This Row],[SubGroup]],Структура_ассортимента[Subgroup],0)),"")</f>
        <v>W</v>
      </c>
      <c r="D17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110" t="str">
        <f>IFERROR(INDEX(Структура_ассортимента[Product group],MATCH(Товары[[#This Row],[SubGroup]],Структура_ассортимента[Subgroup],0)),"")</f>
        <v>WSS_C</v>
      </c>
      <c r="G17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Row],[SubGroup]],'Структура цен DIY'!$B:$C,2,FALSE),0)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0" t="str">
        <f>IFERROR(INDEX(Структура_ассортимента[SuperCategory],MATCH(Товары[[#This Row],[SubGroup]],Структура_ассортимента[Subgroup],0)),"")</f>
        <v>W</v>
      </c>
      <c r="D17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110" t="str">
        <f>IFERROR(INDEX(Структура_ассортимента[Product group],MATCH(Товары[[#This Row],[SubGroup]],Структура_ассортимента[Subgroup],0)),"")</f>
        <v>WSS_C</v>
      </c>
      <c r="G17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Row],[SubGroup]],'Структура цен DIY'!$B:$C,2,FALSE),0)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0" t="str">
        <f>IFERROR(INDEX(Структура_ассортимента[SuperCategory],MATCH(Товары[[#This Row],[SubGroup]],Структура_ассортимента[Subgroup],0)),"")</f>
        <v>W</v>
      </c>
      <c r="D17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110" t="str">
        <f>IFERROR(INDEX(Структура_ассортимента[Product group],MATCH(Товары[[#This Row],[SubGroup]],Структура_ассортимента[Subgroup],0)),"")</f>
        <v>WSS_C</v>
      </c>
      <c r="G17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3" s="36">
        <v>9033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Row],[SubGroup]],'Структура цен DIY'!$B:$C,2,FALSE),0)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0" t="str">
        <f>IFERROR(INDEX(Структура_ассортимента[SuperCategory],MATCH(Товары[[#This Row],[SubGroup]],Структура_ассортимента[Subgroup],0)),"")</f>
        <v>W</v>
      </c>
      <c r="D17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110" t="str">
        <f>IFERROR(INDEX(Структура_ассортимента[Product group],MATCH(Товары[[#This Row],[SubGroup]],Структура_ассортимента[Subgroup],0)),"")</f>
        <v>WSS_C</v>
      </c>
      <c r="G17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4" s="36">
        <v>9033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Row],[SubGroup]],'Структура цен DIY'!$B:$C,2,FALSE),0)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0" t="str">
        <f>IFERROR(INDEX(Структура_ассортимента[SuperCategory],MATCH(Товары[[#This Row],[SubGroup]],Структура_ассортимента[Subgroup],0)),"")</f>
        <v>W</v>
      </c>
      <c r="D17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110" t="str">
        <f>IFERROR(INDEX(Структура_ассортимента[Product group],MATCH(Товары[[#This Row],[SubGroup]],Структура_ассортимента[Subgroup],0)),"")</f>
        <v>WSS_C</v>
      </c>
      <c r="G17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Row],[SubGroup]],'Структура цен DIY'!$B:$C,2,FALSE),0)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0" t="str">
        <f>IFERROR(INDEX(Структура_ассортимента[SuperCategory],MATCH(Товары[[#This Row],[SubGroup]],Структура_ассортимента[Subgroup],0)),"")</f>
        <v>W</v>
      </c>
      <c r="D17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110" t="str">
        <f>IFERROR(INDEX(Структура_ассортимента[Product group],MATCH(Товары[[#This Row],[SubGroup]],Структура_ассортимента[Subgroup],0)),"")</f>
        <v>WSS_C</v>
      </c>
      <c r="G17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Row],[SubGroup]],'Структура цен DIY'!$B:$C,2,FALSE),0)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0" t="str">
        <f>IFERROR(INDEX(Структура_ассортимента[SuperCategory],MATCH(Товары[[#This Row],[SubGroup]],Структура_ассортимента[Subgroup],0)),"")</f>
        <v>W</v>
      </c>
      <c r="D17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110" t="str">
        <f>IFERROR(INDEX(Структура_ассортимента[Product group],MATCH(Товары[[#This Row],[SubGroup]],Структура_ассортимента[Subgroup],0)),"")</f>
        <v>WSS_C</v>
      </c>
      <c r="G17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Row],[SubGroup]],'Структура цен DIY'!$B:$C,2,FALSE),0)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0" t="str">
        <f>IFERROR(INDEX(Структура_ассортимента[SuperCategory],MATCH(Товары[[#This Row],[SubGroup]],Структура_ассортимента[Subgroup],0)),"")</f>
        <v>W</v>
      </c>
      <c r="D17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110" t="str">
        <f>IFERROR(INDEX(Структура_ассортимента[Product group],MATCH(Товары[[#This Row],[SubGroup]],Структура_ассортимента[Subgroup],0)),"")</f>
        <v>WSS_C</v>
      </c>
      <c r="G17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Row],[SubGroup]],'Структура цен DIY'!$B:$C,2,FALSE),0)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0" t="str">
        <f>IFERROR(INDEX(Структура_ассортимента[SuperCategory],MATCH(Товары[[#This Row],[SubGroup]],Структура_ассортимента[Subgroup],0)),"")</f>
        <v>W</v>
      </c>
      <c r="D17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110" t="str">
        <f>IFERROR(INDEX(Структура_ассортимента[Product group],MATCH(Товары[[#This Row],[SubGroup]],Структура_ассортимента[Subgroup],0)),"")</f>
        <v>WSS_C</v>
      </c>
      <c r="G17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Row],[SubGroup]],'Структура цен DIY'!$B:$C,2,FALSE),0)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0" t="str">
        <f>IFERROR(INDEX(Структура_ассортимента[SuperCategory],MATCH(Товары[[#This Row],[SubGroup]],Структура_ассортимента[Subgroup],0)),"")</f>
        <v>W</v>
      </c>
      <c r="D17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110" t="str">
        <f>IFERROR(INDEX(Структура_ассортимента[Product group],MATCH(Товары[[#This Row],[SubGroup]],Структура_ассортимента[Subgroup],0)),"")</f>
        <v>WSS_C</v>
      </c>
      <c r="G17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Row],[SubGroup]],'Структура цен DIY'!$B:$C,2,FALSE),0)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0" t="str">
        <f>IFERROR(INDEX(Структура_ассортимента[SuperCategory],MATCH(Товары[[#This Row],[SubGroup]],Структура_ассортимента[Subgroup],0)),"")</f>
        <v>W</v>
      </c>
      <c r="D17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110" t="str">
        <f>IFERROR(INDEX(Структура_ассортимента[Product group],MATCH(Товары[[#This Row],[SubGroup]],Структура_ассортимента[Subgroup],0)),"")</f>
        <v>WSS_C</v>
      </c>
      <c r="G17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Row],[SubGroup]],'Структура цен DIY'!$B:$C,2,FALSE),0)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0" t="str">
        <f>IFERROR(INDEX(Структура_ассортимента[SuperCategory],MATCH(Товары[[#This Row],[SubGroup]],Структура_ассортимента[Subgroup],0)),"")</f>
        <v>W</v>
      </c>
      <c r="D17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110" t="str">
        <f>IFERROR(INDEX(Структура_ассортимента[Product group],MATCH(Товары[[#This Row],[SubGroup]],Структура_ассортимента[Subgroup],0)),"")</f>
        <v>WSS_C</v>
      </c>
      <c r="G17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Row],[SubGroup]],'Структура цен DIY'!$B:$C,2,FALSE),0)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0" t="str">
        <f>IFERROR(INDEX(Структура_ассортимента[SuperCategory],MATCH(Товары[[#This Row],[SubGroup]],Структура_ассортимента[Subgroup],0)),"")</f>
        <v>W</v>
      </c>
      <c r="D17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110" t="str">
        <f>IFERROR(INDEX(Структура_ассортимента[Product group],MATCH(Товары[[#This Row],[SubGroup]],Структура_ассортимента[Subgroup],0)),"")</f>
        <v>WSS_C</v>
      </c>
      <c r="G17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Row],[SubGroup]],'Структура цен DIY'!$B:$C,2,FALSE),0)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0" t="str">
        <f>IFERROR(INDEX(Структура_ассортимента[SuperCategory],MATCH(Товары[[#This Row],[SubGroup]],Структура_ассортимента[Subgroup],0)),"")</f>
        <v>W</v>
      </c>
      <c r="D17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110" t="str">
        <f>IFERROR(INDEX(Структура_ассортимента[Product group],MATCH(Товары[[#This Row],[SubGroup]],Структура_ассортимента[Subgroup],0)),"")</f>
        <v>WSS_C</v>
      </c>
      <c r="G17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Row],[SubGroup]],'Структура цен DIY'!$B:$C,2,FALSE),0)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0" t="str">
        <f>IFERROR(INDEX(Структура_ассортимента[SuperCategory],MATCH(Товары[[#This Row],[SubGroup]],Структура_ассортимента[Subgroup],0)),"")</f>
        <v>W</v>
      </c>
      <c r="D17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110" t="str">
        <f>IFERROR(INDEX(Структура_ассортимента[Product group],MATCH(Товары[[#This Row],[SubGroup]],Структура_ассортимента[Subgroup],0)),"")</f>
        <v>WSS_C</v>
      </c>
      <c r="G17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Row],[SubGroup]],'Структура цен DIY'!$B:$C,2,FALSE),0)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0" t="str">
        <f>IFERROR(INDEX(Структура_ассортимента[SuperCategory],MATCH(Товары[[#This Row],[SubGroup]],Структура_ассортимента[Subgroup],0)),"")</f>
        <v>W</v>
      </c>
      <c r="D17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110" t="str">
        <f>IFERROR(INDEX(Структура_ассортимента[Product group],MATCH(Товары[[#This Row],[SubGroup]],Структура_ассортимента[Subgroup],0)),"")</f>
        <v>WSS_C</v>
      </c>
      <c r="G17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Row],[SubGroup]],'Структура цен DIY'!$B:$C,2,FALSE),0)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0" t="str">
        <f>IFERROR(INDEX(Структура_ассортимента[SuperCategory],MATCH(Товары[[#This Row],[SubGroup]],Структура_ассортимента[Subgroup],0)),"")</f>
        <v>W</v>
      </c>
      <c r="D17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110" t="str">
        <f>IFERROR(INDEX(Структура_ассортимента[Product group],MATCH(Товары[[#This Row],[SubGroup]],Структура_ассортимента[Subgroup],0)),"")</f>
        <v>WSS_C</v>
      </c>
      <c r="G17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Row],[SubGroup]],'Структура цен DIY'!$B:$C,2,FALSE),0)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0" t="str">
        <f>IFERROR(INDEX(Структура_ассортимента[SuperCategory],MATCH(Товары[[#This Row],[SubGroup]],Структура_ассортимента[Subgroup],0)),"")</f>
        <v>W</v>
      </c>
      <c r="D17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110" t="str">
        <f>IFERROR(INDEX(Структура_ассортимента[Product group],MATCH(Товары[[#This Row],[SubGroup]],Структура_ассортимента[Subgroup],0)),"")</f>
        <v>WSS_C</v>
      </c>
      <c r="G17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Row],[SubGroup]],'Структура цен DIY'!$B:$C,2,FALSE),0)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0" t="str">
        <f>IFERROR(INDEX(Структура_ассортимента[SuperCategory],MATCH(Товары[[#This Row],[SubGroup]],Структура_ассортимента[Subgroup],0)),"")</f>
        <v>W</v>
      </c>
      <c r="D17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110" t="str">
        <f>IFERROR(INDEX(Структура_ассортимента[Product group],MATCH(Товары[[#This Row],[SubGroup]],Структура_ассортимента[Subgroup],0)),"")</f>
        <v>WSS_C</v>
      </c>
      <c r="G17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Row],[SubGroup]],'Структура цен DIY'!$B:$C,2,FALSE),0)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0" t="str">
        <f>IFERROR(INDEX(Структура_ассортимента[SuperCategory],MATCH(Товары[[#This Row],[SubGroup]],Структура_ассортимента[Subgroup],0)),"")</f>
        <v>W</v>
      </c>
      <c r="D17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110" t="str">
        <f>IFERROR(INDEX(Структура_ассортимента[Product group],MATCH(Товары[[#This Row],[SubGroup]],Структура_ассортимента[Subgroup],0)),"")</f>
        <v>WSS_C</v>
      </c>
      <c r="G17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Row],[SubGroup]],'Структура цен DIY'!$B:$C,2,FALSE),0)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0" t="str">
        <f>IFERROR(INDEX(Структура_ассортимента[SuperCategory],MATCH(Товары[[#This Row],[SubGroup]],Структура_ассортимента[Subgroup],0)),"")</f>
        <v>W</v>
      </c>
      <c r="D17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110" t="str">
        <f>IFERROR(INDEX(Структура_ассортимента[Product group],MATCH(Товары[[#This Row],[SubGroup]],Структура_ассортимента[Subgroup],0)),"")</f>
        <v>WSS_C</v>
      </c>
      <c r="G17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Row],[SubGroup]],'Структура цен DIY'!$B:$C,2,FALSE),0)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0" t="str">
        <f>IFERROR(INDEX(Структура_ассортимента[SuperCategory],MATCH(Товары[[#This Row],[SubGroup]],Структура_ассортимента[Subgroup],0)),"")</f>
        <v>W</v>
      </c>
      <c r="D17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110" t="str">
        <f>IFERROR(INDEX(Структура_ассортимента[Product group],MATCH(Товары[[#This Row],[SubGroup]],Структура_ассортимента[Subgroup],0)),"")</f>
        <v>WSS_C</v>
      </c>
      <c r="G17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Row],[SubGroup]],'Структура цен DIY'!$B:$C,2,FALSE),0)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0" t="str">
        <f>IFERROR(INDEX(Структура_ассортимента[SuperCategory],MATCH(Товары[[#This Row],[SubGroup]],Структура_ассортимента[Subgroup],0)),"")</f>
        <v>W</v>
      </c>
      <c r="D17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110" t="str">
        <f>IFERROR(INDEX(Структура_ассортимента[Product group],MATCH(Товары[[#This Row],[SubGroup]],Структура_ассортимента[Subgroup],0)),"")</f>
        <v>WSS_C</v>
      </c>
      <c r="G17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Row],[SubGroup]],'Структура цен DIY'!$B:$C,2,FALSE),0)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0" t="str">
        <f>IFERROR(INDEX(Структура_ассортимента[SuperCategory],MATCH(Товары[[#This Row],[SubGroup]],Структура_ассортимента[Subgroup],0)),"")</f>
        <v>W</v>
      </c>
      <c r="D17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110" t="str">
        <f>IFERROR(INDEX(Структура_ассортимента[Product group],MATCH(Товары[[#This Row],[SubGroup]],Структура_ассортимента[Subgroup],0)),"")</f>
        <v>WSS_C</v>
      </c>
      <c r="G17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Row],[SubGroup]],'Структура цен DIY'!$B:$C,2,FALSE),0)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0" t="str">
        <f>IFERROR(INDEX(Структура_ассортимента[SuperCategory],MATCH(Товары[[#This Row],[SubGroup]],Структура_ассортимента[Subgroup],0)),"")</f>
        <v>W</v>
      </c>
      <c r="D17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110" t="str">
        <f>IFERROR(INDEX(Структура_ассортимента[Product group],MATCH(Товары[[#This Row],[SubGroup]],Структура_ассортимента[Subgroup],0)),"")</f>
        <v>WSS_C</v>
      </c>
      <c r="G17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Row],[SubGroup]],'Структура цен DIY'!$B:$C,2,FALSE),0)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0" t="str">
        <f>IFERROR(INDEX(Структура_ассортимента[SuperCategory],MATCH(Товары[[#This Row],[SubGroup]],Структура_ассортимента[Subgroup],0)),"")</f>
        <v>W</v>
      </c>
      <c r="D17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110" t="str">
        <f>IFERROR(INDEX(Структура_ассортимента[Product group],MATCH(Товары[[#This Row],[SubGroup]],Структура_ассортимента[Subgroup],0)),"")</f>
        <v>WSS_C</v>
      </c>
      <c r="G17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Row],[SubGroup]],'Структура цен DIY'!$B:$C,2,FALSE),0)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0" t="str">
        <f>IFERROR(INDEX(Структура_ассортимента[SuperCategory],MATCH(Товары[[#This Row],[SubGroup]],Структура_ассортимента[Subgroup],0)),"")</f>
        <v>W</v>
      </c>
      <c r="D17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110" t="str">
        <f>IFERROR(INDEX(Структура_ассортимента[Product group],MATCH(Товары[[#This Row],[SubGroup]],Структура_ассортимента[Subgroup],0)),"")</f>
        <v>WSS_C</v>
      </c>
      <c r="G17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Row],[SubGroup]],'Структура цен DIY'!$B:$C,2,FALSE),0)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0" t="str">
        <f>IFERROR(INDEX(Структура_ассортимента[SuperCategory],MATCH(Товары[[#This Row],[SubGroup]],Структура_ассортимента[Subgroup],0)),"")</f>
        <v>W</v>
      </c>
      <c r="D17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110" t="str">
        <f>IFERROR(INDEX(Структура_ассортимента[Product group],MATCH(Товары[[#This Row],[SubGroup]],Структура_ассортимента[Subgroup],0)),"")</f>
        <v>WSS_C</v>
      </c>
      <c r="G17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Row],[SubGroup]],'Структура цен DIY'!$B:$C,2,FALSE),0)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0" t="str">
        <f>IFERROR(INDEX(Структура_ассортимента[SuperCategory],MATCH(Товары[[#This Row],[SubGroup]],Структура_ассортимента[Subgroup],0)),"")</f>
        <v>W</v>
      </c>
      <c r="D17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110" t="str">
        <f>IFERROR(INDEX(Структура_ассортимента[Product group],MATCH(Товары[[#This Row],[SubGroup]],Структура_ассортимента[Subgroup],0)),"")</f>
        <v>WSS_C</v>
      </c>
      <c r="G17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Row],[SubGroup]],'Структура цен DIY'!$B:$C,2,FALSE),0)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0" t="str">
        <f>IFERROR(INDEX(Структура_ассортимента[SuperCategory],MATCH(Товары[[#This Row],[SubGroup]],Структура_ассортимента[Subgroup],0)),"")</f>
        <v>W</v>
      </c>
      <c r="D17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110" t="str">
        <f>IFERROR(INDEX(Структура_ассортимента[Product group],MATCH(Товары[[#This Row],[SubGroup]],Структура_ассортимента[Subgroup],0)),"")</f>
        <v>WSS_C</v>
      </c>
      <c r="G17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Row],[SubGroup]],'Структура цен DIY'!$B:$C,2,FALSE),0)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0" t="str">
        <f>IFERROR(INDEX(Структура_ассортимента[SuperCategory],MATCH(Товары[[#This Row],[SubGroup]],Структура_ассортимента[Subgroup],0)),"")</f>
        <v>W</v>
      </c>
      <c r="D17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110" t="str">
        <f>IFERROR(INDEX(Структура_ассортимента[Product group],MATCH(Товары[[#This Row],[SubGroup]],Структура_ассортимента[Subgroup],0)),"")</f>
        <v>WSS_C</v>
      </c>
      <c r="G17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Row],[SubGroup]],'Структура цен DIY'!$B:$C,2,FALSE),0)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0" t="str">
        <f>IFERROR(INDEX(Структура_ассортимента[SuperCategory],MATCH(Товары[[#This Row],[SubGroup]],Структура_ассортимента[Subgroup],0)),"")</f>
        <v>W</v>
      </c>
      <c r="D17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110" t="str">
        <f>IFERROR(INDEX(Структура_ассортимента[Product group],MATCH(Товары[[#This Row],[SubGroup]],Структура_ассортимента[Subgroup],0)),"")</f>
        <v>WSS_C</v>
      </c>
      <c r="G17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Row],[SubGroup]],'Структура цен DIY'!$B:$C,2,FALSE),0)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0" t="str">
        <f>IFERROR(INDEX(Структура_ассортимента[SuperCategory],MATCH(Товары[[#This Row],[SubGroup]],Структура_ассортимента[Subgroup],0)),"")</f>
        <v>W</v>
      </c>
      <c r="D17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110" t="str">
        <f>IFERROR(INDEX(Структура_ассортимента[Product group],MATCH(Товары[[#This Row],[SubGroup]],Структура_ассортимента[Subgroup],0)),"")</f>
        <v>WSS_C</v>
      </c>
      <c r="G17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Row],[SubGroup]],'Структура цен DIY'!$B:$C,2,FALSE),0)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0" t="str">
        <f>IFERROR(INDEX(Структура_ассортимента[SuperCategory],MATCH(Товары[[#This Row],[SubGroup]],Структура_ассортимента[Subgroup],0)),"")</f>
        <v>W</v>
      </c>
      <c r="D17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110" t="str">
        <f>IFERROR(INDEX(Структура_ассортимента[Product group],MATCH(Товары[[#This Row],[SubGroup]],Структура_ассортимента[Subgroup],0)),"")</f>
        <v>WSS_C</v>
      </c>
      <c r="G17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Row],[SubGroup]],'Структура цен DIY'!$B:$C,2,FALSE),0)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0" t="str">
        <f>IFERROR(INDEX(Структура_ассортимента[SuperCategory],MATCH(Товары[[#This Row],[SubGroup]],Структура_ассортимента[Subgroup],0)),"")</f>
        <v>W</v>
      </c>
      <c r="D17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110" t="str">
        <f>IFERROR(INDEX(Структура_ассортимента[Product group],MATCH(Товары[[#This Row],[SubGroup]],Структура_ассортимента[Subgroup],0)),"")</f>
        <v>WSS_C</v>
      </c>
      <c r="G17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Row],[SubGroup]],'Структура цен DIY'!$B:$C,2,FALSE),0)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0" t="str">
        <f>IFERROR(INDEX(Структура_ассортимента[SuperCategory],MATCH(Товары[[#This Row],[SubGroup]],Структура_ассортимента[Subgroup],0)),"")</f>
        <v>W</v>
      </c>
      <c r="D17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110" t="str">
        <f>IFERROR(INDEX(Структура_ассортимента[Product group],MATCH(Товары[[#This Row],[SubGroup]],Структура_ассортимента[Subgroup],0)),"")</f>
        <v>WSS_C</v>
      </c>
      <c r="G17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Row],[SubGroup]],'Структура цен DIY'!$B:$C,2,FALSE),0)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0" t="str">
        <f>IFERROR(INDEX(Структура_ассортимента[SuperCategory],MATCH(Товары[[#This Row],[SubGroup]],Структура_ассортимента[Subgroup],0)),"")</f>
        <v>W</v>
      </c>
      <c r="D17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110" t="str">
        <f>IFERROR(INDEX(Структура_ассортимента[Product group],MATCH(Товары[[#This Row],[SubGroup]],Структура_ассортимента[Subgroup],0)),"")</f>
        <v>WSS_C</v>
      </c>
      <c r="G17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Row],[SubGroup]],'Структура цен DIY'!$B:$C,2,FALSE),0)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0" t="str">
        <f>IFERROR(INDEX(Структура_ассортимента[SuperCategory],MATCH(Товары[[#This Row],[SubGroup]],Структура_ассортимента[Subgroup],0)),"")</f>
        <v>W</v>
      </c>
      <c r="D17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110" t="str">
        <f>IFERROR(INDEX(Структура_ассортимента[Product group],MATCH(Товары[[#This Row],[SubGroup]],Структура_ассортимента[Subgroup],0)),"")</f>
        <v>WSS_C</v>
      </c>
      <c r="G17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Row],[SubGroup]],'Структура цен DIY'!$B:$C,2,FALSE),0)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0" t="str">
        <f>IFERROR(INDEX(Структура_ассортимента[SuperCategory],MATCH(Товары[[#This Row],[SubGroup]],Структура_ассортимента[Subgroup],0)),"")</f>
        <v>W</v>
      </c>
      <c r="D17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110" t="str">
        <f>IFERROR(INDEX(Структура_ассортимента[Product group],MATCH(Товары[[#This Row],[SubGroup]],Структура_ассортимента[Subgroup],0)),"")</f>
        <v>WSS_C</v>
      </c>
      <c r="G17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Row],[SubGroup]],'Структура цен DIY'!$B:$C,2,FALSE),0)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0" t="str">
        <f>IFERROR(INDEX(Структура_ассортимента[SuperCategory],MATCH(Товары[[#This Row],[SubGroup]],Структура_ассортимента[Subgroup],0)),"")</f>
        <v>W</v>
      </c>
      <c r="D17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110" t="str">
        <f>IFERROR(INDEX(Структура_ассортимента[Product group],MATCH(Товары[[#This Row],[SubGroup]],Структура_ассортимента[Subgroup],0)),"")</f>
        <v>WSS_C</v>
      </c>
      <c r="G17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Row],[SubGroup]],'Структура цен DIY'!$B:$C,2,FALSE),0)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0" t="str">
        <f>IFERROR(INDEX(Структура_ассортимента[SuperCategory],MATCH(Товары[[#This Row],[SubGroup]],Структура_ассортимента[Subgroup],0)),"")</f>
        <v>W</v>
      </c>
      <c r="D17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110" t="str">
        <f>IFERROR(INDEX(Структура_ассортимента[Product group],MATCH(Товары[[#This Row],[SubGroup]],Структура_ассортимента[Subgroup],0)),"")</f>
        <v>WSS_C</v>
      </c>
      <c r="G17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Row],[SubGroup]],'Структура цен DIY'!$B:$C,2,FALSE),0)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0" t="str">
        <f>IFERROR(INDEX(Структура_ассортимента[SuperCategory],MATCH(Товары[[#This Row],[SubGroup]],Структура_ассортимента[Subgroup],0)),"")</f>
        <v>W</v>
      </c>
      <c r="D17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110" t="str">
        <f>IFERROR(INDEX(Структура_ассортимента[Product group],MATCH(Товары[[#This Row],[SubGroup]],Структура_ассортимента[Subgroup],0)),"")</f>
        <v>WSS_C</v>
      </c>
      <c r="G17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Row],[SubGroup]],'Структура цен DIY'!$B:$C,2,FALSE),0)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0" t="str">
        <f>IFERROR(INDEX(Структура_ассортимента[SuperCategory],MATCH(Товары[[#This Row],[SubGroup]],Структура_ассортимента[Subgroup],0)),"")</f>
        <v>W</v>
      </c>
      <c r="D17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110" t="str">
        <f>IFERROR(INDEX(Структура_ассортимента[Product group],MATCH(Товары[[#This Row],[SubGroup]],Структура_ассортимента[Subgroup],0)),"")</f>
        <v>WSS_C</v>
      </c>
      <c r="G17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Row],[SubGroup]],'Структура цен DIY'!$B:$C,2,FALSE),0)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0" t="str">
        <f>IFERROR(INDEX(Структура_ассортимента[SuperCategory],MATCH(Товары[[#This Row],[SubGroup]],Структура_ассортимента[Subgroup],0)),"")</f>
        <v>W</v>
      </c>
      <c r="D17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110" t="str">
        <f>IFERROR(INDEX(Структура_ассортимента[Product group],MATCH(Товары[[#This Row],[SubGroup]],Структура_ассортимента[Subgroup],0)),"")</f>
        <v>WSS_C</v>
      </c>
      <c r="G17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Row],[SubGroup]],'Структура цен DIY'!$B:$C,2,FALSE),0)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0" t="str">
        <f>IFERROR(INDEX(Структура_ассортимента[SuperCategory],MATCH(Товары[[#This Row],[SubGroup]],Структура_ассортимента[Subgroup],0)),"")</f>
        <v>W</v>
      </c>
      <c r="D17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110" t="str">
        <f>IFERROR(INDEX(Структура_ассортимента[Product group],MATCH(Товары[[#This Row],[SubGroup]],Структура_ассортимента[Subgroup],0)),"")</f>
        <v>WSS_C</v>
      </c>
      <c r="G17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Row],[SubGroup]],'Структура цен DIY'!$B:$C,2,FALSE),0)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0" t="str">
        <f>IFERROR(INDEX(Структура_ассортимента[SuperCategory],MATCH(Товары[[#This Row],[SubGroup]],Структура_ассортимента[Subgroup],0)),"")</f>
        <v>W</v>
      </c>
      <c r="D17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110" t="str">
        <f>IFERROR(INDEX(Структура_ассортимента[Product group],MATCH(Товары[[#This Row],[SubGroup]],Структура_ассортимента[Subgroup],0)),"")</f>
        <v>WSS_C</v>
      </c>
      <c r="G17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Row],[SubGroup]],'Структура цен DIY'!$B:$C,2,FALSE),0)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0" t="str">
        <f>IFERROR(INDEX(Структура_ассортимента[SuperCategory],MATCH(Товары[[#This Row],[SubGroup]],Структура_ассортимента[Subgroup],0)),"")</f>
        <v>W</v>
      </c>
      <c r="D17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110" t="str">
        <f>IFERROR(INDEX(Структура_ассортимента[Product group],MATCH(Товары[[#This Row],[SubGroup]],Структура_ассортимента[Subgroup],0)),"")</f>
        <v>WSS_C</v>
      </c>
      <c r="G17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Row],[SubGroup]],'Структура цен DIY'!$B:$C,2,FALSE),0)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0" t="str">
        <f>IFERROR(INDEX(Структура_ассортимента[SuperCategory],MATCH(Товары[[#This Row],[SubGroup]],Структура_ассортимента[Subgroup],0)),"")</f>
        <v>W</v>
      </c>
      <c r="D17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110" t="str">
        <f>IFERROR(INDEX(Структура_ассортимента[Product group],MATCH(Товары[[#This Row],[SubGroup]],Структура_ассортимента[Subgroup],0)),"")</f>
        <v>WSS_C</v>
      </c>
      <c r="G17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Row],[SubGroup]],'Структура цен DIY'!$B:$C,2,FALSE),0)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0" t="str">
        <f>IFERROR(INDEX(Структура_ассортимента[SuperCategory],MATCH(Товары[[#This Row],[SubGroup]],Структура_ассортимента[Subgroup],0)),"")</f>
        <v>W</v>
      </c>
      <c r="D17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110" t="str">
        <f>IFERROR(INDEX(Структура_ассортимента[Product group],MATCH(Товары[[#This Row],[SubGroup]],Структура_ассортимента[Subgroup],0)),"")</f>
        <v>WSS_C</v>
      </c>
      <c r="G17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Row],[SubGroup]],'Структура цен DIY'!$B:$C,2,FALSE),0)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0" t="str">
        <f>IFERROR(INDEX(Структура_ассортимента[SuperCategory],MATCH(Товары[[#This Row],[SubGroup]],Структура_ассортимента[Subgroup],0)),"")</f>
        <v>W</v>
      </c>
      <c r="D17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110" t="str">
        <f>IFERROR(INDEX(Структура_ассортимента[Product group],MATCH(Товары[[#This Row],[SubGroup]],Структура_ассортимента[Subgroup],0)),"")</f>
        <v>WSS_C</v>
      </c>
      <c r="G17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Row],[SubGroup]],'Структура цен DIY'!$B:$C,2,FALSE),0)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0" t="str">
        <f>IFERROR(INDEX(Структура_ассортимента[SuperCategory],MATCH(Товары[[#This Row],[SubGroup]],Структура_ассортимента[Subgroup],0)),"")</f>
        <v>W</v>
      </c>
      <c r="D17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110" t="str">
        <f>IFERROR(INDEX(Структура_ассортимента[Product group],MATCH(Товары[[#This Row],[SubGroup]],Структура_ассортимента[Subgroup],0)),"")</f>
        <v>WSS_C</v>
      </c>
      <c r="G17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Row],[SubGroup]],'Структура цен DIY'!$B:$C,2,FALSE),0)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0" t="str">
        <f>IFERROR(INDEX(Структура_ассортимента[SuperCategory],MATCH(Товары[[#This Row],[SubGroup]],Структура_ассортимента[Subgroup],0)),"")</f>
        <v>W</v>
      </c>
      <c r="D17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110" t="str">
        <f>IFERROR(INDEX(Структура_ассортимента[Product group],MATCH(Товары[[#This Row],[SubGroup]],Структура_ассортимента[Subgroup],0)),"")</f>
        <v>WSS_C</v>
      </c>
      <c r="G17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Row],[SubGroup]],'Структура цен DIY'!$B:$C,2,FALSE),0)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0" t="str">
        <f>IFERROR(INDEX(Структура_ассортимента[SuperCategory],MATCH(Товары[[#This Row],[SubGroup]],Структура_ассортимента[Subgroup],0)),"")</f>
        <v>W</v>
      </c>
      <c r="D17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110" t="str">
        <f>IFERROR(INDEX(Структура_ассортимента[Product group],MATCH(Товары[[#This Row],[SubGroup]],Структура_ассортимента[Subgroup],0)),"")</f>
        <v>WSS_C</v>
      </c>
      <c r="G17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Row],[SubGroup]],'Структура цен DIY'!$B:$C,2,FALSE),0)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0" t="str">
        <f>IFERROR(INDEX(Структура_ассортимента[SuperCategory],MATCH(Товары[[#This Row],[SubGroup]],Структура_ассортимента[Subgroup],0)),"")</f>
        <v>W</v>
      </c>
      <c r="D17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110" t="str">
        <f>IFERROR(INDEX(Структура_ассортимента[Product group],MATCH(Товары[[#This Row],[SubGroup]],Структура_ассортимента[Subgroup],0)),"")</f>
        <v>WSS_C</v>
      </c>
      <c r="G17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Row],[SubGroup]],'Структура цен DIY'!$B:$C,2,FALSE),0)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0" t="str">
        <f>IFERROR(INDEX(Структура_ассортимента[SuperCategory],MATCH(Товары[[#This Row],[SubGroup]],Структура_ассортимента[Subgroup],0)),"")</f>
        <v>W</v>
      </c>
      <c r="D17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110" t="str">
        <f>IFERROR(INDEX(Структура_ассортимента[Product group],MATCH(Товары[[#This Row],[SubGroup]],Структура_ассортимента[Subgroup],0)),"")</f>
        <v>WSS_C</v>
      </c>
      <c r="G17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Row],[SubGroup]],'Структура цен DIY'!$B:$C,2,FALSE),0)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0" t="str">
        <f>IFERROR(INDEX(Структура_ассортимента[SuperCategory],MATCH(Товары[[#This Row],[SubGroup]],Структура_ассортимента[Subgroup],0)),"")</f>
        <v>W</v>
      </c>
      <c r="D17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110" t="str">
        <f>IFERROR(INDEX(Структура_ассортимента[Product group],MATCH(Товары[[#This Row],[SubGroup]],Структура_ассортимента[Subgroup],0)),"")</f>
        <v>WSS_C</v>
      </c>
      <c r="G17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Row],[SubGroup]],'Структура цен DIY'!$B:$C,2,FALSE),0)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0" t="str">
        <f>IFERROR(INDEX(Структура_ассортимента[SuperCategory],MATCH(Товары[[#This Row],[SubGroup]],Структура_ассортимента[Subgroup],0)),"")</f>
        <v>W</v>
      </c>
      <c r="D17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110" t="str">
        <f>IFERROR(INDEX(Структура_ассортимента[Product group],MATCH(Товары[[#This Row],[SubGroup]],Структура_ассортимента[Subgroup],0)),"")</f>
        <v>WSS_C</v>
      </c>
      <c r="G17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Row],[SubGroup]],'Структура цен DIY'!$B:$C,2,FALSE),0)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0" t="str">
        <f>IFERROR(INDEX(Структура_ассортимента[SuperCategory],MATCH(Товары[[#This Row],[SubGroup]],Структура_ассортимента[Subgroup],0)),"")</f>
        <v>W</v>
      </c>
      <c r="D17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110" t="str">
        <f>IFERROR(INDEX(Структура_ассортимента[Product group],MATCH(Товары[[#This Row],[SubGroup]],Структура_ассортимента[Subgroup],0)),"")</f>
        <v>WSS_C</v>
      </c>
      <c r="G17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Row],[SubGroup]],'Структура цен DIY'!$B:$C,2,FALSE),0)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0" t="str">
        <f>IFERROR(INDEX(Структура_ассортимента[SuperCategory],MATCH(Товары[[#This Row],[SubGroup]],Структура_ассортимента[Subgroup],0)),"")</f>
        <v>W</v>
      </c>
      <c r="D17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110" t="str">
        <f>IFERROR(INDEX(Структура_ассортимента[Product group],MATCH(Товары[[#This Row],[SubGroup]],Структура_ассортимента[Subgroup],0)),"")</f>
        <v>WSS_C</v>
      </c>
      <c r="G17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Row],[SubGroup]],'Структура цен DIY'!$B:$C,2,FALSE),0)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0" t="str">
        <f>IFERROR(INDEX(Структура_ассортимента[SuperCategory],MATCH(Товары[[#This Row],[SubGroup]],Структура_ассортимента[Subgroup],0)),"")</f>
        <v>W</v>
      </c>
      <c r="D18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110" t="str">
        <f>IFERROR(INDEX(Структура_ассортимента[Product group],MATCH(Товары[[#This Row],[SubGroup]],Структура_ассортимента[Subgroup],0)),"")</f>
        <v>WSS_C</v>
      </c>
      <c r="G18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Row],[SubGroup]],'Структура цен DIY'!$B:$C,2,FALSE),0)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0" t="str">
        <f>IFERROR(INDEX(Структура_ассортимента[SuperCategory],MATCH(Товары[[#This Row],[SubGroup]],Структура_ассортимента[Subgroup],0)),"")</f>
        <v>W</v>
      </c>
      <c r="D18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110" t="str">
        <f>IFERROR(INDEX(Структура_ассортимента[Product group],MATCH(Товары[[#This Row],[SubGroup]],Структура_ассортимента[Subgroup],0)),"")</f>
        <v>WSS_C</v>
      </c>
      <c r="G18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Row],[SubGroup]],'Структура цен DIY'!$B:$C,2,FALSE),0)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0" t="str">
        <f>IFERROR(INDEX(Структура_ассортимента[SuperCategory],MATCH(Товары[[#This Row],[SubGroup]],Структура_ассортимента[Subgroup],0)),"")</f>
        <v>W</v>
      </c>
      <c r="D18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110" t="str">
        <f>IFERROR(INDEX(Структура_ассортимента[Product group],MATCH(Товары[[#This Row],[SubGroup]],Структура_ассортимента[Subgroup],0)),"")</f>
        <v>WSS_C</v>
      </c>
      <c r="G18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Row],[SubGroup]],'Структура цен DIY'!$B:$C,2,FALSE),0)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0" t="str">
        <f>IFERROR(INDEX(Структура_ассортимента[SuperCategory],MATCH(Товары[[#This Row],[SubGroup]],Структура_ассортимента[Subgroup],0)),"")</f>
        <v>W</v>
      </c>
      <c r="D18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110" t="str">
        <f>IFERROR(INDEX(Структура_ассортимента[Product group],MATCH(Товары[[#This Row],[SubGroup]],Структура_ассортимента[Subgroup],0)),"")</f>
        <v>WSS_C</v>
      </c>
      <c r="G18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Row],[SubGroup]],'Структура цен DIY'!$B:$C,2,FALSE),0)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0" t="str">
        <f>IFERROR(INDEX(Структура_ассортимента[SuperCategory],MATCH(Товары[[#This Row],[SubGroup]],Структура_ассортимента[Subgroup],0)),"")</f>
        <v>W</v>
      </c>
      <c r="D18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110" t="str">
        <f>IFERROR(INDEX(Структура_ассортимента[Product group],MATCH(Товары[[#This Row],[SubGroup]],Структура_ассортимента[Subgroup],0)),"")</f>
        <v>WSS_C</v>
      </c>
      <c r="G18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Row],[SubGroup]],'Структура цен DIY'!$B:$C,2,FALSE),0)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0" t="str">
        <f>IFERROR(INDEX(Структура_ассортимента[SuperCategory],MATCH(Товары[[#This Row],[SubGroup]],Структура_ассортимента[Subgroup],0)),"")</f>
        <v>W</v>
      </c>
      <c r="D18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110" t="str">
        <f>IFERROR(INDEX(Структура_ассортимента[Product group],MATCH(Товары[[#This Row],[SubGroup]],Структура_ассортимента[Subgroup],0)),"")</f>
        <v>WSS_C</v>
      </c>
      <c r="G18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Row],[SubGroup]],'Структура цен DIY'!$B:$C,2,FALSE),0)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0" t="str">
        <f>IFERROR(INDEX(Структура_ассортимента[SuperCategory],MATCH(Товары[[#This Row],[SubGroup]],Структура_ассортимента[Subgroup],0)),"")</f>
        <v>W</v>
      </c>
      <c r="D18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110" t="str">
        <f>IFERROR(INDEX(Структура_ассортимента[Product group],MATCH(Товары[[#This Row],[SubGroup]],Структура_ассортимента[Subgroup],0)),"")</f>
        <v>WSS_C</v>
      </c>
      <c r="G18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Row],[SubGroup]],'Структура цен DIY'!$B:$C,2,FALSE),0)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0" t="str">
        <f>IFERROR(INDEX(Структура_ассортимента[SuperCategory],MATCH(Товары[[#This Row],[SubGroup]],Структура_ассортимента[Subgroup],0)),"")</f>
        <v>W</v>
      </c>
      <c r="D1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110" t="str">
        <f>IFERROR(INDEX(Структура_ассортимента[Product group],MATCH(Товары[[#This Row],[SubGroup]],Структура_ассортимента[Subgroup],0)),"")</f>
        <v>WSS_C</v>
      </c>
      <c r="G18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Row],[SubGroup]],'Структура цен DIY'!$B:$C,2,FALSE),0)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0" t="str">
        <f>IFERROR(INDEX(Структура_ассортимента[SuperCategory],MATCH(Товары[[#This Row],[SubGroup]],Структура_ассортимента[Subgroup],0)),"")</f>
        <v>W</v>
      </c>
      <c r="D1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110" t="str">
        <f>IFERROR(INDEX(Структура_ассортимента[Product group],MATCH(Товары[[#This Row],[SubGroup]],Структура_ассортимента[Subgroup],0)),"")</f>
        <v>WSS_C</v>
      </c>
      <c r="G18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Row],[SubGroup]],'Структура цен DIY'!$B:$C,2,FALSE),0)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0" t="str">
        <f>IFERROR(INDEX(Структура_ассортимента[SuperCategory],MATCH(Товары[[#This Row],[SubGroup]],Структура_ассортимента[Subgroup],0)),"")</f>
        <v>W</v>
      </c>
      <c r="D1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110" t="str">
        <f>IFERROR(INDEX(Структура_ассортимента[Product group],MATCH(Товары[[#This Row],[SubGroup]],Структура_ассортимента[Subgroup],0)),"")</f>
        <v>WSS_C</v>
      </c>
      <c r="G18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Row],[SubGroup]],'Структура цен DIY'!$B:$C,2,FALSE),0)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0" t="str">
        <f>IFERROR(INDEX(Структура_ассортимента[SuperCategory],MATCH(Товары[[#This Row],[SubGroup]],Структура_ассортимента[Subgroup],0)),"")</f>
        <v>W</v>
      </c>
      <c r="D1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110" t="str">
        <f>IFERROR(INDEX(Структура_ассортимента[Product group],MATCH(Товары[[#This Row],[SubGroup]],Структура_ассортимента[Subgroup],0)),"")</f>
        <v>WSS_C</v>
      </c>
      <c r="G18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Row],[SubGroup]],'Структура цен DIY'!$B:$C,2,FALSE),0)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0" t="str">
        <f>IFERROR(INDEX(Структура_ассортимента[SuperCategory],MATCH(Товары[[#This Row],[SubGroup]],Структура_ассортимента[Subgroup],0)),"")</f>
        <v>W</v>
      </c>
      <c r="D1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110" t="str">
        <f>IFERROR(INDEX(Структура_ассортимента[Product group],MATCH(Товары[[#This Row],[SubGroup]],Структура_ассортимента[Subgroup],0)),"")</f>
        <v>WSS_C</v>
      </c>
      <c r="G18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Row],[SubGroup]],'Структура цен DIY'!$B:$C,2,FALSE),0)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0" t="str">
        <f>IFERROR(INDEX(Структура_ассортимента[SuperCategory],MATCH(Товары[[#This Row],[SubGroup]],Структура_ассортимента[Subgroup],0)),"")</f>
        <v>W</v>
      </c>
      <c r="D1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110" t="str">
        <f>IFERROR(INDEX(Структура_ассортимента[Product group],MATCH(Товары[[#This Row],[SubGroup]],Структура_ассортимента[Subgroup],0)),"")</f>
        <v>WSS_C</v>
      </c>
      <c r="G18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Row],[SubGroup]],'Структура цен DIY'!$B:$C,2,FALSE),0)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0" t="str">
        <f>IFERROR(INDEX(Структура_ассортимента[SuperCategory],MATCH(Товары[[#This Row],[SubGroup]],Структура_ассортимента[Subgroup],0)),"")</f>
        <v>W</v>
      </c>
      <c r="D1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110" t="str">
        <f>IFERROR(INDEX(Структура_ассортимента[Product group],MATCH(Товары[[#This Row],[SubGroup]],Структура_ассортимента[Subgroup],0)),"")</f>
        <v>WSS_C</v>
      </c>
      <c r="G18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Row],[SubGroup]],'Структура цен DIY'!$B:$C,2,FALSE),0)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0" t="str">
        <f>IFERROR(INDEX(Структура_ассортимента[SuperCategory],MATCH(Товары[[#This Row],[SubGroup]],Структура_ассортимента[Subgroup],0)),"")</f>
        <v>W</v>
      </c>
      <c r="D1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110" t="str">
        <f>IFERROR(INDEX(Структура_ассортимента[Product group],MATCH(Товары[[#This Row],[SubGroup]],Структура_ассортимента[Subgroup],0)),"")</f>
        <v>WSS_C</v>
      </c>
      <c r="G18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Row],[SubGroup]],'Структура цен DIY'!$B:$C,2,FALSE),0)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0" t="str">
        <f>IFERROR(INDEX(Структура_ассортимента[SuperCategory],MATCH(Товары[[#This Row],[SubGroup]],Структура_ассортимента[Subgroup],0)),"")</f>
        <v>W</v>
      </c>
      <c r="D1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110" t="str">
        <f>IFERROR(INDEX(Структура_ассортимента[Product group],MATCH(Товары[[#This Row],[SubGroup]],Структура_ассортимента[Subgroup],0)),"")</f>
        <v>WSS_C</v>
      </c>
      <c r="G18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Row],[SubGroup]],'Структура цен DIY'!$B:$C,2,FALSE),0)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0" t="str">
        <f>IFERROR(INDEX(Структура_ассортимента[SuperCategory],MATCH(Товары[[#This Row],[SubGroup]],Структура_ассортимента[Subgroup],0)),"")</f>
        <v>W</v>
      </c>
      <c r="D1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110" t="str">
        <f>IFERROR(INDEX(Структура_ассортимента[Product group],MATCH(Товары[[#This Row],[SubGroup]],Структура_ассортимента[Subgroup],0)),"")</f>
        <v>WSS_C</v>
      </c>
      <c r="G18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Row],[SubGroup]],'Структура цен DIY'!$B:$C,2,FALSE),0)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0" t="str">
        <f>IFERROR(INDEX(Структура_ассортимента[SuperCategory],MATCH(Товары[[#This Row],[SubGroup]],Структура_ассортимента[Subgroup],0)),"")</f>
        <v>W</v>
      </c>
      <c r="D1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110" t="str">
        <f>IFERROR(INDEX(Структура_ассортимента[Product group],MATCH(Товары[[#This Row],[SubGroup]],Структура_ассортимента[Subgroup],0)),"")</f>
        <v>WSS_C</v>
      </c>
      <c r="G18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Row],[SubGroup]],'Структура цен DIY'!$B:$C,2,FALSE),0)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0" t="str">
        <f>IFERROR(INDEX(Структура_ассортимента[SuperCategory],MATCH(Товары[[#This Row],[SubGroup]],Структура_ассортимента[Subgroup],0)),"")</f>
        <v>W</v>
      </c>
      <c r="D1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110" t="str">
        <f>IFERROR(INDEX(Структура_ассортимента[Product group],MATCH(Товары[[#This Row],[SubGroup]],Структура_ассортимента[Subgroup],0)),"")</f>
        <v>WSS_C</v>
      </c>
      <c r="G18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Row],[SubGroup]],'Структура цен DIY'!$B:$C,2,FALSE),0)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0" t="str">
        <f>IFERROR(INDEX(Структура_ассортимента[SuperCategory],MATCH(Товары[[#This Row],[SubGroup]],Структура_ассортимента[Subgroup],0)),"")</f>
        <v>W</v>
      </c>
      <c r="D1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110" t="str">
        <f>IFERROR(INDEX(Структура_ассортимента[Product group],MATCH(Товары[[#This Row],[SubGroup]],Структура_ассортимента[Subgroup],0)),"")</f>
        <v>WSS_C</v>
      </c>
      <c r="G18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Row],[SubGroup]],'Структура цен DIY'!$B:$C,2,FALSE),0)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0" t="str">
        <f>IFERROR(INDEX(Структура_ассортимента[SuperCategory],MATCH(Товары[[#This Row],[SubGroup]],Структура_ассортимента[Subgroup],0)),"")</f>
        <v>W</v>
      </c>
      <c r="D1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110" t="str">
        <f>IFERROR(INDEX(Структура_ассортимента[Product group],MATCH(Товары[[#This Row],[SubGroup]],Структура_ассортимента[Subgroup],0)),"")</f>
        <v>WSS_C</v>
      </c>
      <c r="G18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Row],[SubGroup]],'Структура цен DIY'!$B:$C,2,FALSE),0)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0" t="str">
        <f>IFERROR(INDEX(Структура_ассортимента[SuperCategory],MATCH(Товары[[#This Row],[SubGroup]],Структура_ассортимента[Subgroup],0)),"")</f>
        <v>W</v>
      </c>
      <c r="D1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110" t="str">
        <f>IFERROR(INDEX(Структура_ассортимента[Product group],MATCH(Товары[[#This Row],[SubGroup]],Структура_ассортимента[Subgroup],0)),"")</f>
        <v>WSS_C</v>
      </c>
      <c r="G18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Row],[SubGroup]],'Структура цен DIY'!$B:$C,2,FALSE),0)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0" t="str">
        <f>IFERROR(INDEX(Структура_ассортимента[SuperCategory],MATCH(Товары[[#This Row],[SubGroup]],Структура_ассортимента[Subgroup],0)),"")</f>
        <v>W</v>
      </c>
      <c r="D1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110" t="str">
        <f>IFERROR(INDEX(Структура_ассортимента[Product group],MATCH(Товары[[#This Row],[SubGroup]],Структура_ассортимента[Subgroup],0)),"")</f>
        <v>WSS_C</v>
      </c>
      <c r="G18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Row],[SubGroup]],'Структура цен DIY'!$B:$C,2,FALSE),0)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0" t="str">
        <f>IFERROR(INDEX(Структура_ассортимента[SuperCategory],MATCH(Товары[[#This Row],[SubGroup]],Структура_ассортимента[Subgroup],0)),"")</f>
        <v>W</v>
      </c>
      <c r="D1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110" t="str">
        <f>IFERROR(INDEX(Структура_ассортимента[Product group],MATCH(Товары[[#This Row],[SubGroup]],Структура_ассортимента[Subgroup],0)),"")</f>
        <v>WSS_C</v>
      </c>
      <c r="G18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Row],[SubGroup]],'Структура цен DIY'!$B:$C,2,FALSE),0)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0" t="str">
        <f>IFERROR(INDEX(Структура_ассортимента[SuperCategory],MATCH(Товары[[#This Row],[SubGroup]],Структура_ассортимента[Subgroup],0)),"")</f>
        <v>W</v>
      </c>
      <c r="D1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110" t="str">
        <f>IFERROR(INDEX(Структура_ассортимента[Product group],MATCH(Товары[[#This Row],[SubGroup]],Структура_ассортимента[Subgroup],0)),"")</f>
        <v>WSS_C</v>
      </c>
      <c r="G18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Row],[SubGroup]],'Структура цен DIY'!$B:$C,2,FALSE),0)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0" t="str">
        <f>IFERROR(INDEX(Структура_ассортимента[SuperCategory],MATCH(Товары[[#This Row],[SubGroup]],Структура_ассортимента[Subgroup],0)),"")</f>
        <v>W</v>
      </c>
      <c r="D1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110" t="str">
        <f>IFERROR(INDEX(Структура_ассортимента[Product group],MATCH(Товары[[#This Row],[SubGroup]],Структура_ассортимента[Subgroup],0)),"")</f>
        <v>WSS_C</v>
      </c>
      <c r="G18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Row],[SubGroup]],'Структура цен DIY'!$B:$C,2,FALSE),0)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0" t="str">
        <f>IFERROR(INDEX(Структура_ассортимента[SuperCategory],MATCH(Товары[[#This Row],[SubGroup]],Структура_ассортимента[Subgroup],0)),"")</f>
        <v>W</v>
      </c>
      <c r="D1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110" t="str">
        <f>IFERROR(INDEX(Структура_ассортимента[Product group],MATCH(Товары[[#This Row],[SubGroup]],Структура_ассортимента[Subgroup],0)),"")</f>
        <v>WSS_C</v>
      </c>
      <c r="G18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Row],[SubGroup]],'Структура цен DIY'!$B:$C,2,FALSE),0)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0" t="str">
        <f>IFERROR(INDEX(Структура_ассортимента[SuperCategory],MATCH(Товары[[#This Row],[SubGroup]],Структура_ассортимента[Subgroup],0)),"")</f>
        <v>W</v>
      </c>
      <c r="D1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110" t="str">
        <f>IFERROR(INDEX(Структура_ассортимента[Product group],MATCH(Товары[[#This Row],[SubGroup]],Структура_ассортимента[Subgroup],0)),"")</f>
        <v>WSS_C</v>
      </c>
      <c r="G18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Row],[SubGroup]],'Структура цен DIY'!$B:$C,2,FALSE),0)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0" t="str">
        <f>IFERROR(INDEX(Структура_ассортимента[SuperCategory],MATCH(Товары[[#This Row],[SubGroup]],Структура_ассортимента[Subgroup],0)),"")</f>
        <v>W</v>
      </c>
      <c r="D1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110" t="str">
        <f>IFERROR(INDEX(Структура_ассортимента[Product group],MATCH(Товары[[#This Row],[SubGroup]],Структура_ассортимента[Subgroup],0)),"")</f>
        <v>WSS_C</v>
      </c>
      <c r="G18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Row],[SubGroup]],'Структура цен DIY'!$B:$C,2,FALSE),0)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0" t="str">
        <f>IFERROR(INDEX(Структура_ассортимента[SuperCategory],MATCH(Товары[[#This Row],[SubGroup]],Структура_ассортимента[Subgroup],0)),"")</f>
        <v>W</v>
      </c>
      <c r="D1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110" t="str">
        <f>IFERROR(INDEX(Структура_ассортимента[Product group],MATCH(Товары[[#This Row],[SubGroup]],Структура_ассортимента[Subgroup],0)),"")</f>
        <v>WSS_C</v>
      </c>
      <c r="G18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Row],[SubGroup]],'Структура цен DIY'!$B:$C,2,FALSE),0)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0" t="str">
        <f>IFERROR(INDEX(Структура_ассортимента[SuperCategory],MATCH(Товары[[#This Row],[SubGroup]],Структура_ассортимента[Subgroup],0)),"")</f>
        <v>W</v>
      </c>
      <c r="D1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110" t="str">
        <f>IFERROR(INDEX(Структура_ассортимента[Product group],MATCH(Товары[[#This Row],[SubGroup]],Структура_ассортимента[Subgroup],0)),"")</f>
        <v>WSS_C</v>
      </c>
      <c r="G18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Row],[SubGroup]],'Структура цен DIY'!$B:$C,2,FALSE),0)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0" t="str">
        <f>IFERROR(INDEX(Структура_ассортимента[SuperCategory],MATCH(Товары[[#This Row],[SubGroup]],Структура_ассортимента[Subgroup],0)),"")</f>
        <v>W</v>
      </c>
      <c r="D1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110" t="str">
        <f>IFERROR(INDEX(Структура_ассортимента[Product group],MATCH(Товары[[#This Row],[SubGroup]],Структура_ассортимента[Subgroup],0)),"")</f>
        <v>WSS_C</v>
      </c>
      <c r="G18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Row],[SubGroup]],'Структура цен DIY'!$B:$C,2,FALSE),0)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0" t="str">
        <f>IFERROR(INDEX(Структура_ассортимента[SuperCategory],MATCH(Товары[[#This Row],[SubGroup]],Структура_ассортимента[Subgroup],0)),"")</f>
        <v>W</v>
      </c>
      <c r="D1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110" t="str">
        <f>IFERROR(INDEX(Структура_ассортимента[Product group],MATCH(Товары[[#This Row],[SubGroup]],Структура_ассортимента[Subgroup],0)),"")</f>
        <v>WSS_C</v>
      </c>
      <c r="G18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Row],[SubGroup]],'Структура цен DIY'!$B:$C,2,FALSE),0)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0" t="str">
        <f>IFERROR(INDEX(Структура_ассортимента[SuperCategory],MATCH(Товары[[#This Row],[SubGroup]],Структура_ассортимента[Subgroup],0)),"")</f>
        <v>W</v>
      </c>
      <c r="D1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110" t="str">
        <f>IFERROR(INDEX(Структура_ассортимента[Product group],MATCH(Товары[[#This Row],[SubGroup]],Структура_ассортимента[Subgroup],0)),"")</f>
        <v>WSS_C</v>
      </c>
      <c r="G18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Row],[SubGroup]],'Структура цен DIY'!$B:$C,2,FALSE),0)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0" t="str">
        <f>IFERROR(INDEX(Структура_ассортимента[SuperCategory],MATCH(Товары[[#This Row],[SubGroup]],Структура_ассортимента[Subgroup],0)),"")</f>
        <v>W</v>
      </c>
      <c r="D1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110" t="str">
        <f>IFERROR(INDEX(Структура_ассортимента[Product group],MATCH(Товары[[#This Row],[SubGroup]],Структура_ассортимента[Subgroup],0)),"")</f>
        <v>WSS_C</v>
      </c>
      <c r="G18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Row],[SubGroup]],'Структура цен DIY'!$B:$C,2,FALSE),0)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0" t="str">
        <f>IFERROR(INDEX(Структура_ассортимента[SuperCategory],MATCH(Товары[[#This Row],[SubGroup]],Структура_ассортимента[Subgroup],0)),"")</f>
        <v>W</v>
      </c>
      <c r="D1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110" t="str">
        <f>IFERROR(INDEX(Структура_ассортимента[Product group],MATCH(Товары[[#This Row],[SubGroup]],Структура_ассортимента[Subgroup],0)),"")</f>
        <v>WSS_C</v>
      </c>
      <c r="G18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Row],[SubGroup]],'Структура цен DIY'!$B:$C,2,FALSE),0)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0" t="str">
        <f>IFERROR(INDEX(Структура_ассортимента[SuperCategory],MATCH(Товары[[#This Row],[SubGroup]],Структура_ассортимента[Subgroup],0)),"")</f>
        <v>W</v>
      </c>
      <c r="D1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110" t="str">
        <f>IFERROR(INDEX(Структура_ассортимента[Product group],MATCH(Товары[[#This Row],[SubGroup]],Структура_ассортимента[Subgroup],0)),"")</f>
        <v>WSS_C</v>
      </c>
      <c r="G18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Row],[SubGroup]],'Структура цен DIY'!$B:$C,2,FALSE),0)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0" t="str">
        <f>IFERROR(INDEX(Структура_ассортимента[SuperCategory],MATCH(Товары[[#This Row],[SubGroup]],Структура_ассортимента[Subgroup],0)),"")</f>
        <v>W</v>
      </c>
      <c r="D1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110" t="str">
        <f>IFERROR(INDEX(Структура_ассортимента[Product group],MATCH(Товары[[#This Row],[SubGroup]],Структура_ассортимента[Subgroup],0)),"")</f>
        <v>WSS_C</v>
      </c>
      <c r="G18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Row],[SubGroup]],'Структура цен DIY'!$B:$C,2,FALSE),0)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0" t="str">
        <f>IFERROR(INDEX(Структура_ассортимента[SuperCategory],MATCH(Товары[[#This Row],[SubGroup]],Структура_ассортимента[Subgroup],0)),"")</f>
        <v>W</v>
      </c>
      <c r="D1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110" t="str">
        <f>IFERROR(INDEX(Структура_ассортимента[Product group],MATCH(Товары[[#This Row],[SubGroup]],Структура_ассортимента[Subgroup],0)),"")</f>
        <v>WSS_C</v>
      </c>
      <c r="G18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Row],[SubGroup]],'Структура цен DIY'!$B:$C,2,FALSE),0)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0" t="str">
        <f>IFERROR(INDEX(Структура_ассортимента[SuperCategory],MATCH(Товары[[#This Row],[SubGroup]],Структура_ассортимента[Subgroup],0)),"")</f>
        <v>W</v>
      </c>
      <c r="D1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110" t="str">
        <f>IFERROR(INDEX(Структура_ассортимента[Product group],MATCH(Товары[[#This Row],[SubGroup]],Структура_ассортимента[Subgroup],0)),"")</f>
        <v>WSS_C</v>
      </c>
      <c r="G18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Row],[SubGroup]],'Структура цен DIY'!$B:$C,2,FALSE),0)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0" t="str">
        <f>IFERROR(INDEX(Структура_ассортимента[SuperCategory],MATCH(Товары[[#This Row],[SubGroup]],Структура_ассортимента[Subgroup],0)),"")</f>
        <v>W</v>
      </c>
      <c r="D1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110" t="str">
        <f>IFERROR(INDEX(Структура_ассортимента[Product group],MATCH(Товары[[#This Row],[SubGroup]],Структура_ассортимента[Subgroup],0)),"")</f>
        <v>WSS_C</v>
      </c>
      <c r="G18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Row],[SubGroup]],'Структура цен DIY'!$B:$C,2,FALSE),0)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0" t="str">
        <f>IFERROR(INDEX(Структура_ассортимента[SuperCategory],MATCH(Товары[[#This Row],[SubGroup]],Структура_ассортимента[Subgroup],0)),"")</f>
        <v>W</v>
      </c>
      <c r="D1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110" t="str">
        <f>IFERROR(INDEX(Структура_ассортимента[Product group],MATCH(Товары[[#This Row],[SubGroup]],Структура_ассортимента[Subgroup],0)),"")</f>
        <v>WSS_C</v>
      </c>
      <c r="G18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Row],[SubGroup]],'Структура цен DIY'!$B:$C,2,FALSE),0)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0" t="str">
        <f>IFERROR(INDEX(Структура_ассортимента[SuperCategory],MATCH(Товары[[#This Row],[SubGroup]],Структура_ассортимента[Subgroup],0)),"")</f>
        <v>W</v>
      </c>
      <c r="D1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110" t="str">
        <f>IFERROR(INDEX(Структура_ассортимента[Product group],MATCH(Товары[[#This Row],[SubGroup]],Структура_ассортимента[Subgroup],0)),"")</f>
        <v>WSS_C</v>
      </c>
      <c r="G18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Row],[SubGroup]],'Структура цен DIY'!$B:$C,2,FALSE),0)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0" t="str">
        <f>IFERROR(INDEX(Структура_ассортимента[SuperCategory],MATCH(Товары[[#This Row],[SubGroup]],Структура_ассортимента[Subgroup],0)),"")</f>
        <v>W</v>
      </c>
      <c r="D1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110" t="str">
        <f>IFERROR(INDEX(Структура_ассортимента[Product group],MATCH(Товары[[#This Row],[SubGroup]],Структура_ассортимента[Subgroup],0)),"")</f>
        <v>WSS_C</v>
      </c>
      <c r="G18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Row],[SubGroup]],'Структура цен DIY'!$B:$C,2,FALSE),0)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0" t="str">
        <f>IFERROR(INDEX(Структура_ассортимента[SuperCategory],MATCH(Товары[[#This Row],[SubGroup]],Структура_ассортимента[Subgroup],0)),"")</f>
        <v>W</v>
      </c>
      <c r="D1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110" t="str">
        <f>IFERROR(INDEX(Структура_ассортимента[Product group],MATCH(Товары[[#This Row],[SubGroup]],Структура_ассортимента[Subgroup],0)),"")</f>
        <v>WSS_C</v>
      </c>
      <c r="G18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Row],[SubGroup]],'Структура цен DIY'!$B:$C,2,FALSE),0)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0" t="str">
        <f>IFERROR(INDEX(Структура_ассортимента[SuperCategory],MATCH(Товары[[#This Row],[SubGroup]],Структура_ассортимента[Subgroup],0)),"")</f>
        <v>W</v>
      </c>
      <c r="D1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110" t="str">
        <f>IFERROR(INDEX(Структура_ассортимента[Product group],MATCH(Товары[[#This Row],[SubGroup]],Структура_ассортимента[Subgroup],0)),"")</f>
        <v>WSS_C</v>
      </c>
      <c r="G18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Row],[SubGroup]],'Структура цен DIY'!$B:$C,2,FALSE),0)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0" t="str">
        <f>IFERROR(INDEX(Структура_ассортимента[SuperCategory],MATCH(Товары[[#This Row],[SubGroup]],Структура_ассортимента[Subgroup],0)),"")</f>
        <v>W</v>
      </c>
      <c r="D1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110" t="str">
        <f>IFERROR(INDEX(Структура_ассортимента[Product group],MATCH(Товары[[#This Row],[SubGroup]],Структура_ассортимента[Subgroup],0)),"")</f>
        <v>WSS_C</v>
      </c>
      <c r="G18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Row],[SubGroup]],'Структура цен DIY'!$B:$C,2,FALSE),0)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0" t="str">
        <f>IFERROR(INDEX(Структура_ассортимента[SuperCategory],MATCH(Товары[[#This Row],[SubGroup]],Структура_ассортимента[Subgroup],0)),"")</f>
        <v>W</v>
      </c>
      <c r="D1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110" t="str">
        <f>IFERROR(INDEX(Структура_ассортимента[Product group],MATCH(Товары[[#This Row],[SubGroup]],Структура_ассортимента[Subgroup],0)),"")</f>
        <v>WSS_C</v>
      </c>
      <c r="G18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IFERROR(INDEX(Структура_ассортимента[Generic Name (long)],MATCH(Товары[[#This Row],[SubGroup]],Структура_ассортимента[Subgroup],0)),"")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Row],[SubGroup]],'Структура цен DIY'!$B:$C,2,FALSE),0)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0" t="str">
        <f>IFERROR(INDEX(Структура_ассортимента[SuperCategory],MATCH(Товары[[#This Row],[SubGroup]],Структура_ассортимента[Subgroup],0)),"")</f>
        <v>W</v>
      </c>
      <c r="D1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110" t="str">
        <f>IFERROR(INDEX(Структура_ассортимента[Product group],MATCH(Товары[[#This Row],[SubGroup]],Структура_ассортимента[Subgroup],0)),"")</f>
        <v>WSS_C</v>
      </c>
      <c r="G18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IFERROR(INDEX(Структура_ассортимента[Generic Name (long)],MATCH(Товары[[#This Row],[SubGroup]],Структура_ассортимента[Subgroup],0)),"")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Row],[SubGroup]],'Структура цен DIY'!$B:$C,2,FALSE),0)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0" t="str">
        <f>IFERROR(INDEX(Структура_ассортимента[SuperCategory],MATCH(Товары[[#This Row],[SubGroup]],Структура_ассортимента[Subgroup],0)),"")</f>
        <v>W</v>
      </c>
      <c r="D1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110" t="str">
        <f>IFERROR(INDEX(Структура_ассортимента[Product group],MATCH(Товары[[#This Row],[SubGroup]],Структура_ассортимента[Subgroup],0)),"")</f>
        <v>WSS_C</v>
      </c>
      <c r="G18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Row],[SubGroup]],'Структура цен DIY'!$B:$C,2,FALSE),0)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0" t="str">
        <f>IFERROR(INDEX(Структура_ассортимента[SuperCategory],MATCH(Товары[[#This Row],[SubGroup]],Структура_ассортимента[Subgroup],0)),"")</f>
        <v>W</v>
      </c>
      <c r="D1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110" t="str">
        <f>IFERROR(INDEX(Структура_ассортимента[Product group],MATCH(Товары[[#This Row],[SubGroup]],Структура_ассортимента[Subgroup],0)),"")</f>
        <v>WSS_C</v>
      </c>
      <c r="G18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Row],[SubGroup]],'Структура цен DIY'!$B:$C,2,FALSE),0)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0" t="str">
        <f>IFERROR(INDEX(Структура_ассортимента[SuperCategory],MATCH(Товары[[#This Row],[SubGroup]],Структура_ассортимента[Subgroup],0)),"")</f>
        <v>W</v>
      </c>
      <c r="D1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110" t="str">
        <f>IFERROR(INDEX(Структура_ассортимента[Product group],MATCH(Товары[[#This Row],[SubGroup]],Структура_ассортимента[Subgroup],0)),"")</f>
        <v>WSS_C</v>
      </c>
      <c r="G18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Row],[SubGroup]],'Структура цен DIY'!$B:$C,2,FALSE),0)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0" t="str">
        <f>IFERROR(INDEX(Структура_ассортимента[SuperCategory],MATCH(Товары[[#This Row],[SubGroup]],Структура_ассортимента[Subgroup],0)),"")</f>
        <v>W</v>
      </c>
      <c r="D1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110" t="str">
        <f>IFERROR(INDEX(Структура_ассортимента[Product group],MATCH(Товары[[#This Row],[SubGroup]],Структура_ассортимента[Subgroup],0)),"")</f>
        <v>WSS_C</v>
      </c>
      <c r="G18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Row],[SubGroup]],'Структура цен DIY'!$B:$C,2,FALSE),0)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0" t="str">
        <f>IFERROR(INDEX(Структура_ассортимента[SuperCategory],MATCH(Товары[[#This Row],[SubGroup]],Структура_ассортимента[Subgroup],0)),"")</f>
        <v>W</v>
      </c>
      <c r="D1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110" t="str">
        <f>IFERROR(INDEX(Структура_ассортимента[Product group],MATCH(Товары[[#This Row],[SubGroup]],Структура_ассортимента[Subgroup],0)),"")</f>
        <v>WSS_C</v>
      </c>
      <c r="G18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Row],[SubGroup]],'Структура цен DIY'!$B:$C,2,FALSE),0)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0" t="str">
        <f>IFERROR(INDEX(Структура_ассортимента[SuperCategory],MATCH(Товары[[#This Row],[SubGroup]],Структура_ассортимента[Subgroup],0)),"")</f>
        <v>W</v>
      </c>
      <c r="D1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110" t="str">
        <f>IFERROR(INDEX(Структура_ассортимента[Product group],MATCH(Товары[[#This Row],[SubGroup]],Структура_ассортимента[Subgroup],0)),"")</f>
        <v>WSS_C</v>
      </c>
      <c r="G18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Row],[SubGroup]],'Структура цен DIY'!$B:$C,2,FALSE),0)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0" t="str">
        <f>IFERROR(INDEX(Структура_ассортимента[SuperCategory],MATCH(Товары[[#This Row],[SubGroup]],Структура_ассортимента[Subgroup],0)),"")</f>
        <v>W</v>
      </c>
      <c r="D1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110" t="str">
        <f>IFERROR(INDEX(Структура_ассортимента[Product group],MATCH(Товары[[#This Row],[SubGroup]],Структура_ассортимента[Subgroup],0)),"")</f>
        <v>WSS_C</v>
      </c>
      <c r="G18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Row],[SubGroup]],'Структура цен DIY'!$B:$C,2,FALSE),0)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0" t="str">
        <f>IFERROR(INDEX(Структура_ассортимента[SuperCategory],MATCH(Товары[[#This Row],[SubGroup]],Структура_ассортимента[Subgroup],0)),"")</f>
        <v>W</v>
      </c>
      <c r="D1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110" t="str">
        <f>IFERROR(INDEX(Структура_ассортимента[Product group],MATCH(Товары[[#This Row],[SubGroup]],Структура_ассортимента[Subgroup],0)),"")</f>
        <v>WSS_C</v>
      </c>
      <c r="G18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Row],[SubGroup]],'Структура цен DIY'!$B:$C,2,FALSE),0)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0" t="str">
        <f>IFERROR(INDEX(Структура_ассортимента[SuperCategory],MATCH(Товары[[#This Row],[SubGroup]],Структура_ассортимента[Subgroup],0)),"")</f>
        <v>W</v>
      </c>
      <c r="D1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110" t="str">
        <f>IFERROR(INDEX(Структура_ассортимента[Product group],MATCH(Товары[[#This Row],[SubGroup]],Структура_ассортимента[Subgroup],0)),"")</f>
        <v>WSS_C</v>
      </c>
      <c r="G18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7" s="36">
        <v>9032</v>
      </c>
      <c r="J1857" s="36" t="str">
        <f>IFERROR(INDEX(Структура_ассортимента[Generic Name (long)],MATCH(Товары[[#This Row],[SubGroup]],Структура_ассортимента[Subgroup],0)),"")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Row],[SubGroup]],'Структура цен DIY'!$B:$C,2,FALSE),0)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0" t="str">
        <f>IFERROR(INDEX(Структура_ассортимента[SuperCategory],MATCH(Товары[[#This Row],[SubGroup]],Структура_ассортимента[Subgroup],0)),"")</f>
        <v>W</v>
      </c>
      <c r="D1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110" t="str">
        <f>IFERROR(INDEX(Структура_ассортимента[Product group],MATCH(Товары[[#This Row],[SubGroup]],Структура_ассортимента[Subgroup],0)),"")</f>
        <v>WSS_C</v>
      </c>
      <c r="G18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8" s="36">
        <v>9033</v>
      </c>
      <c r="J1858" s="36" t="str">
        <f>IFERROR(INDEX(Структура_ассортимента[Generic Name (long)],MATCH(Товары[[#This Row],[SubGroup]],Структура_ассортимента[Subgroup],0)),"")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Row],[SubGroup]],'Структура цен DIY'!$B:$C,2,FALSE),0)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0" t="str">
        <f>IFERROR(INDEX(Структура_ассортимента[SuperCategory],MATCH(Товары[[#This Row],[SubGroup]],Структура_ассортимента[Subgroup],0)),"")</f>
        <v>W</v>
      </c>
      <c r="D1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110" t="str">
        <f>IFERROR(INDEX(Структура_ассортимента[Product group],MATCH(Товары[[#This Row],[SubGroup]],Структура_ассортимента[Subgroup],0)),"")</f>
        <v>WSS_C</v>
      </c>
      <c r="G18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9" s="36">
        <v>9033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Row],[SubGroup]],'Структура цен DIY'!$B:$C,2,FALSE),0)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0" t="str">
        <f>IFERROR(INDEX(Структура_ассортимента[SuperCategory],MATCH(Товары[[#This Row],[SubGroup]],Структура_ассортимента[Subgroup],0)),"")</f>
        <v>W</v>
      </c>
      <c r="D1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110" t="str">
        <f>IFERROR(INDEX(Структура_ассортимента[Product group],MATCH(Товары[[#This Row],[SubGroup]],Структура_ассортимента[Subgroup],0)),"")</f>
        <v>WSS_C</v>
      </c>
      <c r="G18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Row],[SubGroup]],'Структура цен DIY'!$B:$C,2,FALSE),0)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0" t="str">
        <f>IFERROR(INDEX(Структура_ассортимента[SuperCategory],MATCH(Товары[[#This Row],[SubGroup]],Структура_ассортимента[Subgroup],0)),"")</f>
        <v>W</v>
      </c>
      <c r="D1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110" t="str">
        <f>IFERROR(INDEX(Структура_ассортимента[Product group],MATCH(Товары[[#This Row],[SubGroup]],Структура_ассортимента[Subgroup],0)),"")</f>
        <v>WSS_C</v>
      </c>
      <c r="G18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Row],[SubGroup]],'Структура цен DIY'!$B:$C,2,FALSE),0)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0" t="str">
        <f>IFERROR(INDEX(Структура_ассортимента[SuperCategory],MATCH(Товары[[#This Row],[SubGroup]],Структура_ассортимента[Subgroup],0)),"")</f>
        <v>W</v>
      </c>
      <c r="D1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110" t="str">
        <f>IFERROR(INDEX(Структура_ассортимента[Product group],MATCH(Товары[[#This Row],[SubGroup]],Структура_ассортимента[Subgroup],0)),"")</f>
        <v>WSS_C</v>
      </c>
      <c r="G18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Row],[SubGroup]],'Структура цен DIY'!$B:$C,2,FALSE),0)</f>
        <v>0.30000000000000016</v>
      </c>
      <c r="AY1862" s="44">
        <v>0</v>
      </c>
    </row>
  </sheetData>
  <phoneticPr fontId="3" type="noConversion"/>
  <conditionalFormatting sqref="AW3:AW1862">
    <cfRule type="cellIs" dxfId="968" priority="9" operator="lessThanOrEqual">
      <formula>0.98</formula>
    </cfRule>
  </conditionalFormatting>
  <conditionalFormatting sqref="A3:AL1862">
    <cfRule type="expression" dxfId="967" priority="10">
      <formula>$AM3="Новинка следующего года"</formula>
    </cfRule>
    <cfRule type="expression" dxfId="966" priority="21">
      <formula>$AM3="Новинка текущего года"</formula>
    </cfRule>
    <cfRule type="expression" dxfId="965" priority="22">
      <formula>$AM3="Выведено из ассортимента текущего года"</formula>
    </cfRule>
    <cfRule type="expression" dxfId="964" priority="23">
      <formula>$AM3="Выведено из глобального ассортимента"</formula>
    </cfRule>
  </conditionalFormatting>
  <conditionalFormatting sqref="AN3:AN1862">
    <cfRule type="expression" dxfId="963" priority="1">
      <formula>OR(AN3="Dealer",AN3="Regional",AN3="Online")</formula>
    </cfRule>
    <cfRule type="cellIs" dxfId="962" priority="2" operator="equal">
      <formula>"DIY канал"</formula>
    </cfRule>
    <cfRule type="cellIs" dxfId="961" priority="3" operator="equal">
      <formula>"ОБИ"</formula>
    </cfRule>
    <cfRule type="cellIs" dxfId="960" priority="4" operator="equal">
      <formula>"ЛЕРУА МЕРЛЕН"</formula>
    </cfRule>
  </conditionalFormatting>
  <conditionalFormatting sqref="AM3:AO1862">
    <cfRule type="expression" dxfId="959" priority="5">
      <formula>$AM3="Новинка текущего года"</formula>
    </cfRule>
    <cfRule type="expression" dxfId="958" priority="6">
      <formula>$AM3="Новинка следующего года"</formula>
    </cfRule>
    <cfRule type="expression" dxfId="957" priority="7">
      <formula>$AM3="Выведено из ассортимента текущего года"</formula>
    </cfRule>
    <cfRule type="expression" dxfId="956" priority="8">
      <formula>$AM3="Выведено из глобального ассортимента"</formula>
    </cfRule>
  </conditionalFormatting>
  <dataValidations count="4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  <dataValidation type="list" allowBlank="1" showInputMessage="1" showErrorMessage="1" sqref="AO3:AO1862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>
    <tabColor rgb="FF7030A0"/>
  </sheetPr>
  <dimension ref="A1:K75"/>
  <sheetViews>
    <sheetView workbookViewId="0">
      <selection activeCell="E1" sqref="E1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FFC000"/>
  </sheetPr>
  <dimension ref="A1:H746"/>
  <sheetViews>
    <sheetView workbookViewId="0">
      <selection activeCell="E11" sqref="E11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113" t="s">
        <v>28</v>
      </c>
      <c r="D1" s="113" t="s">
        <v>8102</v>
      </c>
      <c r="E1" s="113" t="s">
        <v>8103</v>
      </c>
      <c r="F1" s="113" t="s">
        <v>29</v>
      </c>
      <c r="G1" s="113" t="s">
        <v>30</v>
      </c>
      <c r="H1" s="17" t="s">
        <v>27</v>
      </c>
    </row>
    <row r="2" spans="1:8" x14ac:dyDescent="0.25">
      <c r="A2">
        <v>1</v>
      </c>
      <c r="B2" s="35" t="s">
        <v>3021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1870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1844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1892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1899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1900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1903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1896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1897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1762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1769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1770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1771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1772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1773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1774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1791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1792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1793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1787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1782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1783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1780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1781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1775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1777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1778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1779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2751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2740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3287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3275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3276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3277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3304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3278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3279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3280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3281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3305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3283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3284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3285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3286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3441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3453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3455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3467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3421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3422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3476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3485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3486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3477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3479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3480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3482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3346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3424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3452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3483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3252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3168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3169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3171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3417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3379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3380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3381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3382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3375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3378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3176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3177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3179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3053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3054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3190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3191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3192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3255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3256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3257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3051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3199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3200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3201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3202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3258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3203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3205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3206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3213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3216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3217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3218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3219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3220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3221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3288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2913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2916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2942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2945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2925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2926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2927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2924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2943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2944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2952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2949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2906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2907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2910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2936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2934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2984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2977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3411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3415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3402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3403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3404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3405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3347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3348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3350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3351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3352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3349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3353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3409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3395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3396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3397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3401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3406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3407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3408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3359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3363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3360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3364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3361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3365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3366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3362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3367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3388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3389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3390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3391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3399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3400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3392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3393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3394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3398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3356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3357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3358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2838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2841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2852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2840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2854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2853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2843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2846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2848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2851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2849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2850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2750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2801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2788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2800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2806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2789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2790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2749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2756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2047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2048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2046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2104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2049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2052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2051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2060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2029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2016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2018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2039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2041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2043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2031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2032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2035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2020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2036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2038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2079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2080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2081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2082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2083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2087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2054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2058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2057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2103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2105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2154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2155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1733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2068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2145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2146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2150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2151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2147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2148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2149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2144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2403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2405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2400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2706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2707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3156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3157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3158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3159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3160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3161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3162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3163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3164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2948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2978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2979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3017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2940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2953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2954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2958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2960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2757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2758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2742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2744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3372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3373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3374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3383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3368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3370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3385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3450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3458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3451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3459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3475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3484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3419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3440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3433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3434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3426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3445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3429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3430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3432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3461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3462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3438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3443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3444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3487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3446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3470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3436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3435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3460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1865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1866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1877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1920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1928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1929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1931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1933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1934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1907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1908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1911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1912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1913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1846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1845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1874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1856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2660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2662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2663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2725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2665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2668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2670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2674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2675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2677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2678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2726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2689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2690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2691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2692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2693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2695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2698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2699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2703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2704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2705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2708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2710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2712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2653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2824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2831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2256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2252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2271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2397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2292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2324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2306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2307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2479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2919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3471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3466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3465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3489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3425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3491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3052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3167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2941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2355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2356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2357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2353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2354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2792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2064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2066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2024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2086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2073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2074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2483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2484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2480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2481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2482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2459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2460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2461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2462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2339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2340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2341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2338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3018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3473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3472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3428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1914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1918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1919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1916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1915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1917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1853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1848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1849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1850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1860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1861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1862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1863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2298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2299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2272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2273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2276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3498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3499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3502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3506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3507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2655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2654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220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223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226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2811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2814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2766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2769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2781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2784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2601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2604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2609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2612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2630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2623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2633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1855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1893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1901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1788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3412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3269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3174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2406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2468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2467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2486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2487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2485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2488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2383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2380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2378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2382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2379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2243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2093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2095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2097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2098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2099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2101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2102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2106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2107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2109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2110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2111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2112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2113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2114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2115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2119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2120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2123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2124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2257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2314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2279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2280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2241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2250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2251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2244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2635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2637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2620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2638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2641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2643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2642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2715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2420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2422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2489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221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224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2774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2816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2818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2776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2778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2836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2835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2727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3022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2985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2986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2987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2990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2992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2996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2997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2636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2644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2621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2640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2625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2575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2646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2576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2649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2577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2647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3497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3509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3488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3513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3514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3515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3516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3518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3519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3520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3521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1875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1876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2026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2027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2078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2075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2076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2077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2122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2126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1763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1766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1767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1768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1840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1725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1726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1727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1728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1729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1702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2275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2266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2267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2258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2259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3272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3273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2329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2330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2331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2332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2465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2358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2359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2360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2361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1748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1749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1750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1751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2327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2328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2317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2316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1704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1705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1706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1707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1708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1709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2384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2387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2372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2373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2374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2293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2285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2286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2287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2288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2289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2290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2291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2435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2436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2437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2438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2439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2440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1878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1879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1880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1881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1882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1883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1884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1885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1886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1887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1888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1889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1890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1936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1938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2089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2090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2130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2132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2133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2134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2136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2137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2138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2139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2141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2142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2152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2156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2158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2160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2161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2162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2163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2164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2166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2167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2174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2175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2176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2177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2178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219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222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225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2753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2754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2793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2794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2803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2804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2657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2716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2717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2718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2719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2720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2722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3003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3004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3005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3007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3008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3024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2920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2650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2651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2652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3289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3291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3292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3377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3413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3420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3492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3493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3494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3524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3525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3527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3531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2254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2255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3166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3182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3183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3184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3185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3187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3188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3189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3193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3194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3195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3196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3198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3207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3208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3209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3210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3211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3212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2179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1796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2399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2476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2376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2377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3533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3534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3537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3222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3223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3224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3225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3226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3227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3228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3229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3230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3231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2301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2302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2303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2318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2320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2321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2322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1941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1943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1944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1946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1948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3535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3536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2451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2452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2731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2732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2733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2859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2963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2965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2966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2967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2968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2969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2970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2971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2972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2973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2974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2975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891" priority="1">
      <formula>$AN2="Новинка следующего года"</formula>
    </cfRule>
    <cfRule type="expression" dxfId="890" priority="2">
      <formula>$AN2="Новинка текущего года"</formula>
    </cfRule>
    <cfRule type="expression" dxfId="889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116" t="s">
        <v>8104</v>
      </c>
    </row>
    <row r="4" spans="1:8" x14ac:dyDescent="0.25">
      <c r="D4" s="11">
        <v>43952</v>
      </c>
    </row>
    <row r="5" spans="1:8" s="119" customFormat="1" x14ac:dyDescent="0.25">
      <c r="A5" s="118" t="s">
        <v>8108</v>
      </c>
      <c r="B5" s="116" t="s">
        <v>5</v>
      </c>
      <c r="C5" s="116" t="s">
        <v>18</v>
      </c>
      <c r="D5" s="119" t="s">
        <v>8106</v>
      </c>
      <c r="E5" s="119" t="s">
        <v>8107</v>
      </c>
      <c r="F5" t="s">
        <v>8111</v>
      </c>
      <c r="G5" t="s">
        <v>8109</v>
      </c>
      <c r="H5" t="s">
        <v>8110</v>
      </c>
    </row>
    <row r="6" spans="1:8" x14ac:dyDescent="0.25">
      <c r="A6" t="s">
        <v>1725</v>
      </c>
      <c r="B6" t="s">
        <v>1492</v>
      </c>
      <c r="C6" t="s">
        <v>3650</v>
      </c>
      <c r="D6" s="117">
        <v>653</v>
      </c>
      <c r="E6" s="117">
        <v>381</v>
      </c>
      <c r="F6" s="117"/>
      <c r="G6" s="117"/>
      <c r="H6" s="117"/>
    </row>
    <row r="7" spans="1:8" x14ac:dyDescent="0.25">
      <c r="A7" t="s">
        <v>1726</v>
      </c>
      <c r="B7" t="s">
        <v>1492</v>
      </c>
      <c r="C7" t="s">
        <v>3659</v>
      </c>
      <c r="D7" s="117">
        <v>867</v>
      </c>
      <c r="E7" s="117">
        <v>506</v>
      </c>
      <c r="F7" s="117"/>
      <c r="G7" s="117"/>
      <c r="H7" s="117"/>
    </row>
    <row r="8" spans="1:8" x14ac:dyDescent="0.25">
      <c r="A8" t="s">
        <v>1727</v>
      </c>
      <c r="B8" t="s">
        <v>1492</v>
      </c>
      <c r="C8" t="s">
        <v>3665</v>
      </c>
      <c r="D8" s="117">
        <v>867</v>
      </c>
      <c r="E8" s="117">
        <v>506</v>
      </c>
      <c r="F8" s="117"/>
      <c r="G8" s="117"/>
      <c r="H8" s="117"/>
    </row>
    <row r="9" spans="1:8" x14ac:dyDescent="0.25">
      <c r="A9" t="s">
        <v>1728</v>
      </c>
      <c r="B9" t="s">
        <v>1492</v>
      </c>
      <c r="C9" t="s">
        <v>3668</v>
      </c>
      <c r="D9" s="117">
        <v>1850</v>
      </c>
      <c r="E9" s="117">
        <v>1079</v>
      </c>
      <c r="F9" s="117"/>
      <c r="G9" s="117"/>
      <c r="H9" s="117"/>
    </row>
    <row r="10" spans="1:8" x14ac:dyDescent="0.25">
      <c r="A10" t="s">
        <v>1729</v>
      </c>
      <c r="B10" t="s">
        <v>1492</v>
      </c>
      <c r="C10" t="s">
        <v>3674</v>
      </c>
      <c r="D10" s="117">
        <v>2118</v>
      </c>
      <c r="E10" s="117">
        <v>1236</v>
      </c>
      <c r="F10" s="117"/>
      <c r="G10" s="117"/>
      <c r="H10" s="117"/>
    </row>
    <row r="11" spans="1:8" x14ac:dyDescent="0.25">
      <c r="A11" t="s">
        <v>3021</v>
      </c>
      <c r="B11" t="s">
        <v>1662</v>
      </c>
      <c r="C11" t="s">
        <v>6992</v>
      </c>
      <c r="D11" s="117">
        <v>659</v>
      </c>
      <c r="E11" s="117">
        <v>412</v>
      </c>
      <c r="F11" s="117">
        <v>0</v>
      </c>
      <c r="G11" s="117">
        <v>0</v>
      </c>
      <c r="H11" s="117">
        <v>0</v>
      </c>
    </row>
    <row r="12" spans="1:8" x14ac:dyDescent="0.25">
      <c r="A12" t="s">
        <v>1870</v>
      </c>
      <c r="B12" t="s">
        <v>1506</v>
      </c>
      <c r="C12" t="s">
        <v>4208</v>
      </c>
      <c r="D12" s="117">
        <v>6390</v>
      </c>
      <c r="E12" s="117">
        <v>3887</v>
      </c>
      <c r="F12" s="117"/>
      <c r="G12" s="117"/>
      <c r="H12" s="117"/>
    </row>
    <row r="13" spans="1:8" x14ac:dyDescent="0.25">
      <c r="A13" t="s">
        <v>1844</v>
      </c>
      <c r="B13" t="s">
        <v>1508</v>
      </c>
      <c r="C13" t="s">
        <v>4088</v>
      </c>
      <c r="D13" s="117">
        <v>990</v>
      </c>
      <c r="E13" s="117">
        <v>578</v>
      </c>
      <c r="F13" s="117"/>
      <c r="G13" s="117"/>
      <c r="H13" s="117"/>
    </row>
    <row r="14" spans="1:8" x14ac:dyDescent="0.25">
      <c r="A14" t="s">
        <v>1892</v>
      </c>
      <c r="B14" t="s">
        <v>1516</v>
      </c>
      <c r="C14" t="s">
        <v>8105</v>
      </c>
      <c r="D14" s="117">
        <v>2790</v>
      </c>
      <c r="E14" s="117">
        <v>1744</v>
      </c>
      <c r="F14" s="117"/>
      <c r="G14" s="117"/>
      <c r="H14" s="117"/>
    </row>
    <row r="15" spans="1:8" x14ac:dyDescent="0.25">
      <c r="A15" t="s">
        <v>1893</v>
      </c>
      <c r="B15" t="s">
        <v>1516</v>
      </c>
      <c r="C15" t="s">
        <v>8105</v>
      </c>
      <c r="D15" s="117">
        <v>2990</v>
      </c>
      <c r="E15" s="117">
        <v>1744</v>
      </c>
      <c r="F15" s="117"/>
      <c r="G15" s="117"/>
      <c r="H15" s="117"/>
    </row>
    <row r="16" spans="1:8" x14ac:dyDescent="0.25">
      <c r="A16" t="s">
        <v>1899</v>
      </c>
      <c r="B16" t="s">
        <v>1516</v>
      </c>
      <c r="C16" t="s">
        <v>8105</v>
      </c>
      <c r="D16" s="117">
        <v>5290</v>
      </c>
      <c r="E16" s="117">
        <v>3086</v>
      </c>
      <c r="F16" s="117"/>
      <c r="G16" s="117"/>
      <c r="H16" s="117"/>
    </row>
    <row r="17" spans="1:8" x14ac:dyDescent="0.25">
      <c r="A17" t="s">
        <v>1900</v>
      </c>
      <c r="B17" t="s">
        <v>1516</v>
      </c>
      <c r="C17" t="s">
        <v>8105</v>
      </c>
      <c r="D17" s="117">
        <v>4990</v>
      </c>
      <c r="E17" s="117">
        <v>2911</v>
      </c>
      <c r="F17" s="117"/>
      <c r="G17" s="117"/>
      <c r="H17" s="117"/>
    </row>
    <row r="18" spans="1:8" x14ac:dyDescent="0.25">
      <c r="A18" t="s">
        <v>1901</v>
      </c>
      <c r="B18" t="s">
        <v>1516</v>
      </c>
      <c r="C18" t="s">
        <v>8105</v>
      </c>
      <c r="D18" s="117">
        <v>4590</v>
      </c>
      <c r="E18" s="117">
        <v>2678</v>
      </c>
      <c r="F18" s="117"/>
      <c r="G18" s="117"/>
      <c r="H18" s="117"/>
    </row>
    <row r="19" spans="1:8" x14ac:dyDescent="0.25">
      <c r="A19" t="s">
        <v>1903</v>
      </c>
      <c r="B19" t="s">
        <v>1516</v>
      </c>
      <c r="C19" t="s">
        <v>8105</v>
      </c>
      <c r="D19" s="117">
        <v>5490</v>
      </c>
      <c r="E19" s="117">
        <v>3203</v>
      </c>
      <c r="F19" s="117"/>
      <c r="G19" s="117"/>
      <c r="H19" s="117"/>
    </row>
    <row r="20" spans="1:8" x14ac:dyDescent="0.25">
      <c r="A20" t="s">
        <v>1896</v>
      </c>
      <c r="B20" t="s">
        <v>1516</v>
      </c>
      <c r="C20" t="s">
        <v>8105</v>
      </c>
      <c r="D20" s="117">
        <v>3790</v>
      </c>
      <c r="E20" s="117">
        <v>2211</v>
      </c>
      <c r="F20" s="117"/>
      <c r="G20" s="117"/>
      <c r="H20" s="117"/>
    </row>
    <row r="21" spans="1:8" x14ac:dyDescent="0.25">
      <c r="A21" t="s">
        <v>1897</v>
      </c>
      <c r="B21" t="s">
        <v>1516</v>
      </c>
      <c r="C21" t="s">
        <v>8105</v>
      </c>
      <c r="D21" s="117">
        <v>3190</v>
      </c>
      <c r="E21" s="117">
        <v>1861</v>
      </c>
      <c r="F21" s="117"/>
      <c r="G21" s="117"/>
      <c r="H21" s="117"/>
    </row>
    <row r="22" spans="1:8" x14ac:dyDescent="0.25">
      <c r="A22" t="s">
        <v>1762</v>
      </c>
      <c r="B22" t="s">
        <v>1494</v>
      </c>
      <c r="C22" t="s">
        <v>3813</v>
      </c>
      <c r="D22" s="117">
        <v>3890</v>
      </c>
      <c r="E22" s="117">
        <v>2496</v>
      </c>
      <c r="F22" s="117"/>
      <c r="G22" s="117"/>
      <c r="H22" s="117"/>
    </row>
    <row r="23" spans="1:8" x14ac:dyDescent="0.25">
      <c r="A23" t="s">
        <v>1763</v>
      </c>
      <c r="B23" t="s">
        <v>1494</v>
      </c>
      <c r="C23" t="s">
        <v>3821</v>
      </c>
      <c r="D23" s="117">
        <v>1990</v>
      </c>
      <c r="E23" s="117">
        <v>1277</v>
      </c>
      <c r="F23" s="117"/>
      <c r="G23" s="117"/>
      <c r="H23" s="117"/>
    </row>
    <row r="24" spans="1:8" x14ac:dyDescent="0.25">
      <c r="A24" t="s">
        <v>1766</v>
      </c>
      <c r="B24" t="s">
        <v>1494</v>
      </c>
      <c r="C24" t="s">
        <v>3831</v>
      </c>
      <c r="D24" s="117">
        <v>4190</v>
      </c>
      <c r="E24" s="117">
        <v>2689</v>
      </c>
      <c r="F24" s="117"/>
      <c r="G24" s="117"/>
      <c r="H24" s="117"/>
    </row>
    <row r="25" spans="1:8" x14ac:dyDescent="0.25">
      <c r="A25" t="s">
        <v>1767</v>
      </c>
      <c r="B25" t="s">
        <v>1494</v>
      </c>
      <c r="C25" t="s">
        <v>3843</v>
      </c>
      <c r="D25" s="117">
        <v>4190</v>
      </c>
      <c r="E25" s="117">
        <v>2689</v>
      </c>
      <c r="F25" s="117"/>
      <c r="G25" s="117"/>
      <c r="H25" s="117"/>
    </row>
    <row r="26" spans="1:8" x14ac:dyDescent="0.25">
      <c r="A26" t="s">
        <v>1768</v>
      </c>
      <c r="B26" t="s">
        <v>1494</v>
      </c>
      <c r="C26" t="s">
        <v>3848</v>
      </c>
      <c r="D26" s="117">
        <v>8190</v>
      </c>
      <c r="E26" s="117">
        <v>5119</v>
      </c>
      <c r="F26" s="117"/>
      <c r="G26" s="117"/>
      <c r="H26" s="117"/>
    </row>
    <row r="27" spans="1:8" x14ac:dyDescent="0.25">
      <c r="A27" t="s">
        <v>1748</v>
      </c>
      <c r="B27" t="s">
        <v>1492</v>
      </c>
      <c r="C27" t="s">
        <v>3738</v>
      </c>
      <c r="D27" s="117">
        <v>890</v>
      </c>
      <c r="E27" s="117">
        <v>519</v>
      </c>
      <c r="F27" s="117"/>
      <c r="G27" s="117"/>
      <c r="H27" s="117"/>
    </row>
    <row r="28" spans="1:8" x14ac:dyDescent="0.25">
      <c r="A28" t="s">
        <v>1749</v>
      </c>
      <c r="B28" t="s">
        <v>1492</v>
      </c>
      <c r="C28" t="s">
        <v>3748</v>
      </c>
      <c r="D28" s="117">
        <v>1719</v>
      </c>
      <c r="E28" s="117">
        <v>1003</v>
      </c>
      <c r="F28" s="117"/>
      <c r="G28" s="117"/>
      <c r="H28" s="117"/>
    </row>
    <row r="29" spans="1:8" x14ac:dyDescent="0.25">
      <c r="A29" t="s">
        <v>1750</v>
      </c>
      <c r="B29" t="s">
        <v>1492</v>
      </c>
      <c r="C29" t="s">
        <v>3759</v>
      </c>
      <c r="D29" s="117">
        <v>2039</v>
      </c>
      <c r="E29" s="117">
        <v>1189</v>
      </c>
      <c r="F29" s="117"/>
      <c r="G29" s="117"/>
      <c r="H29" s="117"/>
    </row>
    <row r="30" spans="1:8" x14ac:dyDescent="0.25">
      <c r="A30" t="s">
        <v>1751</v>
      </c>
      <c r="B30" t="s">
        <v>1492</v>
      </c>
      <c r="C30" t="s">
        <v>3769</v>
      </c>
      <c r="D30" s="117">
        <v>1719</v>
      </c>
      <c r="E30" s="117">
        <v>1003</v>
      </c>
      <c r="F30" s="117"/>
      <c r="G30" s="117"/>
      <c r="H30" s="117"/>
    </row>
    <row r="31" spans="1:8" x14ac:dyDescent="0.25">
      <c r="A31" t="s">
        <v>1769</v>
      </c>
      <c r="B31" t="s">
        <v>1496</v>
      </c>
      <c r="C31" t="s">
        <v>3859</v>
      </c>
      <c r="D31" s="117">
        <v>1190</v>
      </c>
      <c r="E31" s="117">
        <v>694</v>
      </c>
      <c r="F31" s="117"/>
      <c r="G31" s="117"/>
      <c r="H31" s="117"/>
    </row>
    <row r="32" spans="1:8" x14ac:dyDescent="0.25">
      <c r="A32" t="s">
        <v>1770</v>
      </c>
      <c r="B32" t="s">
        <v>1496</v>
      </c>
      <c r="C32" t="s">
        <v>3869</v>
      </c>
      <c r="D32" s="117">
        <v>2290</v>
      </c>
      <c r="E32" s="117">
        <v>1336</v>
      </c>
      <c r="F32" s="117"/>
      <c r="G32" s="117"/>
      <c r="H32" s="117"/>
    </row>
    <row r="33" spans="1:8" x14ac:dyDescent="0.25">
      <c r="A33" t="s">
        <v>1771</v>
      </c>
      <c r="B33" t="s">
        <v>1496</v>
      </c>
      <c r="C33" t="s">
        <v>3873</v>
      </c>
      <c r="D33" s="117">
        <v>3099</v>
      </c>
      <c r="E33" s="117">
        <v>1808</v>
      </c>
      <c r="F33" s="117"/>
      <c r="G33" s="117"/>
      <c r="H33" s="117"/>
    </row>
    <row r="34" spans="1:8" x14ac:dyDescent="0.25">
      <c r="A34" t="s">
        <v>1772</v>
      </c>
      <c r="B34" t="s">
        <v>1496</v>
      </c>
      <c r="C34" t="s">
        <v>3880</v>
      </c>
      <c r="D34" s="117">
        <v>1190</v>
      </c>
      <c r="E34" s="117">
        <v>694</v>
      </c>
      <c r="F34" s="117"/>
      <c r="G34" s="117"/>
      <c r="H34" s="117"/>
    </row>
    <row r="35" spans="1:8" x14ac:dyDescent="0.25">
      <c r="A35" t="s">
        <v>1773</v>
      </c>
      <c r="B35" t="s">
        <v>1496</v>
      </c>
      <c r="C35" t="s">
        <v>3888</v>
      </c>
      <c r="D35" s="117">
        <v>2290</v>
      </c>
      <c r="E35" s="117">
        <v>1336</v>
      </c>
      <c r="F35" s="117"/>
      <c r="G35" s="117"/>
      <c r="H35" s="117"/>
    </row>
    <row r="36" spans="1:8" x14ac:dyDescent="0.25">
      <c r="A36" t="s">
        <v>1774</v>
      </c>
      <c r="B36" t="s">
        <v>1496</v>
      </c>
      <c r="C36" t="s">
        <v>3896</v>
      </c>
      <c r="D36" s="117">
        <v>3099</v>
      </c>
      <c r="E36" s="117">
        <v>1808</v>
      </c>
      <c r="F36" s="117"/>
      <c r="G36" s="117"/>
      <c r="H36" s="117"/>
    </row>
    <row r="37" spans="1:8" x14ac:dyDescent="0.25">
      <c r="A37" t="s">
        <v>1791</v>
      </c>
      <c r="B37" t="s">
        <v>1498</v>
      </c>
      <c r="C37" t="s">
        <v>3993</v>
      </c>
      <c r="D37" s="117">
        <v>959</v>
      </c>
      <c r="E37" s="117">
        <v>519</v>
      </c>
      <c r="F37" s="117"/>
      <c r="G37" s="117"/>
      <c r="H37" s="117"/>
    </row>
    <row r="38" spans="1:8" x14ac:dyDescent="0.25">
      <c r="A38" t="s">
        <v>1792</v>
      </c>
      <c r="B38" t="s">
        <v>1498</v>
      </c>
      <c r="C38" t="s">
        <v>4000</v>
      </c>
      <c r="D38" s="117">
        <v>959</v>
      </c>
      <c r="E38" s="117">
        <v>519</v>
      </c>
      <c r="F38" s="117"/>
      <c r="G38" s="117"/>
      <c r="H38" s="117"/>
    </row>
    <row r="39" spans="1:8" x14ac:dyDescent="0.25">
      <c r="A39" t="s">
        <v>1793</v>
      </c>
      <c r="B39" t="s">
        <v>1498</v>
      </c>
      <c r="C39" t="s">
        <v>4004</v>
      </c>
      <c r="D39" s="117">
        <v>1599</v>
      </c>
      <c r="E39" s="117">
        <v>866</v>
      </c>
      <c r="F39" s="117"/>
      <c r="G39" s="117"/>
      <c r="H39" s="117"/>
    </row>
    <row r="40" spans="1:8" x14ac:dyDescent="0.25">
      <c r="A40" t="s">
        <v>1787</v>
      </c>
      <c r="B40" t="s">
        <v>1498</v>
      </c>
      <c r="C40" t="s">
        <v>3973</v>
      </c>
      <c r="D40" s="117">
        <v>1599</v>
      </c>
      <c r="E40" s="117">
        <v>866</v>
      </c>
      <c r="F40" s="117"/>
      <c r="G40" s="117"/>
      <c r="H40" s="117"/>
    </row>
    <row r="41" spans="1:8" x14ac:dyDescent="0.25">
      <c r="A41" t="s">
        <v>1788</v>
      </c>
      <c r="B41" t="s">
        <v>1498</v>
      </c>
      <c r="C41" t="s">
        <v>3979</v>
      </c>
      <c r="D41" s="117">
        <v>1599</v>
      </c>
      <c r="E41" s="117">
        <v>866</v>
      </c>
      <c r="F41" s="117"/>
      <c r="G41" s="117"/>
      <c r="H41" s="117"/>
    </row>
    <row r="42" spans="1:8" x14ac:dyDescent="0.25">
      <c r="A42" t="s">
        <v>1782</v>
      </c>
      <c r="B42" t="s">
        <v>1498</v>
      </c>
      <c r="C42" t="s">
        <v>3945</v>
      </c>
      <c r="D42" s="117">
        <v>2469</v>
      </c>
      <c r="E42" s="117">
        <v>1543</v>
      </c>
      <c r="F42" s="117"/>
      <c r="G42" s="117"/>
      <c r="H42" s="117"/>
    </row>
    <row r="43" spans="1:8" x14ac:dyDescent="0.25">
      <c r="A43" t="s">
        <v>1783</v>
      </c>
      <c r="B43" t="s">
        <v>1498</v>
      </c>
      <c r="C43" t="s">
        <v>3960</v>
      </c>
      <c r="D43" s="117">
        <v>2469</v>
      </c>
      <c r="E43" s="117">
        <v>1543</v>
      </c>
      <c r="F43" s="117"/>
      <c r="G43" s="117"/>
      <c r="H43" s="117"/>
    </row>
    <row r="44" spans="1:8" x14ac:dyDescent="0.25">
      <c r="A44" t="s">
        <v>1840</v>
      </c>
      <c r="B44" t="s">
        <v>1498</v>
      </c>
      <c r="C44" t="s">
        <v>4084</v>
      </c>
      <c r="D44" s="117">
        <v>2698</v>
      </c>
      <c r="E44" s="117">
        <v>1687</v>
      </c>
      <c r="F44" s="117"/>
      <c r="G44" s="117"/>
      <c r="H44" s="117"/>
    </row>
    <row r="45" spans="1:8" x14ac:dyDescent="0.25">
      <c r="A45" t="s">
        <v>1780</v>
      </c>
      <c r="B45" t="s">
        <v>1498</v>
      </c>
      <c r="C45" t="s">
        <v>3934</v>
      </c>
      <c r="D45" s="117">
        <v>6249</v>
      </c>
      <c r="E45" s="117">
        <v>3645</v>
      </c>
      <c r="F45" s="117"/>
      <c r="G45" s="117"/>
      <c r="H45" s="117"/>
    </row>
    <row r="46" spans="1:8" x14ac:dyDescent="0.25">
      <c r="A46" t="s">
        <v>1781</v>
      </c>
      <c r="B46" t="s">
        <v>1498</v>
      </c>
      <c r="C46" t="s">
        <v>3945</v>
      </c>
      <c r="D46" s="117">
        <v>7489</v>
      </c>
      <c r="E46" s="117">
        <v>4369</v>
      </c>
      <c r="F46" s="117"/>
      <c r="G46" s="117"/>
      <c r="H46" s="117"/>
    </row>
    <row r="47" spans="1:8" x14ac:dyDescent="0.25">
      <c r="A47" t="s">
        <v>1775</v>
      </c>
      <c r="B47" t="s">
        <v>1498</v>
      </c>
      <c r="C47" t="s">
        <v>3905</v>
      </c>
      <c r="D47" s="117">
        <v>11359</v>
      </c>
      <c r="E47" s="117">
        <v>6626</v>
      </c>
      <c r="F47" s="117"/>
      <c r="G47" s="117"/>
      <c r="H47" s="117"/>
    </row>
    <row r="48" spans="1:8" x14ac:dyDescent="0.25">
      <c r="A48" t="s">
        <v>1777</v>
      </c>
      <c r="B48" t="s">
        <v>1498</v>
      </c>
      <c r="C48" t="s">
        <v>3915</v>
      </c>
      <c r="D48" s="117">
        <v>1734</v>
      </c>
      <c r="E48" s="117">
        <v>982</v>
      </c>
      <c r="F48" s="117"/>
      <c r="G48" s="117"/>
      <c r="H48" s="117"/>
    </row>
    <row r="49" spans="1:8" x14ac:dyDescent="0.25">
      <c r="A49" t="s">
        <v>1778</v>
      </c>
      <c r="B49" t="s">
        <v>1498</v>
      </c>
      <c r="C49" t="s">
        <v>3921</v>
      </c>
      <c r="D49" s="117">
        <v>1061</v>
      </c>
      <c r="E49" s="117">
        <v>601</v>
      </c>
      <c r="F49" s="117"/>
      <c r="G49" s="117"/>
      <c r="H49" s="117"/>
    </row>
    <row r="50" spans="1:8" x14ac:dyDescent="0.25">
      <c r="A50" t="s">
        <v>1779</v>
      </c>
      <c r="B50" t="s">
        <v>1498</v>
      </c>
      <c r="C50" t="s">
        <v>3926</v>
      </c>
      <c r="D50" s="117">
        <v>3080</v>
      </c>
      <c r="E50" s="117">
        <v>1745</v>
      </c>
      <c r="F50" s="117"/>
      <c r="G50" s="117"/>
      <c r="H50" s="117"/>
    </row>
    <row r="51" spans="1:8" x14ac:dyDescent="0.25">
      <c r="A51" t="s">
        <v>2751</v>
      </c>
      <c r="B51" t="s">
        <v>1654</v>
      </c>
      <c r="C51" t="s">
        <v>6459</v>
      </c>
      <c r="D51" s="117">
        <v>1199</v>
      </c>
      <c r="E51" s="117">
        <v>729</v>
      </c>
      <c r="F51" s="117"/>
      <c r="G51" s="117"/>
      <c r="H51" s="117"/>
    </row>
    <row r="52" spans="1:8" x14ac:dyDescent="0.25">
      <c r="A52" t="s">
        <v>2740</v>
      </c>
      <c r="B52" t="s">
        <v>1654</v>
      </c>
      <c r="C52" t="s">
        <v>6459</v>
      </c>
      <c r="D52" s="117">
        <v>1309</v>
      </c>
      <c r="E52" s="117">
        <v>796</v>
      </c>
      <c r="F52" s="117"/>
      <c r="G52" s="117"/>
      <c r="H52" s="117"/>
    </row>
    <row r="53" spans="1:8" x14ac:dyDescent="0.25">
      <c r="A53" t="s">
        <v>2919</v>
      </c>
      <c r="B53" t="s">
        <v>1659</v>
      </c>
      <c r="C53" t="s">
        <v>6726</v>
      </c>
      <c r="D53" s="117">
        <v>529</v>
      </c>
      <c r="E53" s="117">
        <v>309</v>
      </c>
      <c r="F53" s="117"/>
      <c r="G53" s="117"/>
      <c r="H53" s="117"/>
    </row>
    <row r="54" spans="1:8" x14ac:dyDescent="0.25">
      <c r="A54" t="s">
        <v>3524</v>
      </c>
      <c r="B54" t="s">
        <v>1677</v>
      </c>
      <c r="C54" t="s">
        <v>8062</v>
      </c>
      <c r="D54" s="117">
        <v>209</v>
      </c>
      <c r="E54" s="117">
        <v>122</v>
      </c>
      <c r="F54" s="117"/>
      <c r="G54" s="117"/>
      <c r="H54" s="117"/>
    </row>
    <row r="55" spans="1:8" x14ac:dyDescent="0.25">
      <c r="A55" t="s">
        <v>3525</v>
      </c>
      <c r="B55" t="s">
        <v>1677</v>
      </c>
      <c r="C55" t="s">
        <v>8062</v>
      </c>
      <c r="D55" s="117">
        <v>209</v>
      </c>
      <c r="E55" s="117">
        <v>122</v>
      </c>
      <c r="F55" s="117"/>
      <c r="G55" s="117"/>
      <c r="H55" s="117"/>
    </row>
    <row r="56" spans="1:8" x14ac:dyDescent="0.25">
      <c r="A56" t="s">
        <v>3287</v>
      </c>
      <c r="B56" t="s">
        <v>1669</v>
      </c>
      <c r="C56" t="s">
        <v>7596</v>
      </c>
      <c r="D56" s="117">
        <v>2590</v>
      </c>
      <c r="E56" s="117">
        <v>1511</v>
      </c>
      <c r="F56" s="117"/>
      <c r="G56" s="117"/>
      <c r="H56" s="117"/>
    </row>
    <row r="57" spans="1:8" x14ac:dyDescent="0.25">
      <c r="A57" t="s">
        <v>3275</v>
      </c>
      <c r="B57" t="s">
        <v>1669</v>
      </c>
      <c r="C57" t="s">
        <v>7556</v>
      </c>
      <c r="D57" s="117">
        <v>1290</v>
      </c>
      <c r="E57" s="117">
        <v>753</v>
      </c>
      <c r="F57" s="117"/>
      <c r="G57" s="117"/>
      <c r="H57" s="117"/>
    </row>
    <row r="58" spans="1:8" x14ac:dyDescent="0.25">
      <c r="A58" t="s">
        <v>3276</v>
      </c>
      <c r="B58" t="s">
        <v>1669</v>
      </c>
      <c r="C58" t="s">
        <v>7559</v>
      </c>
      <c r="D58" s="117">
        <v>7590</v>
      </c>
      <c r="E58" s="117">
        <v>4428</v>
      </c>
      <c r="F58" s="117"/>
      <c r="G58" s="117"/>
      <c r="H58" s="117"/>
    </row>
    <row r="59" spans="1:8" x14ac:dyDescent="0.25">
      <c r="A59" t="s">
        <v>3277</v>
      </c>
      <c r="B59" t="s">
        <v>1669</v>
      </c>
      <c r="C59" t="s">
        <v>7564</v>
      </c>
      <c r="D59" s="117">
        <v>9590</v>
      </c>
      <c r="E59" s="117">
        <v>5594</v>
      </c>
      <c r="F59" s="117"/>
      <c r="G59" s="117"/>
      <c r="H59" s="117"/>
    </row>
    <row r="60" spans="1:8" x14ac:dyDescent="0.25">
      <c r="A60" t="s">
        <v>3304</v>
      </c>
      <c r="B60" t="s">
        <v>1669</v>
      </c>
      <c r="C60" t="s">
        <v>7625</v>
      </c>
      <c r="D60" s="117">
        <v>9390</v>
      </c>
      <c r="E60" s="117">
        <v>5478</v>
      </c>
      <c r="F60" s="117"/>
      <c r="G60" s="117"/>
      <c r="H60" s="117"/>
    </row>
    <row r="61" spans="1:8" x14ac:dyDescent="0.25">
      <c r="A61" t="s">
        <v>3278</v>
      </c>
      <c r="B61" t="s">
        <v>1669</v>
      </c>
      <c r="C61" t="s">
        <v>7568</v>
      </c>
      <c r="D61" s="117">
        <v>5490</v>
      </c>
      <c r="E61" s="117">
        <v>3203</v>
      </c>
      <c r="F61" s="117"/>
      <c r="G61" s="117"/>
      <c r="H61" s="117"/>
    </row>
    <row r="62" spans="1:8" x14ac:dyDescent="0.25">
      <c r="A62" t="s">
        <v>3279</v>
      </c>
      <c r="B62" t="s">
        <v>1669</v>
      </c>
      <c r="C62" t="s">
        <v>7572</v>
      </c>
      <c r="D62" s="117">
        <v>8190</v>
      </c>
      <c r="E62" s="117">
        <v>4778</v>
      </c>
      <c r="F62" s="117"/>
      <c r="G62" s="117"/>
      <c r="H62" s="117"/>
    </row>
    <row r="63" spans="1:8" x14ac:dyDescent="0.25">
      <c r="A63" t="s">
        <v>3280</v>
      </c>
      <c r="B63" t="s">
        <v>1669</v>
      </c>
      <c r="C63" t="s">
        <v>7575</v>
      </c>
      <c r="D63" s="117">
        <v>5490</v>
      </c>
      <c r="E63" s="117">
        <v>3203</v>
      </c>
      <c r="F63" s="117"/>
      <c r="G63" s="117"/>
      <c r="H63" s="117"/>
    </row>
    <row r="64" spans="1:8" x14ac:dyDescent="0.25">
      <c r="A64" t="s">
        <v>3281</v>
      </c>
      <c r="B64" t="s">
        <v>1669</v>
      </c>
      <c r="C64" t="s">
        <v>7578</v>
      </c>
      <c r="D64" s="117">
        <v>10490</v>
      </c>
      <c r="E64" s="117">
        <v>6119</v>
      </c>
      <c r="F64" s="117"/>
      <c r="G64" s="117"/>
      <c r="H64" s="117"/>
    </row>
    <row r="65" spans="1:8" x14ac:dyDescent="0.25">
      <c r="A65" t="s">
        <v>3492</v>
      </c>
      <c r="B65" t="s">
        <v>1678</v>
      </c>
      <c r="C65" t="s">
        <v>7963</v>
      </c>
      <c r="D65" s="117">
        <v>10989</v>
      </c>
      <c r="E65" s="117">
        <v>6593</v>
      </c>
      <c r="F65" s="117"/>
      <c r="G65" s="117"/>
      <c r="H65" s="117"/>
    </row>
    <row r="66" spans="1:8" x14ac:dyDescent="0.25">
      <c r="A66" t="s">
        <v>3493</v>
      </c>
      <c r="B66" t="s">
        <v>1678</v>
      </c>
      <c r="C66" t="s">
        <v>7967</v>
      </c>
      <c r="D66" s="117">
        <v>12199</v>
      </c>
      <c r="E66" s="117">
        <v>7319</v>
      </c>
      <c r="F66" s="117"/>
      <c r="G66" s="117"/>
      <c r="H66" s="117"/>
    </row>
    <row r="67" spans="1:8" x14ac:dyDescent="0.25">
      <c r="A67" t="s">
        <v>3305</v>
      </c>
      <c r="B67" t="s">
        <v>1669</v>
      </c>
      <c r="C67" t="s">
        <v>8105</v>
      </c>
      <c r="D67" s="117">
        <v>6990</v>
      </c>
      <c r="E67" s="117">
        <v>4078</v>
      </c>
      <c r="F67" s="117"/>
      <c r="G67" s="117"/>
      <c r="H67" s="117"/>
    </row>
    <row r="68" spans="1:8" x14ac:dyDescent="0.25">
      <c r="A68" t="s">
        <v>3283</v>
      </c>
      <c r="B68" t="s">
        <v>1669</v>
      </c>
      <c r="C68" t="s">
        <v>7582</v>
      </c>
      <c r="D68" s="117">
        <v>5290</v>
      </c>
      <c r="E68" s="117">
        <v>3086</v>
      </c>
      <c r="F68" s="117"/>
      <c r="G68" s="117"/>
      <c r="H68" s="117"/>
    </row>
    <row r="69" spans="1:8" x14ac:dyDescent="0.25">
      <c r="A69" t="s">
        <v>3284</v>
      </c>
      <c r="B69" t="s">
        <v>1669</v>
      </c>
      <c r="C69" t="s">
        <v>7585</v>
      </c>
      <c r="D69" s="117">
        <v>6290</v>
      </c>
      <c r="E69" s="117">
        <v>3669</v>
      </c>
      <c r="F69" s="117"/>
      <c r="G69" s="117"/>
      <c r="H69" s="117"/>
    </row>
    <row r="70" spans="1:8" x14ac:dyDescent="0.25">
      <c r="A70" t="s">
        <v>3285</v>
      </c>
      <c r="B70" t="s">
        <v>1669</v>
      </c>
      <c r="C70" t="s">
        <v>7589</v>
      </c>
      <c r="D70" s="117">
        <v>1990</v>
      </c>
      <c r="E70" s="117">
        <v>1161</v>
      </c>
      <c r="F70" s="117"/>
      <c r="G70" s="117"/>
      <c r="H70" s="117"/>
    </row>
    <row r="71" spans="1:8" x14ac:dyDescent="0.25">
      <c r="A71" t="s">
        <v>3286</v>
      </c>
      <c r="B71" t="s">
        <v>1669</v>
      </c>
      <c r="C71" t="s">
        <v>7592</v>
      </c>
      <c r="D71" s="117">
        <v>9890</v>
      </c>
      <c r="E71" s="117">
        <v>5769</v>
      </c>
      <c r="F71" s="117"/>
      <c r="G71" s="117"/>
      <c r="H71" s="117"/>
    </row>
    <row r="72" spans="1:8" x14ac:dyDescent="0.25">
      <c r="A72" t="s">
        <v>3441</v>
      </c>
      <c r="B72" t="s">
        <v>1678</v>
      </c>
      <c r="C72" t="s">
        <v>7864</v>
      </c>
      <c r="D72" s="117">
        <v>539</v>
      </c>
      <c r="E72" s="117">
        <v>314</v>
      </c>
      <c r="F72" s="117"/>
      <c r="G72" s="117"/>
      <c r="H72" s="117"/>
    </row>
    <row r="73" spans="1:8" x14ac:dyDescent="0.25">
      <c r="A73" t="s">
        <v>3471</v>
      </c>
      <c r="B73" t="s">
        <v>1678</v>
      </c>
      <c r="C73" t="s">
        <v>7917</v>
      </c>
      <c r="D73" s="117">
        <v>539</v>
      </c>
      <c r="E73" s="117">
        <v>328</v>
      </c>
      <c r="F73" s="117"/>
      <c r="G73" s="117"/>
      <c r="H73" s="117"/>
    </row>
    <row r="74" spans="1:8" x14ac:dyDescent="0.25">
      <c r="A74" t="s">
        <v>3453</v>
      </c>
      <c r="B74" t="s">
        <v>1678</v>
      </c>
      <c r="C74" t="s">
        <v>7881</v>
      </c>
      <c r="D74" s="117">
        <v>1199</v>
      </c>
      <c r="E74" s="117">
        <v>699</v>
      </c>
      <c r="F74" s="117"/>
      <c r="G74" s="117"/>
      <c r="H74" s="117"/>
    </row>
    <row r="75" spans="1:8" x14ac:dyDescent="0.25">
      <c r="A75" t="s">
        <v>3455</v>
      </c>
      <c r="B75" t="s">
        <v>1678</v>
      </c>
      <c r="C75" t="s">
        <v>7889</v>
      </c>
      <c r="D75" s="117">
        <v>1199</v>
      </c>
      <c r="E75" s="117">
        <v>699</v>
      </c>
      <c r="F75" s="117"/>
      <c r="G75" s="117"/>
      <c r="H75" s="117"/>
    </row>
    <row r="76" spans="1:8" x14ac:dyDescent="0.25">
      <c r="A76" t="s">
        <v>3466</v>
      </c>
      <c r="B76" t="s">
        <v>1678</v>
      </c>
      <c r="C76" t="s">
        <v>7909</v>
      </c>
      <c r="D76" s="117">
        <v>1749</v>
      </c>
      <c r="E76" s="117">
        <v>1020</v>
      </c>
      <c r="F76" s="117"/>
      <c r="G76" s="117"/>
      <c r="H76" s="117"/>
    </row>
    <row r="77" spans="1:8" x14ac:dyDescent="0.25">
      <c r="A77" t="s">
        <v>3465</v>
      </c>
      <c r="B77" t="s">
        <v>1678</v>
      </c>
      <c r="C77" t="s">
        <v>7903</v>
      </c>
      <c r="D77" s="117">
        <v>2959</v>
      </c>
      <c r="E77" s="117">
        <v>1775</v>
      </c>
      <c r="F77" s="117"/>
      <c r="G77" s="117"/>
      <c r="H77" s="117"/>
    </row>
    <row r="78" spans="1:8" x14ac:dyDescent="0.25">
      <c r="A78" t="s">
        <v>3467</v>
      </c>
      <c r="B78" t="s">
        <v>1678</v>
      </c>
      <c r="C78" t="s">
        <v>7913</v>
      </c>
      <c r="D78" s="117">
        <v>869</v>
      </c>
      <c r="E78" s="117">
        <v>507</v>
      </c>
      <c r="F78" s="117"/>
      <c r="G78" s="117"/>
      <c r="H78" s="117"/>
    </row>
    <row r="79" spans="1:8" x14ac:dyDescent="0.25">
      <c r="A79" t="s">
        <v>3421</v>
      </c>
      <c r="B79" t="s">
        <v>1678</v>
      </c>
      <c r="C79" t="s">
        <v>7826</v>
      </c>
      <c r="D79" s="117">
        <v>2959</v>
      </c>
      <c r="E79" s="117">
        <v>1726</v>
      </c>
      <c r="F79" s="117"/>
      <c r="G79" s="117"/>
      <c r="H79" s="117"/>
    </row>
    <row r="80" spans="1:8" x14ac:dyDescent="0.25">
      <c r="A80" t="s">
        <v>3422</v>
      </c>
      <c r="B80" t="s">
        <v>1678</v>
      </c>
      <c r="C80" t="s">
        <v>7829</v>
      </c>
      <c r="D80" s="117">
        <v>1859</v>
      </c>
      <c r="E80" s="117">
        <v>1084</v>
      </c>
      <c r="F80" s="117"/>
      <c r="G80" s="117"/>
      <c r="H80" s="117"/>
    </row>
    <row r="81" spans="1:8" x14ac:dyDescent="0.25">
      <c r="A81" t="s">
        <v>3489</v>
      </c>
      <c r="B81" t="s">
        <v>1678</v>
      </c>
      <c r="C81" t="s">
        <v>7952</v>
      </c>
      <c r="D81" s="117">
        <v>1749</v>
      </c>
      <c r="E81" s="117">
        <v>1049</v>
      </c>
      <c r="F81" s="117"/>
      <c r="G81" s="117"/>
      <c r="H81" s="117"/>
    </row>
    <row r="82" spans="1:8" x14ac:dyDescent="0.25">
      <c r="A82" t="s">
        <v>3476</v>
      </c>
      <c r="B82" t="s">
        <v>1678</v>
      </c>
      <c r="C82" t="s">
        <v>7928</v>
      </c>
      <c r="D82" s="117">
        <v>539</v>
      </c>
      <c r="E82" s="117">
        <v>314</v>
      </c>
      <c r="F82" s="117"/>
      <c r="G82" s="117"/>
      <c r="H82" s="117"/>
    </row>
    <row r="83" spans="1:8" x14ac:dyDescent="0.25">
      <c r="A83" t="s">
        <v>3485</v>
      </c>
      <c r="B83" t="s">
        <v>1678</v>
      </c>
      <c r="C83" t="s">
        <v>7943</v>
      </c>
      <c r="D83" s="117">
        <v>539</v>
      </c>
      <c r="E83" s="117">
        <v>314</v>
      </c>
      <c r="F83" s="117"/>
      <c r="G83" s="117"/>
      <c r="H83" s="117"/>
    </row>
    <row r="84" spans="1:8" x14ac:dyDescent="0.25">
      <c r="A84" t="s">
        <v>3486</v>
      </c>
      <c r="B84" t="s">
        <v>1678</v>
      </c>
      <c r="C84" t="s">
        <v>7945</v>
      </c>
      <c r="D84" s="117">
        <v>539</v>
      </c>
      <c r="E84" s="117">
        <v>314</v>
      </c>
      <c r="F84" s="117"/>
      <c r="G84" s="117"/>
      <c r="H84" s="117"/>
    </row>
    <row r="85" spans="1:8" x14ac:dyDescent="0.25">
      <c r="A85" t="s">
        <v>3477</v>
      </c>
      <c r="B85" t="s">
        <v>1678</v>
      </c>
      <c r="C85" t="s">
        <v>7930</v>
      </c>
      <c r="D85" s="117">
        <v>539</v>
      </c>
      <c r="E85" s="117">
        <v>314</v>
      </c>
      <c r="F85" s="117"/>
      <c r="G85" s="117"/>
      <c r="H85" s="117"/>
    </row>
    <row r="86" spans="1:8" x14ac:dyDescent="0.25">
      <c r="A86" t="s">
        <v>3479</v>
      </c>
      <c r="B86" t="s">
        <v>1678</v>
      </c>
      <c r="C86" t="s">
        <v>7933</v>
      </c>
      <c r="D86" s="117">
        <v>539</v>
      </c>
      <c r="E86" s="117">
        <v>314</v>
      </c>
      <c r="F86" s="117"/>
      <c r="G86" s="117"/>
      <c r="H86" s="117"/>
    </row>
    <row r="87" spans="1:8" x14ac:dyDescent="0.25">
      <c r="A87" t="s">
        <v>3480</v>
      </c>
      <c r="B87" t="s">
        <v>1678</v>
      </c>
      <c r="C87" t="s">
        <v>7935</v>
      </c>
      <c r="D87" s="117">
        <v>539</v>
      </c>
      <c r="E87" s="117">
        <v>314</v>
      </c>
      <c r="F87" s="117"/>
      <c r="G87" s="117"/>
      <c r="H87" s="117"/>
    </row>
    <row r="88" spans="1:8" x14ac:dyDescent="0.25">
      <c r="A88" t="s">
        <v>3482</v>
      </c>
      <c r="B88" t="s">
        <v>1678</v>
      </c>
      <c r="C88" t="s">
        <v>7937</v>
      </c>
      <c r="D88" s="117">
        <v>539</v>
      </c>
      <c r="E88" s="117">
        <v>314</v>
      </c>
      <c r="F88" s="117"/>
      <c r="G88" s="117"/>
      <c r="H88" s="117"/>
    </row>
    <row r="89" spans="1:8" x14ac:dyDescent="0.25">
      <c r="A89" t="s">
        <v>3346</v>
      </c>
      <c r="B89" t="s">
        <v>1678</v>
      </c>
      <c r="C89" t="s">
        <v>7632</v>
      </c>
      <c r="D89" s="117">
        <v>5159</v>
      </c>
      <c r="E89" s="117">
        <v>3224</v>
      </c>
      <c r="F89" s="117"/>
      <c r="G89" s="117"/>
      <c r="H89" s="117"/>
    </row>
    <row r="90" spans="1:8" x14ac:dyDescent="0.25">
      <c r="A90" t="s">
        <v>3424</v>
      </c>
      <c r="B90" t="s">
        <v>1678</v>
      </c>
      <c r="C90" t="s">
        <v>7831</v>
      </c>
      <c r="D90" s="117">
        <v>1089</v>
      </c>
      <c r="E90" s="117">
        <v>635</v>
      </c>
      <c r="F90" s="117"/>
      <c r="G90" s="117"/>
      <c r="H90" s="117"/>
    </row>
    <row r="91" spans="1:8" x14ac:dyDescent="0.25">
      <c r="A91" t="s">
        <v>3425</v>
      </c>
      <c r="B91" t="s">
        <v>1678</v>
      </c>
      <c r="C91" t="s">
        <v>7834</v>
      </c>
      <c r="D91" s="117">
        <v>539</v>
      </c>
      <c r="E91" s="117">
        <v>314</v>
      </c>
      <c r="F91" s="117"/>
      <c r="G91" s="117"/>
      <c r="H91" s="117"/>
    </row>
    <row r="92" spans="1:8" x14ac:dyDescent="0.25">
      <c r="A92" t="s">
        <v>3452</v>
      </c>
      <c r="B92" t="s">
        <v>1678</v>
      </c>
      <c r="C92" t="s">
        <v>7885</v>
      </c>
      <c r="D92" s="117">
        <v>979</v>
      </c>
      <c r="E92" s="117">
        <v>571</v>
      </c>
      <c r="F92" s="117"/>
      <c r="G92" s="117"/>
      <c r="H92" s="117"/>
    </row>
    <row r="93" spans="1:8" x14ac:dyDescent="0.25">
      <c r="A93" t="s">
        <v>3491</v>
      </c>
      <c r="B93" t="s">
        <v>1678</v>
      </c>
      <c r="C93" t="s">
        <v>7960</v>
      </c>
      <c r="D93" s="117">
        <v>9119</v>
      </c>
      <c r="E93" s="117">
        <v>5319</v>
      </c>
      <c r="F93" s="117"/>
      <c r="G93" s="117"/>
      <c r="H93" s="117"/>
    </row>
    <row r="94" spans="1:8" x14ac:dyDescent="0.25">
      <c r="A94" t="s">
        <v>3483</v>
      </c>
      <c r="B94" t="s">
        <v>1678</v>
      </c>
      <c r="C94" t="s">
        <v>7939</v>
      </c>
      <c r="D94" s="117">
        <v>649</v>
      </c>
      <c r="E94" s="117">
        <v>379</v>
      </c>
      <c r="F94" s="117"/>
      <c r="G94" s="117"/>
      <c r="H94" s="117"/>
    </row>
    <row r="95" spans="1:8" x14ac:dyDescent="0.25">
      <c r="A95" t="s">
        <v>3494</v>
      </c>
      <c r="B95" t="s">
        <v>1678</v>
      </c>
      <c r="C95" t="s">
        <v>7974</v>
      </c>
      <c r="D95" s="117">
        <v>14179</v>
      </c>
      <c r="E95" s="117">
        <v>8271</v>
      </c>
      <c r="F95" s="117"/>
      <c r="G95" s="117"/>
      <c r="H95" s="117"/>
    </row>
    <row r="96" spans="1:8" x14ac:dyDescent="0.25">
      <c r="A96" t="s">
        <v>3052</v>
      </c>
      <c r="B96" t="s">
        <v>1631</v>
      </c>
      <c r="C96" t="s">
        <v>7049</v>
      </c>
      <c r="D96" s="117">
        <v>3839</v>
      </c>
      <c r="E96" s="117">
        <v>2150</v>
      </c>
      <c r="F96" s="117"/>
      <c r="G96" s="117"/>
      <c r="H96" s="117"/>
    </row>
    <row r="97" spans="1:8" x14ac:dyDescent="0.25">
      <c r="A97" t="s">
        <v>3166</v>
      </c>
      <c r="B97" t="s">
        <v>1631</v>
      </c>
      <c r="C97" t="s">
        <v>7179</v>
      </c>
      <c r="D97" s="117">
        <v>2739</v>
      </c>
      <c r="E97" s="117">
        <v>1506</v>
      </c>
      <c r="F97" s="117"/>
      <c r="G97" s="117"/>
      <c r="H97" s="117"/>
    </row>
    <row r="98" spans="1:8" x14ac:dyDescent="0.25">
      <c r="A98" t="s">
        <v>3167</v>
      </c>
      <c r="B98" t="s">
        <v>1631</v>
      </c>
      <c r="C98" t="s">
        <v>7182</v>
      </c>
      <c r="D98" s="117">
        <v>5379</v>
      </c>
      <c r="E98" s="117">
        <v>3013</v>
      </c>
      <c r="F98" s="117"/>
      <c r="G98" s="117"/>
      <c r="H98" s="117"/>
    </row>
    <row r="99" spans="1:8" x14ac:dyDescent="0.25">
      <c r="A99" t="s">
        <v>3252</v>
      </c>
      <c r="B99" t="s">
        <v>1625</v>
      </c>
      <c r="C99" t="s">
        <v>8105</v>
      </c>
      <c r="D99" s="117">
        <v>19390</v>
      </c>
      <c r="E99" s="117">
        <v>11964</v>
      </c>
      <c r="F99" s="117"/>
      <c r="G99" s="117"/>
      <c r="H99" s="117"/>
    </row>
    <row r="100" spans="1:8" x14ac:dyDescent="0.25">
      <c r="A100" t="s">
        <v>3168</v>
      </c>
      <c r="B100" t="s">
        <v>1625</v>
      </c>
      <c r="C100" t="s">
        <v>7185</v>
      </c>
      <c r="D100" s="117">
        <v>36890</v>
      </c>
      <c r="E100" s="117">
        <v>22169</v>
      </c>
      <c r="F100" s="117"/>
      <c r="G100" s="117"/>
      <c r="H100" s="117"/>
    </row>
    <row r="101" spans="1:8" x14ac:dyDescent="0.25">
      <c r="A101" t="s">
        <v>3169</v>
      </c>
      <c r="B101" t="s">
        <v>1625</v>
      </c>
      <c r="C101" t="s">
        <v>7191</v>
      </c>
      <c r="D101" s="117">
        <v>30790</v>
      </c>
      <c r="E101" s="117">
        <v>19736</v>
      </c>
      <c r="F101" s="117"/>
      <c r="G101" s="117"/>
      <c r="H101" s="117"/>
    </row>
    <row r="102" spans="1:8" x14ac:dyDescent="0.25">
      <c r="A102" t="s">
        <v>3171</v>
      </c>
      <c r="B102" t="s">
        <v>1625</v>
      </c>
      <c r="C102" t="s">
        <v>7197</v>
      </c>
      <c r="D102" s="117">
        <v>34890</v>
      </c>
      <c r="E102" s="117">
        <v>22388</v>
      </c>
      <c r="F102" s="117"/>
      <c r="G102" s="117"/>
      <c r="H102" s="117"/>
    </row>
    <row r="103" spans="1:8" x14ac:dyDescent="0.25">
      <c r="A103" t="s">
        <v>3417</v>
      </c>
      <c r="B103" t="s">
        <v>1679</v>
      </c>
      <c r="C103" t="s">
        <v>8105</v>
      </c>
      <c r="D103" s="117">
        <v>2131</v>
      </c>
      <c r="E103" s="117">
        <v>1243</v>
      </c>
      <c r="F103" s="117"/>
      <c r="G103" s="117"/>
      <c r="H103" s="117"/>
    </row>
    <row r="104" spans="1:8" x14ac:dyDescent="0.25">
      <c r="A104" t="s">
        <v>3412</v>
      </c>
      <c r="B104" t="s">
        <v>1679</v>
      </c>
      <c r="C104" t="s">
        <v>7809</v>
      </c>
      <c r="D104" s="117">
        <v>2189</v>
      </c>
      <c r="E104" s="117">
        <v>1277</v>
      </c>
      <c r="F104" s="117"/>
      <c r="G104" s="117"/>
      <c r="H104" s="117"/>
    </row>
    <row r="105" spans="1:8" x14ac:dyDescent="0.25">
      <c r="A105" t="s">
        <v>3413</v>
      </c>
      <c r="B105" t="s">
        <v>1679</v>
      </c>
      <c r="C105" t="s">
        <v>7812</v>
      </c>
      <c r="D105" s="117">
        <v>759</v>
      </c>
      <c r="E105" s="117">
        <v>443</v>
      </c>
      <c r="F105" s="117"/>
      <c r="G105" s="117"/>
      <c r="H105" s="117"/>
    </row>
    <row r="106" spans="1:8" x14ac:dyDescent="0.25">
      <c r="A106" t="s">
        <v>3379</v>
      </c>
      <c r="B106" t="s">
        <v>1679</v>
      </c>
      <c r="C106" t="s">
        <v>7719</v>
      </c>
      <c r="D106" s="117">
        <v>979</v>
      </c>
      <c r="E106" s="117">
        <v>571</v>
      </c>
      <c r="F106" s="117"/>
      <c r="G106" s="117"/>
      <c r="H106" s="117"/>
    </row>
    <row r="107" spans="1:8" x14ac:dyDescent="0.25">
      <c r="A107" t="s">
        <v>3380</v>
      </c>
      <c r="B107" t="s">
        <v>1679</v>
      </c>
      <c r="C107" t="s">
        <v>7721</v>
      </c>
      <c r="D107" s="117">
        <v>979</v>
      </c>
      <c r="E107" s="117">
        <v>571</v>
      </c>
      <c r="F107" s="117"/>
      <c r="G107" s="117"/>
      <c r="H107" s="117"/>
    </row>
    <row r="108" spans="1:8" x14ac:dyDescent="0.25">
      <c r="A108" t="s">
        <v>3381</v>
      </c>
      <c r="B108" t="s">
        <v>1679</v>
      </c>
      <c r="C108" t="s">
        <v>7723</v>
      </c>
      <c r="D108" s="117">
        <v>979</v>
      </c>
      <c r="E108" s="117">
        <v>571</v>
      </c>
      <c r="F108" s="117"/>
      <c r="G108" s="117"/>
      <c r="H108" s="117"/>
    </row>
    <row r="109" spans="1:8" x14ac:dyDescent="0.25">
      <c r="A109" t="s">
        <v>3382</v>
      </c>
      <c r="B109" t="s">
        <v>1679</v>
      </c>
      <c r="C109" t="s">
        <v>7725</v>
      </c>
      <c r="D109" s="117">
        <v>979</v>
      </c>
      <c r="E109" s="117">
        <v>571</v>
      </c>
      <c r="F109" s="117"/>
      <c r="G109" s="117"/>
      <c r="H109" s="117"/>
    </row>
    <row r="110" spans="1:8" x14ac:dyDescent="0.25">
      <c r="A110" t="s">
        <v>3375</v>
      </c>
      <c r="B110" t="s">
        <v>1679</v>
      </c>
      <c r="C110" t="s">
        <v>7713</v>
      </c>
      <c r="D110" s="117">
        <v>2629</v>
      </c>
      <c r="E110" s="117">
        <v>1534</v>
      </c>
      <c r="F110" s="117"/>
      <c r="G110" s="117"/>
      <c r="H110" s="117"/>
    </row>
    <row r="111" spans="1:8" x14ac:dyDescent="0.25">
      <c r="A111" t="s">
        <v>3377</v>
      </c>
      <c r="B111" t="s">
        <v>1679</v>
      </c>
      <c r="C111" t="s">
        <v>7717</v>
      </c>
      <c r="D111" s="117">
        <v>979</v>
      </c>
      <c r="E111" s="117">
        <v>571</v>
      </c>
      <c r="F111" s="117"/>
      <c r="G111" s="117"/>
      <c r="H111" s="117"/>
    </row>
    <row r="112" spans="1:8" x14ac:dyDescent="0.25">
      <c r="A112" t="s">
        <v>3378</v>
      </c>
      <c r="B112" t="s">
        <v>1679</v>
      </c>
      <c r="C112" t="s">
        <v>7717</v>
      </c>
      <c r="D112" s="117">
        <v>979</v>
      </c>
      <c r="E112" s="117">
        <v>571</v>
      </c>
      <c r="F112" s="117"/>
      <c r="G112" s="117"/>
      <c r="H112" s="117"/>
    </row>
    <row r="113" spans="1:8" x14ac:dyDescent="0.25">
      <c r="A113" t="s">
        <v>3269</v>
      </c>
      <c r="B113" t="s">
        <v>1629</v>
      </c>
      <c r="C113" t="s">
        <v>7542</v>
      </c>
      <c r="D113" s="117">
        <v>6390</v>
      </c>
      <c r="E113" s="117">
        <v>4045</v>
      </c>
      <c r="F113" s="117"/>
      <c r="G113" s="117"/>
      <c r="H113" s="117"/>
    </row>
    <row r="114" spans="1:8" x14ac:dyDescent="0.25">
      <c r="A114" t="s">
        <v>3174</v>
      </c>
      <c r="B114" t="s">
        <v>1629</v>
      </c>
      <c r="C114" t="s">
        <v>7209</v>
      </c>
      <c r="D114" s="117">
        <v>6690</v>
      </c>
      <c r="E114" s="117">
        <v>4235</v>
      </c>
      <c r="F114" s="117"/>
      <c r="G114" s="117"/>
      <c r="H114" s="117"/>
    </row>
    <row r="115" spans="1:8" x14ac:dyDescent="0.25">
      <c r="A115" t="s">
        <v>3176</v>
      </c>
      <c r="B115" t="s">
        <v>1626</v>
      </c>
      <c r="C115" t="s">
        <v>7217</v>
      </c>
      <c r="D115" s="117">
        <v>8990</v>
      </c>
      <c r="E115" s="117">
        <v>5835</v>
      </c>
      <c r="F115" s="117"/>
      <c r="G115" s="117"/>
      <c r="H115" s="117"/>
    </row>
    <row r="116" spans="1:8" x14ac:dyDescent="0.25">
      <c r="A116" t="s">
        <v>3177</v>
      </c>
      <c r="B116" t="s">
        <v>1626</v>
      </c>
      <c r="C116" t="s">
        <v>7221</v>
      </c>
      <c r="D116" s="117">
        <v>9790</v>
      </c>
      <c r="E116" s="117">
        <v>6276</v>
      </c>
      <c r="F116" s="117"/>
      <c r="G116" s="117"/>
      <c r="H116" s="117"/>
    </row>
    <row r="117" spans="1:8" x14ac:dyDescent="0.25">
      <c r="A117" t="s">
        <v>3179</v>
      </c>
      <c r="B117" t="s">
        <v>1626</v>
      </c>
      <c r="C117" t="s">
        <v>7223</v>
      </c>
      <c r="D117" s="117">
        <v>10790</v>
      </c>
      <c r="E117" s="117">
        <v>6917</v>
      </c>
      <c r="F117" s="117"/>
      <c r="G117" s="117"/>
      <c r="H117" s="117"/>
    </row>
    <row r="118" spans="1:8" x14ac:dyDescent="0.25">
      <c r="A118" t="s">
        <v>3053</v>
      </c>
      <c r="B118" t="s">
        <v>1631</v>
      </c>
      <c r="C118" t="s">
        <v>7052</v>
      </c>
      <c r="D118" s="117">
        <v>539</v>
      </c>
      <c r="E118" s="117">
        <v>294</v>
      </c>
      <c r="F118" s="117"/>
      <c r="G118" s="117"/>
      <c r="H118" s="117"/>
    </row>
    <row r="119" spans="1:8" x14ac:dyDescent="0.25">
      <c r="A119" t="s">
        <v>3054</v>
      </c>
      <c r="B119" t="s">
        <v>1631</v>
      </c>
      <c r="C119" t="s">
        <v>7055</v>
      </c>
      <c r="D119" s="117">
        <v>539</v>
      </c>
      <c r="E119" s="117">
        <v>294</v>
      </c>
      <c r="F119" s="117"/>
      <c r="G119" s="117"/>
      <c r="H119" s="117"/>
    </row>
    <row r="120" spans="1:8" x14ac:dyDescent="0.25">
      <c r="A120" t="s">
        <v>3182</v>
      </c>
      <c r="B120" t="s">
        <v>1631</v>
      </c>
      <c r="C120" t="s">
        <v>7230</v>
      </c>
      <c r="D120" s="117">
        <v>649</v>
      </c>
      <c r="E120" s="117">
        <v>355</v>
      </c>
      <c r="F120" s="117"/>
      <c r="G120" s="117"/>
      <c r="H120" s="117"/>
    </row>
    <row r="121" spans="1:8" x14ac:dyDescent="0.25">
      <c r="A121" t="s">
        <v>3183</v>
      </c>
      <c r="B121" t="s">
        <v>1631</v>
      </c>
      <c r="C121" t="s">
        <v>7233</v>
      </c>
      <c r="D121" s="117">
        <v>759</v>
      </c>
      <c r="E121" s="117">
        <v>416</v>
      </c>
      <c r="F121" s="117"/>
      <c r="G121" s="117"/>
      <c r="H121" s="117"/>
    </row>
    <row r="122" spans="1:8" x14ac:dyDescent="0.25">
      <c r="A122" t="s">
        <v>3184</v>
      </c>
      <c r="B122" t="s">
        <v>1631</v>
      </c>
      <c r="C122" t="s">
        <v>7235</v>
      </c>
      <c r="D122" s="117">
        <v>1529</v>
      </c>
      <c r="E122" s="117">
        <v>833</v>
      </c>
      <c r="F122" s="117"/>
      <c r="G122" s="117"/>
      <c r="H122" s="117"/>
    </row>
    <row r="123" spans="1:8" x14ac:dyDescent="0.25">
      <c r="A123" t="s">
        <v>3185</v>
      </c>
      <c r="B123" t="s">
        <v>1631</v>
      </c>
      <c r="C123" t="s">
        <v>7235</v>
      </c>
      <c r="D123" s="117">
        <v>1639</v>
      </c>
      <c r="E123" s="117">
        <v>893</v>
      </c>
      <c r="F123" s="117"/>
      <c r="G123" s="117"/>
      <c r="H123" s="117"/>
    </row>
    <row r="124" spans="1:8" x14ac:dyDescent="0.25">
      <c r="A124" t="s">
        <v>3187</v>
      </c>
      <c r="B124" t="s">
        <v>1631</v>
      </c>
      <c r="C124" t="s">
        <v>7243</v>
      </c>
      <c r="D124" s="117">
        <v>1859</v>
      </c>
      <c r="E124" s="117">
        <v>1018</v>
      </c>
      <c r="F124" s="117"/>
      <c r="G124" s="117"/>
      <c r="H124" s="117"/>
    </row>
    <row r="125" spans="1:8" x14ac:dyDescent="0.25">
      <c r="A125" t="s">
        <v>3188</v>
      </c>
      <c r="B125" t="s">
        <v>1631</v>
      </c>
      <c r="C125" t="s">
        <v>7246</v>
      </c>
      <c r="D125" s="117">
        <v>5379</v>
      </c>
      <c r="E125" s="117">
        <v>2944</v>
      </c>
      <c r="F125" s="117"/>
      <c r="G125" s="117"/>
      <c r="H125" s="117"/>
    </row>
    <row r="126" spans="1:8" x14ac:dyDescent="0.25">
      <c r="A126" t="s">
        <v>3189</v>
      </c>
      <c r="B126" t="s">
        <v>1631</v>
      </c>
      <c r="C126" t="s">
        <v>7250</v>
      </c>
      <c r="D126" s="117">
        <v>4829</v>
      </c>
      <c r="E126" s="117">
        <v>2643</v>
      </c>
      <c r="F126" s="117"/>
      <c r="G126" s="117"/>
      <c r="H126" s="117"/>
    </row>
    <row r="127" spans="1:8" x14ac:dyDescent="0.25">
      <c r="A127" t="s">
        <v>3190</v>
      </c>
      <c r="B127" t="s">
        <v>1626</v>
      </c>
      <c r="C127" t="s">
        <v>7255</v>
      </c>
      <c r="D127" s="117">
        <v>14790</v>
      </c>
      <c r="E127" s="117">
        <v>9481</v>
      </c>
      <c r="F127" s="117"/>
      <c r="G127" s="117"/>
      <c r="H127" s="117"/>
    </row>
    <row r="128" spans="1:8" x14ac:dyDescent="0.25">
      <c r="A128" t="s">
        <v>3191</v>
      </c>
      <c r="B128" t="s">
        <v>1626</v>
      </c>
      <c r="C128" t="s">
        <v>7259</v>
      </c>
      <c r="D128" s="117">
        <v>18090</v>
      </c>
      <c r="E128" s="117">
        <v>11596</v>
      </c>
      <c r="F128" s="117"/>
      <c r="G128" s="117"/>
      <c r="H128" s="117"/>
    </row>
    <row r="129" spans="1:8" x14ac:dyDescent="0.25">
      <c r="A129" t="s">
        <v>3192</v>
      </c>
      <c r="B129" t="s">
        <v>1626</v>
      </c>
      <c r="C129" t="s">
        <v>7263</v>
      </c>
      <c r="D129" s="117">
        <v>23190</v>
      </c>
      <c r="E129" s="117">
        <v>14865</v>
      </c>
      <c r="F129" s="117"/>
      <c r="G129" s="117"/>
      <c r="H129" s="117"/>
    </row>
    <row r="130" spans="1:8" x14ac:dyDescent="0.25">
      <c r="A130" t="s">
        <v>3193</v>
      </c>
      <c r="B130" t="s">
        <v>1631</v>
      </c>
      <c r="C130" t="s">
        <v>7267</v>
      </c>
      <c r="D130" s="117">
        <v>12749</v>
      </c>
      <c r="E130" s="117">
        <v>7974</v>
      </c>
      <c r="F130" s="117"/>
      <c r="G130" s="117"/>
      <c r="H130" s="117"/>
    </row>
    <row r="131" spans="1:8" x14ac:dyDescent="0.25">
      <c r="A131" t="s">
        <v>3255</v>
      </c>
      <c r="B131" t="s">
        <v>1625</v>
      </c>
      <c r="C131" t="s">
        <v>8105</v>
      </c>
      <c r="D131" s="117">
        <v>9190</v>
      </c>
      <c r="E131" s="117">
        <v>5670</v>
      </c>
      <c r="F131" s="117"/>
      <c r="G131" s="117"/>
      <c r="H131" s="117"/>
    </row>
    <row r="132" spans="1:8" x14ac:dyDescent="0.25">
      <c r="A132" t="s">
        <v>3256</v>
      </c>
      <c r="B132" t="s">
        <v>1631</v>
      </c>
      <c r="C132" t="s">
        <v>8105</v>
      </c>
      <c r="D132" s="117">
        <v>7919</v>
      </c>
      <c r="E132" s="117">
        <v>4953</v>
      </c>
      <c r="F132" s="117"/>
      <c r="G132" s="117"/>
      <c r="H132" s="117"/>
    </row>
    <row r="133" spans="1:8" x14ac:dyDescent="0.25">
      <c r="A133" t="s">
        <v>3257</v>
      </c>
      <c r="B133" t="s">
        <v>1625</v>
      </c>
      <c r="C133" t="s">
        <v>8105</v>
      </c>
      <c r="D133" s="117">
        <v>12890</v>
      </c>
      <c r="E133" s="117">
        <v>7953</v>
      </c>
      <c r="F133" s="117"/>
      <c r="G133" s="117"/>
      <c r="H133" s="117"/>
    </row>
    <row r="134" spans="1:8" x14ac:dyDescent="0.25">
      <c r="A134" t="s">
        <v>3194</v>
      </c>
      <c r="B134" t="s">
        <v>1631</v>
      </c>
      <c r="C134" t="s">
        <v>7271</v>
      </c>
      <c r="D134" s="117">
        <v>649</v>
      </c>
      <c r="E134" s="117">
        <v>355</v>
      </c>
      <c r="F134" s="117"/>
      <c r="G134" s="117"/>
      <c r="H134" s="117"/>
    </row>
    <row r="135" spans="1:8" x14ac:dyDescent="0.25">
      <c r="A135" t="s">
        <v>3195</v>
      </c>
      <c r="B135" t="s">
        <v>1631</v>
      </c>
      <c r="C135" t="s">
        <v>7273</v>
      </c>
      <c r="D135" s="117">
        <v>759</v>
      </c>
      <c r="E135" s="117">
        <v>416</v>
      </c>
      <c r="F135" s="117"/>
      <c r="G135" s="117"/>
      <c r="H135" s="117"/>
    </row>
    <row r="136" spans="1:8" x14ac:dyDescent="0.25">
      <c r="A136" t="s">
        <v>3196</v>
      </c>
      <c r="B136" t="s">
        <v>1631</v>
      </c>
      <c r="C136" t="s">
        <v>7275</v>
      </c>
      <c r="D136" s="117">
        <v>429</v>
      </c>
      <c r="E136" s="117">
        <v>234</v>
      </c>
      <c r="F136" s="117"/>
      <c r="G136" s="117"/>
      <c r="H136" s="117"/>
    </row>
    <row r="137" spans="1:8" x14ac:dyDescent="0.25">
      <c r="A137" t="s">
        <v>3272</v>
      </c>
      <c r="B137" t="s">
        <v>1622</v>
      </c>
      <c r="C137" t="s">
        <v>7548</v>
      </c>
      <c r="D137" s="117">
        <v>12290</v>
      </c>
      <c r="E137" s="117">
        <v>7780</v>
      </c>
      <c r="F137" s="117"/>
      <c r="G137" s="117"/>
      <c r="H137" s="117"/>
    </row>
    <row r="138" spans="1:8" x14ac:dyDescent="0.25">
      <c r="A138" t="s">
        <v>3273</v>
      </c>
      <c r="B138" t="s">
        <v>1622</v>
      </c>
      <c r="C138" t="s">
        <v>7552</v>
      </c>
      <c r="D138" s="117">
        <v>12790</v>
      </c>
      <c r="E138" s="117">
        <v>8096</v>
      </c>
      <c r="F138" s="117"/>
      <c r="G138" s="117"/>
      <c r="H138" s="117"/>
    </row>
    <row r="139" spans="1:8" x14ac:dyDescent="0.25">
      <c r="A139" t="s">
        <v>3051</v>
      </c>
      <c r="B139" t="s">
        <v>1627</v>
      </c>
      <c r="C139" t="s">
        <v>8105</v>
      </c>
      <c r="D139" s="117">
        <v>11590</v>
      </c>
      <c r="E139" s="117">
        <v>6886</v>
      </c>
      <c r="F139" s="117"/>
      <c r="G139" s="117"/>
      <c r="H139" s="117"/>
    </row>
    <row r="140" spans="1:8" x14ac:dyDescent="0.25">
      <c r="A140" t="s">
        <v>3198</v>
      </c>
      <c r="B140" t="s">
        <v>1631</v>
      </c>
      <c r="C140" t="s">
        <v>7279</v>
      </c>
      <c r="D140" s="117">
        <v>1419</v>
      </c>
      <c r="E140" s="117">
        <v>777</v>
      </c>
      <c r="F140" s="117"/>
      <c r="G140" s="117"/>
      <c r="H140" s="117"/>
    </row>
    <row r="141" spans="1:8" x14ac:dyDescent="0.25">
      <c r="A141" t="s">
        <v>3199</v>
      </c>
      <c r="B141" t="s">
        <v>1627</v>
      </c>
      <c r="C141" t="s">
        <v>7283</v>
      </c>
      <c r="D141" s="117">
        <v>15390</v>
      </c>
      <c r="E141" s="117">
        <v>9143</v>
      </c>
      <c r="F141" s="117"/>
      <c r="G141" s="117"/>
      <c r="H141" s="117"/>
    </row>
    <row r="142" spans="1:8" x14ac:dyDescent="0.25">
      <c r="A142" t="s">
        <v>3200</v>
      </c>
      <c r="B142" t="s">
        <v>1627</v>
      </c>
      <c r="C142" t="s">
        <v>7291</v>
      </c>
      <c r="D142" s="117">
        <v>22090</v>
      </c>
      <c r="E142" s="117">
        <v>13124</v>
      </c>
      <c r="F142" s="117"/>
      <c r="G142" s="117"/>
      <c r="H142" s="117"/>
    </row>
    <row r="143" spans="1:8" x14ac:dyDescent="0.25">
      <c r="A143" t="s">
        <v>3201</v>
      </c>
      <c r="B143" t="s">
        <v>1627</v>
      </c>
      <c r="C143" t="s">
        <v>7296</v>
      </c>
      <c r="D143" s="117">
        <v>26490</v>
      </c>
      <c r="E143" s="117">
        <v>15531</v>
      </c>
      <c r="F143" s="117"/>
      <c r="G143" s="117"/>
      <c r="H143" s="117"/>
    </row>
    <row r="144" spans="1:8" x14ac:dyDescent="0.25">
      <c r="A144" t="s">
        <v>3202</v>
      </c>
      <c r="B144" t="s">
        <v>1627</v>
      </c>
      <c r="C144" t="s">
        <v>7302</v>
      </c>
      <c r="D144" s="117">
        <v>30190</v>
      </c>
      <c r="E144" s="117">
        <v>17701</v>
      </c>
      <c r="F144" s="117"/>
      <c r="G144" s="117"/>
      <c r="H144" s="117"/>
    </row>
    <row r="145" spans="1:8" x14ac:dyDescent="0.25">
      <c r="A145" t="s">
        <v>3258</v>
      </c>
      <c r="B145" t="s">
        <v>1628</v>
      </c>
      <c r="C145" t="s">
        <v>7523</v>
      </c>
      <c r="D145" s="117">
        <v>17090</v>
      </c>
      <c r="E145" s="117">
        <v>10421</v>
      </c>
      <c r="F145" s="117"/>
      <c r="G145" s="117"/>
      <c r="H145" s="117"/>
    </row>
    <row r="146" spans="1:8" x14ac:dyDescent="0.25">
      <c r="A146" t="s">
        <v>3203</v>
      </c>
      <c r="B146" t="s">
        <v>1628</v>
      </c>
      <c r="C146" t="s">
        <v>7306</v>
      </c>
      <c r="D146" s="117">
        <v>21490</v>
      </c>
      <c r="E146" s="117">
        <v>13104</v>
      </c>
      <c r="F146" s="117"/>
      <c r="G146" s="117"/>
      <c r="H146" s="117"/>
    </row>
    <row r="147" spans="1:8" x14ac:dyDescent="0.25">
      <c r="A147" t="s">
        <v>3205</v>
      </c>
      <c r="B147" t="s">
        <v>1628</v>
      </c>
      <c r="C147" t="s">
        <v>7318</v>
      </c>
      <c r="D147" s="117">
        <v>26390</v>
      </c>
      <c r="E147" s="117">
        <v>15473</v>
      </c>
      <c r="F147" s="117"/>
      <c r="G147" s="117"/>
      <c r="H147" s="117"/>
    </row>
    <row r="148" spans="1:8" x14ac:dyDescent="0.25">
      <c r="A148" t="s">
        <v>3206</v>
      </c>
      <c r="B148" t="s">
        <v>1628</v>
      </c>
      <c r="C148" t="s">
        <v>7322</v>
      </c>
      <c r="D148" s="117">
        <v>32190</v>
      </c>
      <c r="E148" s="117">
        <v>18873</v>
      </c>
      <c r="F148" s="117"/>
      <c r="G148" s="117"/>
      <c r="H148" s="117"/>
    </row>
    <row r="149" spans="1:8" x14ac:dyDescent="0.25">
      <c r="A149" t="s">
        <v>3207</v>
      </c>
      <c r="B149" t="s">
        <v>1625</v>
      </c>
      <c r="C149" t="s">
        <v>7329</v>
      </c>
      <c r="D149" s="117">
        <v>4990</v>
      </c>
      <c r="E149" s="117">
        <v>3077</v>
      </c>
      <c r="F149" s="117"/>
      <c r="G149" s="117"/>
      <c r="H149" s="117"/>
    </row>
    <row r="150" spans="1:8" x14ac:dyDescent="0.25">
      <c r="A150" t="s">
        <v>3208</v>
      </c>
      <c r="B150" t="s">
        <v>1625</v>
      </c>
      <c r="C150" t="s">
        <v>7337</v>
      </c>
      <c r="D150" s="117">
        <v>7790</v>
      </c>
      <c r="E150" s="117">
        <v>4804</v>
      </c>
      <c r="F150" s="117"/>
      <c r="G150" s="117"/>
      <c r="H150" s="117"/>
    </row>
    <row r="151" spans="1:8" x14ac:dyDescent="0.25">
      <c r="A151" t="s">
        <v>3209</v>
      </c>
      <c r="B151" t="s">
        <v>1625</v>
      </c>
      <c r="C151" t="s">
        <v>7343</v>
      </c>
      <c r="D151" s="117">
        <v>10590</v>
      </c>
      <c r="E151" s="117">
        <v>6531</v>
      </c>
      <c r="F151" s="117"/>
      <c r="G151" s="117"/>
      <c r="H151" s="117"/>
    </row>
    <row r="152" spans="1:8" x14ac:dyDescent="0.25">
      <c r="A152" t="s">
        <v>3210</v>
      </c>
      <c r="B152" t="s">
        <v>1625</v>
      </c>
      <c r="C152" t="s">
        <v>7349</v>
      </c>
      <c r="D152" s="117">
        <v>14790</v>
      </c>
      <c r="E152" s="117">
        <v>9490</v>
      </c>
      <c r="F152" s="117"/>
      <c r="G152" s="117"/>
      <c r="H152" s="117"/>
    </row>
    <row r="153" spans="1:8" x14ac:dyDescent="0.25">
      <c r="A153" t="s">
        <v>3211</v>
      </c>
      <c r="B153" t="s">
        <v>1625</v>
      </c>
      <c r="C153" t="s">
        <v>7355</v>
      </c>
      <c r="D153" s="117">
        <v>20490</v>
      </c>
      <c r="E153" s="117">
        <v>13148</v>
      </c>
      <c r="F153" s="117"/>
      <c r="G153" s="117"/>
      <c r="H153" s="117"/>
    </row>
    <row r="154" spans="1:8" x14ac:dyDescent="0.25">
      <c r="A154" t="s">
        <v>3212</v>
      </c>
      <c r="B154" t="s">
        <v>1625</v>
      </c>
      <c r="C154" t="s">
        <v>7361</v>
      </c>
      <c r="D154" s="117">
        <v>24590</v>
      </c>
      <c r="E154" s="117">
        <v>15779</v>
      </c>
      <c r="F154" s="117"/>
      <c r="G154" s="117"/>
      <c r="H154" s="117"/>
    </row>
    <row r="155" spans="1:8" x14ac:dyDescent="0.25">
      <c r="A155" t="s">
        <v>3213</v>
      </c>
      <c r="B155" t="s">
        <v>1629</v>
      </c>
      <c r="C155" t="s">
        <v>7366</v>
      </c>
      <c r="D155" s="117">
        <v>9090</v>
      </c>
      <c r="E155" s="117">
        <v>5542</v>
      </c>
      <c r="F155" s="117"/>
      <c r="G155" s="117"/>
      <c r="H155" s="117"/>
    </row>
    <row r="156" spans="1:8" x14ac:dyDescent="0.25">
      <c r="A156" t="s">
        <v>3216</v>
      </c>
      <c r="B156" t="s">
        <v>1629</v>
      </c>
      <c r="C156" t="s">
        <v>7374</v>
      </c>
      <c r="D156" s="117">
        <v>15990</v>
      </c>
      <c r="E156" s="117">
        <v>9375</v>
      </c>
      <c r="F156" s="117"/>
      <c r="G156" s="117"/>
      <c r="H156" s="117"/>
    </row>
    <row r="157" spans="1:8" x14ac:dyDescent="0.25">
      <c r="A157" t="s">
        <v>3217</v>
      </c>
      <c r="B157" t="s">
        <v>1629</v>
      </c>
      <c r="C157" t="s">
        <v>7379</v>
      </c>
      <c r="D157" s="117">
        <v>19790</v>
      </c>
      <c r="E157" s="117">
        <v>11602</v>
      </c>
      <c r="F157" s="117"/>
      <c r="G157" s="117"/>
      <c r="H157" s="117"/>
    </row>
    <row r="158" spans="1:8" x14ac:dyDescent="0.25">
      <c r="A158" t="s">
        <v>3218</v>
      </c>
      <c r="B158" t="s">
        <v>1629</v>
      </c>
      <c r="C158" t="s">
        <v>7384</v>
      </c>
      <c r="D158" s="117">
        <v>9990</v>
      </c>
      <c r="E158" s="117">
        <v>6091</v>
      </c>
      <c r="F158" s="117"/>
      <c r="G158" s="117"/>
      <c r="H158" s="117"/>
    </row>
    <row r="159" spans="1:8" x14ac:dyDescent="0.25">
      <c r="A159" t="s">
        <v>3219</v>
      </c>
      <c r="B159" t="s">
        <v>1629</v>
      </c>
      <c r="C159" t="s">
        <v>7388</v>
      </c>
      <c r="D159" s="117">
        <v>14090</v>
      </c>
      <c r="E159" s="117">
        <v>8261</v>
      </c>
      <c r="F159" s="117"/>
      <c r="G159" s="117"/>
      <c r="H159" s="117"/>
    </row>
    <row r="160" spans="1:8" x14ac:dyDescent="0.25">
      <c r="A160" t="s">
        <v>3220</v>
      </c>
      <c r="B160" t="s">
        <v>1629</v>
      </c>
      <c r="C160" t="s">
        <v>7393</v>
      </c>
      <c r="D160" s="117">
        <v>16590</v>
      </c>
      <c r="E160" s="117">
        <v>9726</v>
      </c>
      <c r="F160" s="117"/>
      <c r="G160" s="117"/>
      <c r="H160" s="117"/>
    </row>
    <row r="161" spans="1:8" x14ac:dyDescent="0.25">
      <c r="A161" t="s">
        <v>3221</v>
      </c>
      <c r="B161" t="s">
        <v>1629</v>
      </c>
      <c r="C161" t="s">
        <v>7397</v>
      </c>
      <c r="D161" s="117">
        <v>20690</v>
      </c>
      <c r="E161" s="117">
        <v>12130</v>
      </c>
      <c r="F161" s="117"/>
      <c r="G161" s="117"/>
      <c r="H161" s="117"/>
    </row>
    <row r="162" spans="1:8" x14ac:dyDescent="0.25">
      <c r="A162" t="s">
        <v>3288</v>
      </c>
      <c r="B162" t="s">
        <v>1669</v>
      </c>
      <c r="C162" t="s">
        <v>7599</v>
      </c>
      <c r="D162" s="117">
        <v>13790</v>
      </c>
      <c r="E162" s="117">
        <v>8044</v>
      </c>
      <c r="F162" s="117"/>
      <c r="G162" s="117"/>
      <c r="H162" s="117"/>
    </row>
    <row r="163" spans="1:8" x14ac:dyDescent="0.25">
      <c r="A163" t="s">
        <v>3289</v>
      </c>
      <c r="B163" t="s">
        <v>1669</v>
      </c>
      <c r="C163" t="s">
        <v>7602</v>
      </c>
      <c r="D163" s="117">
        <v>3890</v>
      </c>
      <c r="E163" s="117">
        <v>2269</v>
      </c>
      <c r="F163" s="117"/>
      <c r="G163" s="117"/>
      <c r="H163" s="117"/>
    </row>
    <row r="164" spans="1:8" x14ac:dyDescent="0.25">
      <c r="A164" t="s">
        <v>3291</v>
      </c>
      <c r="B164" t="s">
        <v>1669</v>
      </c>
      <c r="C164" t="s">
        <v>7608</v>
      </c>
      <c r="D164" s="117">
        <v>4690</v>
      </c>
      <c r="E164" s="117">
        <v>2736</v>
      </c>
      <c r="F164" s="117"/>
      <c r="G164" s="117"/>
      <c r="H164" s="117"/>
    </row>
    <row r="165" spans="1:8" x14ac:dyDescent="0.25">
      <c r="A165" t="s">
        <v>3292</v>
      </c>
      <c r="B165" t="s">
        <v>1669</v>
      </c>
      <c r="C165" t="s">
        <v>7611</v>
      </c>
      <c r="D165" s="117">
        <v>9090</v>
      </c>
      <c r="E165" s="117">
        <v>5303</v>
      </c>
      <c r="F165" s="117"/>
      <c r="G165" s="117"/>
      <c r="H165" s="117"/>
    </row>
    <row r="166" spans="1:8" x14ac:dyDescent="0.25">
      <c r="A166" t="s">
        <v>2913</v>
      </c>
      <c r="B166" t="s">
        <v>1659</v>
      </c>
      <c r="C166" t="s">
        <v>6712</v>
      </c>
      <c r="D166" s="117">
        <v>2290</v>
      </c>
      <c r="E166" s="117">
        <v>1336</v>
      </c>
      <c r="F166" s="117"/>
      <c r="G166" s="117"/>
      <c r="H166" s="117"/>
    </row>
    <row r="167" spans="1:8" x14ac:dyDescent="0.25">
      <c r="A167" t="s">
        <v>2916</v>
      </c>
      <c r="B167" t="s">
        <v>1659</v>
      </c>
      <c r="C167" t="s">
        <v>6719</v>
      </c>
      <c r="D167" s="117">
        <v>1290</v>
      </c>
      <c r="E167" s="117">
        <v>753</v>
      </c>
      <c r="F167" s="117"/>
      <c r="G167" s="117"/>
      <c r="H167" s="117"/>
    </row>
    <row r="168" spans="1:8" x14ac:dyDescent="0.25">
      <c r="A168" t="s">
        <v>2942</v>
      </c>
      <c r="B168" t="s">
        <v>1659</v>
      </c>
      <c r="C168" t="s">
        <v>6768</v>
      </c>
      <c r="D168" s="117">
        <v>2490</v>
      </c>
      <c r="E168" s="117">
        <v>1536</v>
      </c>
      <c r="F168" s="117"/>
      <c r="G168" s="117"/>
      <c r="H168" s="117"/>
    </row>
    <row r="169" spans="1:8" x14ac:dyDescent="0.25">
      <c r="A169" t="s">
        <v>2945</v>
      </c>
      <c r="B169" t="s">
        <v>1659</v>
      </c>
      <c r="C169" t="s">
        <v>6777</v>
      </c>
      <c r="D169" s="117">
        <v>3890</v>
      </c>
      <c r="E169" s="117">
        <v>2399</v>
      </c>
      <c r="F169" s="117"/>
      <c r="G169" s="117"/>
      <c r="H169" s="117"/>
    </row>
    <row r="170" spans="1:8" x14ac:dyDescent="0.25">
      <c r="A170" t="s">
        <v>2925</v>
      </c>
      <c r="B170" t="s">
        <v>1659</v>
      </c>
      <c r="C170" t="s">
        <v>8105</v>
      </c>
      <c r="D170" s="117">
        <v>3290</v>
      </c>
      <c r="E170" s="117">
        <v>1919</v>
      </c>
      <c r="F170" s="117"/>
      <c r="G170" s="117"/>
      <c r="H170" s="117"/>
    </row>
    <row r="171" spans="1:8" x14ac:dyDescent="0.25">
      <c r="A171" t="s">
        <v>2926</v>
      </c>
      <c r="B171" t="s">
        <v>1659</v>
      </c>
      <c r="C171" t="s">
        <v>8105</v>
      </c>
      <c r="D171" s="117">
        <v>3790</v>
      </c>
      <c r="E171" s="117">
        <v>2212</v>
      </c>
      <c r="F171" s="117"/>
      <c r="G171" s="117"/>
      <c r="H171" s="117"/>
    </row>
    <row r="172" spans="1:8" x14ac:dyDescent="0.25">
      <c r="A172" t="s">
        <v>2927</v>
      </c>
      <c r="B172" t="s">
        <v>1659</v>
      </c>
      <c r="C172" t="s">
        <v>8105</v>
      </c>
      <c r="D172" s="117">
        <v>4890</v>
      </c>
      <c r="E172" s="117">
        <v>2853</v>
      </c>
      <c r="F172" s="117"/>
      <c r="G172" s="117"/>
      <c r="H172" s="117"/>
    </row>
    <row r="173" spans="1:8" x14ac:dyDescent="0.25">
      <c r="A173" t="s">
        <v>2924</v>
      </c>
      <c r="B173" t="s">
        <v>1659</v>
      </c>
      <c r="C173" t="s">
        <v>8105</v>
      </c>
      <c r="D173" s="117">
        <v>6290</v>
      </c>
      <c r="E173" s="117">
        <v>3670</v>
      </c>
      <c r="F173" s="117"/>
      <c r="G173" s="117"/>
      <c r="H173" s="117"/>
    </row>
    <row r="174" spans="1:8" x14ac:dyDescent="0.25">
      <c r="A174" t="s">
        <v>2943</v>
      </c>
      <c r="B174" t="s">
        <v>1659</v>
      </c>
      <c r="C174" t="s">
        <v>6771</v>
      </c>
      <c r="D174" s="117">
        <v>199</v>
      </c>
      <c r="E174" s="117">
        <v>123</v>
      </c>
      <c r="F174" s="117"/>
      <c r="G174" s="117"/>
      <c r="H174" s="117"/>
    </row>
    <row r="175" spans="1:8" x14ac:dyDescent="0.25">
      <c r="A175" t="s">
        <v>2944</v>
      </c>
      <c r="B175" t="s">
        <v>1659</v>
      </c>
      <c r="C175" t="s">
        <v>6774</v>
      </c>
      <c r="D175" s="117">
        <v>1390</v>
      </c>
      <c r="E175" s="117">
        <v>857</v>
      </c>
      <c r="F175" s="117"/>
      <c r="G175" s="117"/>
      <c r="H175" s="117"/>
    </row>
    <row r="176" spans="1:8" x14ac:dyDescent="0.25">
      <c r="A176" t="s">
        <v>2952</v>
      </c>
      <c r="B176" t="s">
        <v>1659</v>
      </c>
      <c r="C176" t="s">
        <v>6795</v>
      </c>
      <c r="D176" s="117">
        <v>2790</v>
      </c>
      <c r="E176" s="117">
        <v>1721</v>
      </c>
      <c r="F176" s="117"/>
      <c r="G176" s="117"/>
      <c r="H176" s="117"/>
    </row>
    <row r="177" spans="1:8" x14ac:dyDescent="0.25">
      <c r="A177" t="s">
        <v>2949</v>
      </c>
      <c r="B177" t="s">
        <v>1659</v>
      </c>
      <c r="C177" t="s">
        <v>6786</v>
      </c>
      <c r="D177" s="117">
        <v>4290</v>
      </c>
      <c r="E177" s="117">
        <v>2646</v>
      </c>
      <c r="F177" s="117"/>
      <c r="G177" s="117"/>
      <c r="H177" s="117"/>
    </row>
    <row r="178" spans="1:8" x14ac:dyDescent="0.25">
      <c r="A178" t="s">
        <v>2906</v>
      </c>
      <c r="B178" t="s">
        <v>1659</v>
      </c>
      <c r="C178" t="s">
        <v>6698</v>
      </c>
      <c r="D178" s="117">
        <v>2690</v>
      </c>
      <c r="E178" s="117">
        <v>1569</v>
      </c>
      <c r="F178" s="117"/>
      <c r="G178" s="117"/>
      <c r="H178" s="117"/>
    </row>
    <row r="179" spans="1:8" x14ac:dyDescent="0.25">
      <c r="A179" t="s">
        <v>2907</v>
      </c>
      <c r="B179" t="s">
        <v>1659</v>
      </c>
      <c r="C179" t="s">
        <v>6701</v>
      </c>
      <c r="D179" s="117">
        <v>3690</v>
      </c>
      <c r="E179" s="117">
        <v>2153</v>
      </c>
      <c r="F179" s="117"/>
      <c r="G179" s="117"/>
      <c r="H179" s="117"/>
    </row>
    <row r="180" spans="1:8" x14ac:dyDescent="0.25">
      <c r="A180" t="s">
        <v>2910</v>
      </c>
      <c r="B180" t="s">
        <v>1659</v>
      </c>
      <c r="C180" t="s">
        <v>6706</v>
      </c>
      <c r="D180" s="117">
        <v>2090</v>
      </c>
      <c r="E180" s="117">
        <v>1219</v>
      </c>
      <c r="F180" s="117"/>
      <c r="G180" s="117"/>
      <c r="H180" s="117"/>
    </row>
    <row r="181" spans="1:8" x14ac:dyDescent="0.25">
      <c r="A181" t="s">
        <v>2941</v>
      </c>
      <c r="B181" t="s">
        <v>1659</v>
      </c>
      <c r="C181" t="s">
        <v>8105</v>
      </c>
      <c r="D181" s="117">
        <v>1290</v>
      </c>
      <c r="E181" s="117">
        <v>753</v>
      </c>
      <c r="F181" s="117"/>
      <c r="G181" s="117"/>
      <c r="H181" s="117"/>
    </row>
    <row r="182" spans="1:8" x14ac:dyDescent="0.25">
      <c r="A182" t="s">
        <v>2936</v>
      </c>
      <c r="B182" t="s">
        <v>1659</v>
      </c>
      <c r="C182" t="s">
        <v>8105</v>
      </c>
      <c r="D182" s="117">
        <v>2190</v>
      </c>
      <c r="E182" s="117">
        <v>1278</v>
      </c>
      <c r="F182" s="117"/>
      <c r="G182" s="117"/>
      <c r="H182" s="117"/>
    </row>
    <row r="183" spans="1:8" x14ac:dyDescent="0.25">
      <c r="A183" t="s">
        <v>2934</v>
      </c>
      <c r="B183" t="s">
        <v>1659</v>
      </c>
      <c r="C183" t="s">
        <v>8105</v>
      </c>
      <c r="D183" s="117">
        <v>3390</v>
      </c>
      <c r="E183" s="117">
        <v>1979</v>
      </c>
      <c r="F183" s="117"/>
      <c r="G183" s="117"/>
      <c r="H183" s="117"/>
    </row>
    <row r="184" spans="1:8" x14ac:dyDescent="0.25">
      <c r="A184" t="s">
        <v>2355</v>
      </c>
      <c r="B184" t="s">
        <v>1579</v>
      </c>
      <c r="C184" t="s">
        <v>8112</v>
      </c>
      <c r="D184" s="117">
        <v>2629</v>
      </c>
      <c r="E184" s="117">
        <v>1643</v>
      </c>
      <c r="F184" s="117"/>
      <c r="G184" s="117"/>
      <c r="H184" s="117"/>
    </row>
    <row r="185" spans="1:8" x14ac:dyDescent="0.25">
      <c r="A185" t="s">
        <v>2356</v>
      </c>
      <c r="B185" t="s">
        <v>1579</v>
      </c>
      <c r="C185" t="s">
        <v>8113</v>
      </c>
      <c r="D185" s="117">
        <v>3179</v>
      </c>
      <c r="E185" s="117">
        <v>1987</v>
      </c>
      <c r="F185" s="117"/>
      <c r="G185" s="117"/>
      <c r="H185" s="117"/>
    </row>
    <row r="186" spans="1:8" x14ac:dyDescent="0.25">
      <c r="A186" t="s">
        <v>2357</v>
      </c>
      <c r="B186" t="s">
        <v>1579</v>
      </c>
      <c r="C186" t="s">
        <v>8114</v>
      </c>
      <c r="D186" s="117">
        <v>3839</v>
      </c>
      <c r="E186" s="117">
        <v>2399</v>
      </c>
      <c r="F186" s="117"/>
      <c r="G186" s="117"/>
      <c r="H186" s="117"/>
    </row>
    <row r="187" spans="1:8" x14ac:dyDescent="0.25">
      <c r="A187" t="s">
        <v>2353</v>
      </c>
      <c r="B187" t="s">
        <v>1579</v>
      </c>
      <c r="C187" t="s">
        <v>5659</v>
      </c>
      <c r="D187" s="117">
        <v>2629</v>
      </c>
      <c r="E187" s="117">
        <v>1643</v>
      </c>
      <c r="F187" s="117"/>
      <c r="G187" s="117"/>
      <c r="H187" s="117"/>
    </row>
    <row r="188" spans="1:8" x14ac:dyDescent="0.25">
      <c r="A188" t="s">
        <v>2354</v>
      </c>
      <c r="B188" t="s">
        <v>1579</v>
      </c>
      <c r="C188" t="s">
        <v>5661</v>
      </c>
      <c r="D188" s="117">
        <v>2959</v>
      </c>
      <c r="E188" s="117">
        <v>1849</v>
      </c>
      <c r="F188" s="117"/>
      <c r="G188" s="117"/>
      <c r="H188" s="117"/>
    </row>
    <row r="189" spans="1:8" x14ac:dyDescent="0.25">
      <c r="A189" t="s">
        <v>2984</v>
      </c>
      <c r="B189" t="s">
        <v>1662</v>
      </c>
      <c r="C189" t="s">
        <v>6889</v>
      </c>
      <c r="D189" s="117">
        <v>24190</v>
      </c>
      <c r="E189" s="117">
        <v>15119</v>
      </c>
      <c r="F189" s="117"/>
      <c r="G189" s="117"/>
      <c r="H189" s="117"/>
    </row>
    <row r="190" spans="1:8" x14ac:dyDescent="0.25">
      <c r="A190" t="s">
        <v>2977</v>
      </c>
      <c r="B190" t="s">
        <v>1662</v>
      </c>
      <c r="C190" t="s">
        <v>6867</v>
      </c>
      <c r="D190" s="117">
        <v>4390</v>
      </c>
      <c r="E190" s="117">
        <v>2744</v>
      </c>
      <c r="F190" s="117"/>
      <c r="G190" s="117"/>
      <c r="H190" s="117"/>
    </row>
    <row r="191" spans="1:8" x14ac:dyDescent="0.25">
      <c r="A191" t="s">
        <v>3411</v>
      </c>
      <c r="B191" t="s">
        <v>1679</v>
      </c>
      <c r="C191" t="s">
        <v>7807</v>
      </c>
      <c r="D191" s="117">
        <v>2959</v>
      </c>
      <c r="E191" s="117">
        <v>1726</v>
      </c>
      <c r="F191" s="117"/>
      <c r="G191" s="117"/>
      <c r="H191" s="117"/>
    </row>
    <row r="192" spans="1:8" x14ac:dyDescent="0.25">
      <c r="A192" t="s">
        <v>3415</v>
      </c>
      <c r="B192" t="s">
        <v>1679</v>
      </c>
      <c r="C192" t="s">
        <v>7815</v>
      </c>
      <c r="D192" s="117">
        <v>3729</v>
      </c>
      <c r="E192" s="117">
        <v>2175</v>
      </c>
      <c r="F192" s="117"/>
      <c r="G192" s="117"/>
      <c r="H192" s="117"/>
    </row>
    <row r="193" spans="1:8" x14ac:dyDescent="0.25">
      <c r="A193" t="s">
        <v>3402</v>
      </c>
      <c r="B193" t="s">
        <v>1679</v>
      </c>
      <c r="C193" t="s">
        <v>7786</v>
      </c>
      <c r="D193" s="117">
        <v>1089</v>
      </c>
      <c r="E193" s="117">
        <v>635</v>
      </c>
      <c r="F193" s="117"/>
      <c r="G193" s="117"/>
      <c r="H193" s="117"/>
    </row>
    <row r="194" spans="1:8" x14ac:dyDescent="0.25">
      <c r="A194" t="s">
        <v>3403</v>
      </c>
      <c r="B194" t="s">
        <v>1679</v>
      </c>
      <c r="C194" t="s">
        <v>7788</v>
      </c>
      <c r="D194" s="117">
        <v>1089</v>
      </c>
      <c r="E194" s="117">
        <v>635</v>
      </c>
      <c r="F194" s="117"/>
      <c r="G194" s="117"/>
      <c r="H194" s="117"/>
    </row>
    <row r="195" spans="1:8" x14ac:dyDescent="0.25">
      <c r="A195" t="s">
        <v>3404</v>
      </c>
      <c r="B195" t="s">
        <v>1679</v>
      </c>
      <c r="C195" t="s">
        <v>7791</v>
      </c>
      <c r="D195" s="117">
        <v>209</v>
      </c>
      <c r="E195" s="117">
        <v>122</v>
      </c>
      <c r="F195" s="117"/>
      <c r="G195" s="117"/>
      <c r="H195" s="117"/>
    </row>
    <row r="196" spans="1:8" x14ac:dyDescent="0.25">
      <c r="A196" t="s">
        <v>3405</v>
      </c>
      <c r="B196" t="s">
        <v>1679</v>
      </c>
      <c r="C196" t="s">
        <v>7794</v>
      </c>
      <c r="D196" s="117">
        <v>209</v>
      </c>
      <c r="E196" s="117">
        <v>122</v>
      </c>
      <c r="F196" s="117"/>
      <c r="G196" s="117"/>
      <c r="H196" s="117"/>
    </row>
    <row r="197" spans="1:8" x14ac:dyDescent="0.25">
      <c r="A197" t="s">
        <v>3347</v>
      </c>
      <c r="B197" t="s">
        <v>1679</v>
      </c>
      <c r="C197" t="s">
        <v>7635</v>
      </c>
      <c r="D197" s="117">
        <v>1529</v>
      </c>
      <c r="E197" s="117">
        <v>892</v>
      </c>
      <c r="F197" s="117"/>
      <c r="G197" s="117"/>
      <c r="H197" s="117"/>
    </row>
    <row r="198" spans="1:8" x14ac:dyDescent="0.25">
      <c r="A198" t="s">
        <v>3348</v>
      </c>
      <c r="B198" t="s">
        <v>1679</v>
      </c>
      <c r="C198" t="s">
        <v>7638</v>
      </c>
      <c r="D198" s="117">
        <v>869</v>
      </c>
      <c r="E198" s="117">
        <v>507</v>
      </c>
      <c r="F198" s="117"/>
      <c r="G198" s="117"/>
      <c r="H198" s="117"/>
    </row>
    <row r="199" spans="1:8" x14ac:dyDescent="0.25">
      <c r="A199" t="s">
        <v>3350</v>
      </c>
      <c r="B199" t="s">
        <v>1679</v>
      </c>
      <c r="C199" t="s">
        <v>7643</v>
      </c>
      <c r="D199" s="117">
        <v>869</v>
      </c>
      <c r="E199" s="117">
        <v>507</v>
      </c>
      <c r="F199" s="117"/>
      <c r="G199" s="117"/>
      <c r="H199" s="117"/>
    </row>
    <row r="200" spans="1:8" x14ac:dyDescent="0.25">
      <c r="A200" t="s">
        <v>3351</v>
      </c>
      <c r="B200" t="s">
        <v>1679</v>
      </c>
      <c r="C200" t="s">
        <v>7645</v>
      </c>
      <c r="D200" s="117">
        <v>319</v>
      </c>
      <c r="E200" s="117">
        <v>186</v>
      </c>
      <c r="F200" s="117"/>
      <c r="G200" s="117"/>
      <c r="H200" s="117"/>
    </row>
    <row r="201" spans="1:8" x14ac:dyDescent="0.25">
      <c r="A201" t="s">
        <v>3352</v>
      </c>
      <c r="B201" t="s">
        <v>1679</v>
      </c>
      <c r="C201" t="s">
        <v>7647</v>
      </c>
      <c r="D201" s="117">
        <v>319</v>
      </c>
      <c r="E201" s="117">
        <v>186</v>
      </c>
      <c r="F201" s="117"/>
      <c r="G201" s="117"/>
      <c r="H201" s="117"/>
    </row>
    <row r="202" spans="1:8" x14ac:dyDescent="0.25">
      <c r="A202" t="s">
        <v>3349</v>
      </c>
      <c r="B202" t="s">
        <v>1679</v>
      </c>
      <c r="C202" t="s">
        <v>7641</v>
      </c>
      <c r="D202" s="117">
        <v>759</v>
      </c>
      <c r="E202" s="117">
        <v>443</v>
      </c>
      <c r="F202" s="117"/>
      <c r="G202" s="117"/>
      <c r="H202" s="117"/>
    </row>
    <row r="203" spans="1:8" x14ac:dyDescent="0.25">
      <c r="A203" t="s">
        <v>3353</v>
      </c>
      <c r="B203" t="s">
        <v>1679</v>
      </c>
      <c r="C203" t="s">
        <v>7649</v>
      </c>
      <c r="D203" s="117">
        <v>319</v>
      </c>
      <c r="E203" s="117">
        <v>186</v>
      </c>
      <c r="F203" s="117"/>
      <c r="G203" s="117"/>
      <c r="H203" s="117"/>
    </row>
    <row r="204" spans="1:8" x14ac:dyDescent="0.25">
      <c r="A204" t="s">
        <v>3409</v>
      </c>
      <c r="B204" t="s">
        <v>1679</v>
      </c>
      <c r="C204" t="s">
        <v>7805</v>
      </c>
      <c r="D204" s="117">
        <v>1419</v>
      </c>
      <c r="E204" s="117">
        <v>828</v>
      </c>
      <c r="F204" s="117"/>
      <c r="G204" s="117"/>
      <c r="H204" s="117"/>
    </row>
    <row r="205" spans="1:8" x14ac:dyDescent="0.25">
      <c r="A205" t="s">
        <v>3395</v>
      </c>
      <c r="B205" t="s">
        <v>1679</v>
      </c>
      <c r="C205" t="s">
        <v>7766</v>
      </c>
      <c r="D205" s="117">
        <v>429</v>
      </c>
      <c r="E205" s="117">
        <v>250</v>
      </c>
      <c r="F205" s="117"/>
      <c r="G205" s="117"/>
      <c r="H205" s="117"/>
    </row>
    <row r="206" spans="1:8" x14ac:dyDescent="0.25">
      <c r="A206" t="s">
        <v>3396</v>
      </c>
      <c r="B206" t="s">
        <v>1679</v>
      </c>
      <c r="C206" t="s">
        <v>7768</v>
      </c>
      <c r="D206" s="117">
        <v>429</v>
      </c>
      <c r="E206" s="117">
        <v>250</v>
      </c>
      <c r="F206" s="117"/>
      <c r="G206" s="117"/>
      <c r="H206" s="117"/>
    </row>
    <row r="207" spans="1:8" x14ac:dyDescent="0.25">
      <c r="A207" t="s">
        <v>3397</v>
      </c>
      <c r="B207" t="s">
        <v>1679</v>
      </c>
      <c r="C207" t="s">
        <v>7771</v>
      </c>
      <c r="D207" s="117">
        <v>429</v>
      </c>
      <c r="E207" s="117">
        <v>250</v>
      </c>
      <c r="F207" s="117"/>
      <c r="G207" s="117"/>
      <c r="H207" s="117"/>
    </row>
    <row r="208" spans="1:8" x14ac:dyDescent="0.25">
      <c r="A208" t="s">
        <v>3401</v>
      </c>
      <c r="B208" t="s">
        <v>1679</v>
      </c>
      <c r="C208" t="s">
        <v>7783</v>
      </c>
      <c r="D208" s="117">
        <v>869</v>
      </c>
      <c r="E208" s="117">
        <v>507</v>
      </c>
      <c r="F208" s="117"/>
      <c r="G208" s="117"/>
      <c r="H208" s="117"/>
    </row>
    <row r="209" spans="1:8" x14ac:dyDescent="0.25">
      <c r="A209" t="s">
        <v>3406</v>
      </c>
      <c r="B209" t="s">
        <v>1679</v>
      </c>
      <c r="C209" t="s">
        <v>7797</v>
      </c>
      <c r="D209" s="117">
        <v>649</v>
      </c>
      <c r="E209" s="117">
        <v>379</v>
      </c>
      <c r="F209" s="117"/>
      <c r="G209" s="117"/>
      <c r="H209" s="117"/>
    </row>
    <row r="210" spans="1:8" x14ac:dyDescent="0.25">
      <c r="A210" t="s">
        <v>3407</v>
      </c>
      <c r="B210" t="s">
        <v>1679</v>
      </c>
      <c r="C210" t="s">
        <v>7800</v>
      </c>
      <c r="D210" s="117">
        <v>649</v>
      </c>
      <c r="E210" s="117">
        <v>379</v>
      </c>
      <c r="F210" s="117"/>
      <c r="G210" s="117"/>
      <c r="H210" s="117"/>
    </row>
    <row r="211" spans="1:8" x14ac:dyDescent="0.25">
      <c r="A211" t="s">
        <v>3408</v>
      </c>
      <c r="B211" t="s">
        <v>1679</v>
      </c>
      <c r="C211" t="s">
        <v>7803</v>
      </c>
      <c r="D211" s="117">
        <v>649</v>
      </c>
      <c r="E211" s="117">
        <v>379</v>
      </c>
      <c r="F211" s="117"/>
      <c r="G211" s="117"/>
      <c r="H211" s="117"/>
    </row>
    <row r="212" spans="1:8" x14ac:dyDescent="0.25">
      <c r="A212" t="s">
        <v>3359</v>
      </c>
      <c r="B212" t="s">
        <v>1679</v>
      </c>
      <c r="C212" t="s">
        <v>7663</v>
      </c>
      <c r="D212" s="117">
        <v>759</v>
      </c>
      <c r="E212" s="117">
        <v>443</v>
      </c>
      <c r="F212" s="117"/>
      <c r="G212" s="117"/>
      <c r="H212" s="117"/>
    </row>
    <row r="213" spans="1:8" x14ac:dyDescent="0.25">
      <c r="A213" t="s">
        <v>3363</v>
      </c>
      <c r="B213" t="s">
        <v>1679</v>
      </c>
      <c r="C213" t="s">
        <v>7676</v>
      </c>
      <c r="D213" s="117">
        <v>1199</v>
      </c>
      <c r="E213" s="117">
        <v>699</v>
      </c>
      <c r="F213" s="117"/>
      <c r="G213" s="117"/>
      <c r="H213" s="117"/>
    </row>
    <row r="214" spans="1:8" x14ac:dyDescent="0.25">
      <c r="A214" t="s">
        <v>3360</v>
      </c>
      <c r="B214" t="s">
        <v>1679</v>
      </c>
      <c r="C214" t="s">
        <v>7666</v>
      </c>
      <c r="D214" s="117">
        <v>649</v>
      </c>
      <c r="E214" s="117">
        <v>379</v>
      </c>
      <c r="F214" s="117"/>
      <c r="G214" s="117"/>
      <c r="H214" s="117"/>
    </row>
    <row r="215" spans="1:8" x14ac:dyDescent="0.25">
      <c r="A215" t="s">
        <v>3364</v>
      </c>
      <c r="B215" t="s">
        <v>1679</v>
      </c>
      <c r="C215" t="s">
        <v>7679</v>
      </c>
      <c r="D215" s="117">
        <v>869</v>
      </c>
      <c r="E215" s="117">
        <v>507</v>
      </c>
      <c r="F215" s="117"/>
      <c r="G215" s="117"/>
      <c r="H215" s="117"/>
    </row>
    <row r="216" spans="1:8" x14ac:dyDescent="0.25">
      <c r="A216" t="s">
        <v>3361</v>
      </c>
      <c r="B216" t="s">
        <v>1679</v>
      </c>
      <c r="C216" t="s">
        <v>7669</v>
      </c>
      <c r="D216" s="117">
        <v>539</v>
      </c>
      <c r="E216" s="117">
        <v>314</v>
      </c>
      <c r="F216" s="117"/>
      <c r="G216" s="117"/>
      <c r="H216" s="117"/>
    </row>
    <row r="217" spans="1:8" x14ac:dyDescent="0.25">
      <c r="A217" t="s">
        <v>3365</v>
      </c>
      <c r="B217" t="s">
        <v>1679</v>
      </c>
      <c r="C217" t="s">
        <v>7682</v>
      </c>
      <c r="D217" s="117">
        <v>869</v>
      </c>
      <c r="E217" s="117">
        <v>507</v>
      </c>
      <c r="F217" s="117"/>
      <c r="G217" s="117"/>
      <c r="H217" s="117"/>
    </row>
    <row r="218" spans="1:8" x14ac:dyDescent="0.25">
      <c r="A218" t="s">
        <v>3366</v>
      </c>
      <c r="B218" t="s">
        <v>1679</v>
      </c>
      <c r="C218" t="s">
        <v>7685</v>
      </c>
      <c r="D218" s="117">
        <v>869</v>
      </c>
      <c r="E218" s="117">
        <v>507</v>
      </c>
      <c r="F218" s="117"/>
      <c r="G218" s="117"/>
      <c r="H218" s="117"/>
    </row>
    <row r="219" spans="1:8" x14ac:dyDescent="0.25">
      <c r="A219" t="s">
        <v>3362</v>
      </c>
      <c r="B219" t="s">
        <v>1679</v>
      </c>
      <c r="C219" t="s">
        <v>7673</v>
      </c>
      <c r="D219" s="117">
        <v>429</v>
      </c>
      <c r="E219" s="117">
        <v>250</v>
      </c>
      <c r="F219" s="117"/>
      <c r="G219" s="117"/>
      <c r="H219" s="117"/>
    </row>
    <row r="220" spans="1:8" x14ac:dyDescent="0.25">
      <c r="A220" t="s">
        <v>3367</v>
      </c>
      <c r="B220" t="s">
        <v>1679</v>
      </c>
      <c r="C220" t="s">
        <v>7688</v>
      </c>
      <c r="D220" s="117">
        <v>759</v>
      </c>
      <c r="E220" s="117">
        <v>443</v>
      </c>
      <c r="F220" s="117"/>
      <c r="G220" s="117"/>
      <c r="H220" s="117"/>
    </row>
    <row r="221" spans="1:8" x14ac:dyDescent="0.25">
      <c r="A221" t="s">
        <v>3388</v>
      </c>
      <c r="B221" t="s">
        <v>1679</v>
      </c>
      <c r="C221" t="s">
        <v>7746</v>
      </c>
      <c r="D221" s="117">
        <v>539</v>
      </c>
      <c r="E221" s="117">
        <v>314</v>
      </c>
      <c r="F221" s="117"/>
      <c r="G221" s="117"/>
      <c r="H221" s="117"/>
    </row>
    <row r="222" spans="1:8" x14ac:dyDescent="0.25">
      <c r="A222" t="s">
        <v>3389</v>
      </c>
      <c r="B222" t="s">
        <v>1679</v>
      </c>
      <c r="C222" t="s">
        <v>7750</v>
      </c>
      <c r="D222" s="117">
        <v>539</v>
      </c>
      <c r="E222" s="117">
        <v>314</v>
      </c>
      <c r="F222" s="117"/>
      <c r="G222" s="117"/>
      <c r="H222" s="117"/>
    </row>
    <row r="223" spans="1:8" x14ac:dyDescent="0.25">
      <c r="A223" t="s">
        <v>3390</v>
      </c>
      <c r="B223" t="s">
        <v>1679</v>
      </c>
      <c r="C223" t="s">
        <v>7753</v>
      </c>
      <c r="D223" s="117">
        <v>759</v>
      </c>
      <c r="E223" s="117">
        <v>443</v>
      </c>
      <c r="F223" s="117"/>
      <c r="G223" s="117"/>
      <c r="H223" s="117"/>
    </row>
    <row r="224" spans="1:8" x14ac:dyDescent="0.25">
      <c r="A224" t="s">
        <v>3391</v>
      </c>
      <c r="B224" t="s">
        <v>1679</v>
      </c>
      <c r="C224" t="s">
        <v>7756</v>
      </c>
      <c r="D224" s="117">
        <v>759</v>
      </c>
      <c r="E224" s="117">
        <v>443</v>
      </c>
      <c r="F224" s="117"/>
      <c r="G224" s="117"/>
      <c r="H224" s="117"/>
    </row>
    <row r="225" spans="1:8" x14ac:dyDescent="0.25">
      <c r="A225" t="s">
        <v>3399</v>
      </c>
      <c r="B225" t="s">
        <v>1679</v>
      </c>
      <c r="C225" t="s">
        <v>7777</v>
      </c>
      <c r="D225" s="117">
        <v>539</v>
      </c>
      <c r="E225" s="117">
        <v>314</v>
      </c>
      <c r="F225" s="117"/>
      <c r="G225" s="117"/>
      <c r="H225" s="117"/>
    </row>
    <row r="226" spans="1:8" x14ac:dyDescent="0.25">
      <c r="A226" t="s">
        <v>3400</v>
      </c>
      <c r="B226" t="s">
        <v>1679</v>
      </c>
      <c r="C226" t="s">
        <v>7780</v>
      </c>
      <c r="D226" s="117">
        <v>759</v>
      </c>
      <c r="E226" s="117">
        <v>443</v>
      </c>
      <c r="F226" s="117"/>
      <c r="G226" s="117"/>
      <c r="H226" s="117"/>
    </row>
    <row r="227" spans="1:8" x14ac:dyDescent="0.25">
      <c r="A227" t="s">
        <v>3392</v>
      </c>
      <c r="B227" t="s">
        <v>1679</v>
      </c>
      <c r="C227" t="s">
        <v>7746</v>
      </c>
      <c r="D227" s="117">
        <v>759</v>
      </c>
      <c r="E227" s="117">
        <v>443</v>
      </c>
      <c r="F227" s="117"/>
      <c r="G227" s="117"/>
      <c r="H227" s="117"/>
    </row>
    <row r="228" spans="1:8" x14ac:dyDescent="0.25">
      <c r="A228" t="s">
        <v>3393</v>
      </c>
      <c r="B228" t="s">
        <v>1679</v>
      </c>
      <c r="C228" t="s">
        <v>7761</v>
      </c>
      <c r="D228" s="117">
        <v>759</v>
      </c>
      <c r="E228" s="117">
        <v>443</v>
      </c>
      <c r="F228" s="117"/>
      <c r="G228" s="117"/>
      <c r="H228" s="117"/>
    </row>
    <row r="229" spans="1:8" x14ac:dyDescent="0.25">
      <c r="A229" t="s">
        <v>3394</v>
      </c>
      <c r="B229" t="s">
        <v>1679</v>
      </c>
      <c r="C229" t="s">
        <v>7763</v>
      </c>
      <c r="D229" s="117">
        <v>759</v>
      </c>
      <c r="E229" s="117">
        <v>443</v>
      </c>
      <c r="F229" s="117"/>
      <c r="G229" s="117"/>
      <c r="H229" s="117"/>
    </row>
    <row r="230" spans="1:8" x14ac:dyDescent="0.25">
      <c r="A230" t="s">
        <v>3398</v>
      </c>
      <c r="B230" t="s">
        <v>1679</v>
      </c>
      <c r="C230" t="s">
        <v>7774</v>
      </c>
      <c r="D230" s="117">
        <v>869</v>
      </c>
      <c r="E230" s="117">
        <v>507</v>
      </c>
      <c r="F230" s="117"/>
      <c r="G230" s="117"/>
      <c r="H230" s="117"/>
    </row>
    <row r="231" spans="1:8" x14ac:dyDescent="0.25">
      <c r="A231" t="s">
        <v>3356</v>
      </c>
      <c r="B231" t="s">
        <v>1679</v>
      </c>
      <c r="C231" t="s">
        <v>7655</v>
      </c>
      <c r="D231" s="117">
        <v>4939</v>
      </c>
      <c r="E231" s="117">
        <v>2881</v>
      </c>
      <c r="F231" s="117"/>
      <c r="G231" s="117"/>
      <c r="H231" s="117"/>
    </row>
    <row r="232" spans="1:8" x14ac:dyDescent="0.25">
      <c r="A232" t="s">
        <v>3357</v>
      </c>
      <c r="B232" t="s">
        <v>1679</v>
      </c>
      <c r="C232" t="s">
        <v>7658</v>
      </c>
      <c r="D232" s="117">
        <v>9559</v>
      </c>
      <c r="E232" s="117">
        <v>5576</v>
      </c>
      <c r="F232" s="117"/>
      <c r="G232" s="117"/>
      <c r="H232" s="117"/>
    </row>
    <row r="233" spans="1:8" x14ac:dyDescent="0.25">
      <c r="A233" t="s">
        <v>3358</v>
      </c>
      <c r="B233" t="s">
        <v>1679</v>
      </c>
      <c r="C233" t="s">
        <v>7660</v>
      </c>
      <c r="D233" s="117">
        <v>12969</v>
      </c>
      <c r="E233" s="117">
        <v>7565</v>
      </c>
      <c r="F233" s="117"/>
      <c r="G233" s="117"/>
      <c r="H233" s="117"/>
    </row>
    <row r="234" spans="1:8" x14ac:dyDescent="0.25">
      <c r="A234" t="s">
        <v>2838</v>
      </c>
      <c r="B234" t="s">
        <v>1657</v>
      </c>
      <c r="C234" t="s">
        <v>6634</v>
      </c>
      <c r="D234" s="117">
        <v>429</v>
      </c>
      <c r="E234" s="117">
        <v>250</v>
      </c>
      <c r="F234" s="117"/>
      <c r="G234" s="117"/>
      <c r="H234" s="117"/>
    </row>
    <row r="235" spans="1:8" x14ac:dyDescent="0.25">
      <c r="A235" t="s">
        <v>2841</v>
      </c>
      <c r="B235" t="s">
        <v>1657</v>
      </c>
      <c r="C235" t="s">
        <v>6640</v>
      </c>
      <c r="D235" s="117">
        <v>429</v>
      </c>
      <c r="E235" s="117">
        <v>250</v>
      </c>
      <c r="F235" s="117"/>
      <c r="G235" s="117"/>
      <c r="H235" s="117"/>
    </row>
    <row r="236" spans="1:8" x14ac:dyDescent="0.25">
      <c r="A236" t="s">
        <v>2852</v>
      </c>
      <c r="B236" t="s">
        <v>1657</v>
      </c>
      <c r="C236" t="s">
        <v>6661</v>
      </c>
      <c r="D236" s="117">
        <v>979</v>
      </c>
      <c r="E236" s="117">
        <v>571</v>
      </c>
      <c r="F236" s="117"/>
      <c r="G236" s="117"/>
      <c r="H236" s="117"/>
    </row>
    <row r="237" spans="1:8" x14ac:dyDescent="0.25">
      <c r="A237" t="s">
        <v>2840</v>
      </c>
      <c r="B237" t="s">
        <v>1657</v>
      </c>
      <c r="C237" t="s">
        <v>6638</v>
      </c>
      <c r="D237" s="117">
        <v>979</v>
      </c>
      <c r="E237" s="117">
        <v>571</v>
      </c>
      <c r="F237" s="117"/>
      <c r="G237" s="117"/>
      <c r="H237" s="117"/>
    </row>
    <row r="238" spans="1:8" x14ac:dyDescent="0.25">
      <c r="A238" t="s">
        <v>2854</v>
      </c>
      <c r="B238" t="s">
        <v>1657</v>
      </c>
      <c r="C238" t="s">
        <v>6666</v>
      </c>
      <c r="D238" s="117">
        <v>1089</v>
      </c>
      <c r="E238" s="117">
        <v>635</v>
      </c>
      <c r="F238" s="117"/>
      <c r="G238" s="117"/>
      <c r="H238" s="117"/>
    </row>
    <row r="239" spans="1:8" x14ac:dyDescent="0.25">
      <c r="A239" t="s">
        <v>2853</v>
      </c>
      <c r="B239" t="s">
        <v>1657</v>
      </c>
      <c r="C239" t="s">
        <v>6663</v>
      </c>
      <c r="D239" s="117">
        <v>1639</v>
      </c>
      <c r="E239" s="117">
        <v>956</v>
      </c>
      <c r="F239" s="117"/>
      <c r="G239" s="117"/>
      <c r="H239" s="117"/>
    </row>
    <row r="240" spans="1:8" x14ac:dyDescent="0.25">
      <c r="A240" t="s">
        <v>2843</v>
      </c>
      <c r="B240" t="s">
        <v>1657</v>
      </c>
      <c r="C240" t="s">
        <v>6643</v>
      </c>
      <c r="D240" s="117">
        <v>429</v>
      </c>
      <c r="E240" s="117">
        <v>250</v>
      </c>
      <c r="F240" s="117"/>
      <c r="G240" s="117"/>
      <c r="H240" s="117"/>
    </row>
    <row r="241" spans="1:8" x14ac:dyDescent="0.25">
      <c r="A241" t="s">
        <v>2846</v>
      </c>
      <c r="B241" t="s">
        <v>1657</v>
      </c>
      <c r="C241" t="s">
        <v>6646</v>
      </c>
      <c r="D241" s="117">
        <v>539</v>
      </c>
      <c r="E241" s="117">
        <v>314</v>
      </c>
      <c r="F241" s="117"/>
      <c r="G241" s="117"/>
      <c r="H241" s="117"/>
    </row>
    <row r="242" spans="1:8" x14ac:dyDescent="0.25">
      <c r="A242" t="s">
        <v>2848</v>
      </c>
      <c r="B242" t="s">
        <v>1657</v>
      </c>
      <c r="C242" t="s">
        <v>6650</v>
      </c>
      <c r="D242" s="117">
        <v>539</v>
      </c>
      <c r="E242" s="117">
        <v>314</v>
      </c>
      <c r="F242" s="117"/>
      <c r="G242" s="117"/>
      <c r="H242" s="117"/>
    </row>
    <row r="243" spans="1:8" x14ac:dyDescent="0.25">
      <c r="A243" t="s">
        <v>2851</v>
      </c>
      <c r="B243" t="s">
        <v>1657</v>
      </c>
      <c r="C243" t="s">
        <v>6659</v>
      </c>
      <c r="D243" s="117">
        <v>759</v>
      </c>
      <c r="E243" s="117">
        <v>443</v>
      </c>
      <c r="F243" s="117"/>
      <c r="G243" s="117"/>
      <c r="H243" s="117"/>
    </row>
    <row r="244" spans="1:8" x14ac:dyDescent="0.25">
      <c r="A244" t="s">
        <v>2849</v>
      </c>
      <c r="B244" t="s">
        <v>1657</v>
      </c>
      <c r="C244" t="s">
        <v>6653</v>
      </c>
      <c r="D244" s="117">
        <v>759</v>
      </c>
      <c r="E244" s="117">
        <v>443</v>
      </c>
      <c r="F244" s="117"/>
      <c r="G244" s="117"/>
      <c r="H244" s="117"/>
    </row>
    <row r="245" spans="1:8" x14ac:dyDescent="0.25">
      <c r="A245" t="s">
        <v>2850</v>
      </c>
      <c r="B245" t="s">
        <v>1657</v>
      </c>
      <c r="C245" t="s">
        <v>6656</v>
      </c>
      <c r="D245" s="117">
        <v>759</v>
      </c>
      <c r="E245" s="117">
        <v>443</v>
      </c>
      <c r="F245" s="117"/>
      <c r="G245" s="117"/>
      <c r="H245" s="117"/>
    </row>
    <row r="246" spans="1:8" x14ac:dyDescent="0.25">
      <c r="A246" t="s">
        <v>219</v>
      </c>
      <c r="B246" t="s">
        <v>1654</v>
      </c>
      <c r="C246" t="s">
        <v>6438</v>
      </c>
      <c r="D246" s="117">
        <v>129</v>
      </c>
      <c r="E246" s="117">
        <v>80</v>
      </c>
      <c r="F246" s="117"/>
      <c r="G246" s="117"/>
      <c r="H246" s="117"/>
    </row>
    <row r="247" spans="1:8" x14ac:dyDescent="0.25">
      <c r="A247" t="s">
        <v>222</v>
      </c>
      <c r="B247" t="s">
        <v>1654</v>
      </c>
      <c r="C247" t="s">
        <v>6449</v>
      </c>
      <c r="D247" s="117">
        <v>129</v>
      </c>
      <c r="E247" s="117">
        <v>80</v>
      </c>
      <c r="F247" s="117"/>
      <c r="G247" s="117"/>
      <c r="H247" s="117"/>
    </row>
    <row r="248" spans="1:8" x14ac:dyDescent="0.25">
      <c r="A248" t="s">
        <v>225</v>
      </c>
      <c r="B248" t="s">
        <v>1654</v>
      </c>
      <c r="C248" t="s">
        <v>6454</v>
      </c>
      <c r="D248" s="117">
        <v>129</v>
      </c>
      <c r="E248" s="117">
        <v>80</v>
      </c>
      <c r="F248" s="117"/>
      <c r="G248" s="117"/>
      <c r="H248" s="117"/>
    </row>
    <row r="249" spans="1:8" x14ac:dyDescent="0.25">
      <c r="A249" t="s">
        <v>2750</v>
      </c>
      <c r="B249" t="s">
        <v>1654</v>
      </c>
      <c r="C249" t="s">
        <v>6477</v>
      </c>
      <c r="D249" s="117">
        <v>826</v>
      </c>
      <c r="E249" s="117">
        <v>502</v>
      </c>
      <c r="F249" s="117"/>
      <c r="G249" s="117"/>
      <c r="H249" s="117"/>
    </row>
    <row r="250" spans="1:8" x14ac:dyDescent="0.25">
      <c r="A250" t="s">
        <v>2803</v>
      </c>
      <c r="B250" t="s">
        <v>1654</v>
      </c>
      <c r="C250" t="s">
        <v>6580</v>
      </c>
      <c r="D250" s="117">
        <v>267</v>
      </c>
      <c r="E250" s="117">
        <v>165</v>
      </c>
      <c r="F250" s="117"/>
      <c r="G250" s="117"/>
      <c r="H250" s="117"/>
    </row>
    <row r="251" spans="1:8" x14ac:dyDescent="0.25">
      <c r="A251" t="s">
        <v>2804</v>
      </c>
      <c r="B251" t="s">
        <v>1654</v>
      </c>
      <c r="C251" t="s">
        <v>6582</v>
      </c>
      <c r="D251" s="117">
        <v>292</v>
      </c>
      <c r="E251" s="117">
        <v>180</v>
      </c>
      <c r="F251" s="117"/>
      <c r="G251" s="117"/>
      <c r="H251" s="117"/>
    </row>
    <row r="252" spans="1:8" x14ac:dyDescent="0.25">
      <c r="A252" t="s">
        <v>2753</v>
      </c>
      <c r="B252" t="s">
        <v>1654</v>
      </c>
      <c r="C252" t="s">
        <v>6484</v>
      </c>
      <c r="D252" s="117">
        <v>232</v>
      </c>
      <c r="E252" s="117">
        <v>143</v>
      </c>
      <c r="F252" s="117"/>
      <c r="G252" s="117"/>
      <c r="H252" s="117"/>
    </row>
    <row r="253" spans="1:8" x14ac:dyDescent="0.25">
      <c r="A253" t="s">
        <v>2754</v>
      </c>
      <c r="B253" t="s">
        <v>1654</v>
      </c>
      <c r="C253" t="s">
        <v>6487</v>
      </c>
      <c r="D253" s="117">
        <v>256</v>
      </c>
      <c r="E253" s="117">
        <v>158</v>
      </c>
      <c r="F253" s="117"/>
      <c r="G253" s="117"/>
      <c r="H253" s="117"/>
    </row>
    <row r="254" spans="1:8" x14ac:dyDescent="0.25">
      <c r="A254" t="s">
        <v>2801</v>
      </c>
      <c r="B254" t="s">
        <v>1654</v>
      </c>
      <c r="C254" t="s">
        <v>6577</v>
      </c>
      <c r="D254" s="117">
        <v>319</v>
      </c>
      <c r="E254" s="117">
        <v>197</v>
      </c>
      <c r="F254" s="117"/>
      <c r="G254" s="117"/>
      <c r="H254" s="117"/>
    </row>
    <row r="255" spans="1:8" x14ac:dyDescent="0.25">
      <c r="A255" t="s">
        <v>2792</v>
      </c>
      <c r="B255" t="s">
        <v>1654</v>
      </c>
      <c r="C255" t="s">
        <v>6564</v>
      </c>
      <c r="D255" s="117">
        <v>319</v>
      </c>
      <c r="E255" s="117">
        <v>197</v>
      </c>
      <c r="F255" s="117"/>
      <c r="G255" s="117"/>
      <c r="H255" s="117"/>
    </row>
    <row r="256" spans="1:8" x14ac:dyDescent="0.25">
      <c r="A256" t="s">
        <v>2793</v>
      </c>
      <c r="B256" t="s">
        <v>1654</v>
      </c>
      <c r="C256" t="s">
        <v>6566</v>
      </c>
      <c r="D256" s="117">
        <v>175</v>
      </c>
      <c r="E256" s="117">
        <v>108</v>
      </c>
      <c r="F256" s="117"/>
      <c r="G256" s="117"/>
      <c r="H256" s="117"/>
    </row>
    <row r="257" spans="1:8" x14ac:dyDescent="0.25">
      <c r="A257" t="s">
        <v>2794</v>
      </c>
      <c r="B257" t="s">
        <v>1654</v>
      </c>
      <c r="C257" t="s">
        <v>6568</v>
      </c>
      <c r="D257" s="117">
        <v>198</v>
      </c>
      <c r="E257" s="117">
        <v>122</v>
      </c>
      <c r="F257" s="117"/>
      <c r="G257" s="117"/>
      <c r="H257" s="117"/>
    </row>
    <row r="258" spans="1:8" x14ac:dyDescent="0.25">
      <c r="A258" t="s">
        <v>2788</v>
      </c>
      <c r="B258" t="s">
        <v>1654</v>
      </c>
      <c r="C258" t="s">
        <v>6554</v>
      </c>
      <c r="D258" s="117">
        <v>429</v>
      </c>
      <c r="E258" s="117">
        <v>265</v>
      </c>
      <c r="F258" s="117"/>
      <c r="G258" s="117"/>
      <c r="H258" s="117"/>
    </row>
    <row r="259" spans="1:8" x14ac:dyDescent="0.25">
      <c r="A259" t="s">
        <v>2800</v>
      </c>
      <c r="B259" t="s">
        <v>1654</v>
      </c>
      <c r="C259" t="s">
        <v>6575</v>
      </c>
      <c r="D259" s="117">
        <v>979</v>
      </c>
      <c r="E259" s="117">
        <v>596</v>
      </c>
      <c r="F259" s="117"/>
      <c r="G259" s="117"/>
      <c r="H259" s="117"/>
    </row>
    <row r="260" spans="1:8" x14ac:dyDescent="0.25">
      <c r="A260" t="s">
        <v>2806</v>
      </c>
      <c r="B260" t="s">
        <v>1654</v>
      </c>
      <c r="C260" t="s">
        <v>6586</v>
      </c>
      <c r="D260" s="117">
        <v>1089</v>
      </c>
      <c r="E260" s="117">
        <v>662</v>
      </c>
      <c r="F260" s="117"/>
      <c r="G260" s="117"/>
      <c r="H260" s="117"/>
    </row>
    <row r="261" spans="1:8" x14ac:dyDescent="0.25">
      <c r="A261" t="s">
        <v>2789</v>
      </c>
      <c r="B261" t="s">
        <v>1654</v>
      </c>
      <c r="C261" t="s">
        <v>6557</v>
      </c>
      <c r="D261" s="117">
        <v>1309</v>
      </c>
      <c r="E261" s="117">
        <v>807</v>
      </c>
      <c r="F261" s="117"/>
      <c r="G261" s="117"/>
      <c r="H261" s="117"/>
    </row>
    <row r="262" spans="1:8" x14ac:dyDescent="0.25">
      <c r="A262" t="s">
        <v>2790</v>
      </c>
      <c r="B262" t="s">
        <v>1654</v>
      </c>
      <c r="C262" t="s">
        <v>6560</v>
      </c>
      <c r="D262" s="117">
        <v>1309</v>
      </c>
      <c r="E262" s="117">
        <v>807</v>
      </c>
      <c r="F262" s="117"/>
      <c r="G262" s="117"/>
      <c r="H262" s="117"/>
    </row>
    <row r="263" spans="1:8" x14ac:dyDescent="0.25">
      <c r="A263" t="s">
        <v>2749</v>
      </c>
      <c r="B263" t="s">
        <v>1654</v>
      </c>
      <c r="C263" t="s">
        <v>6474</v>
      </c>
      <c r="D263" s="117">
        <v>779</v>
      </c>
      <c r="E263" s="117">
        <v>474</v>
      </c>
      <c r="F263" s="117"/>
      <c r="G263" s="117"/>
      <c r="H263" s="117"/>
    </row>
    <row r="264" spans="1:8" x14ac:dyDescent="0.25">
      <c r="A264" t="s">
        <v>2756</v>
      </c>
      <c r="B264" t="s">
        <v>1654</v>
      </c>
      <c r="C264" t="s">
        <v>6492</v>
      </c>
      <c r="D264" s="117">
        <v>779</v>
      </c>
      <c r="E264" s="117">
        <v>474</v>
      </c>
      <c r="F264" s="117"/>
      <c r="G264" s="117"/>
      <c r="H264" s="117"/>
    </row>
    <row r="265" spans="1:8" x14ac:dyDescent="0.25">
      <c r="A265" t="s">
        <v>2047</v>
      </c>
      <c r="B265" t="s">
        <v>1521</v>
      </c>
      <c r="C265" t="s">
        <v>4697</v>
      </c>
      <c r="D265" s="117">
        <v>2390</v>
      </c>
      <c r="E265" s="117">
        <v>1434</v>
      </c>
      <c r="F265" s="117"/>
      <c r="G265" s="117"/>
      <c r="H265" s="117"/>
    </row>
    <row r="266" spans="1:8" x14ac:dyDescent="0.25">
      <c r="A266" t="s">
        <v>2048</v>
      </c>
      <c r="B266" t="s">
        <v>1522</v>
      </c>
      <c r="C266" t="s">
        <v>4701</v>
      </c>
      <c r="D266" s="117">
        <v>2190</v>
      </c>
      <c r="E266" s="117">
        <v>1460</v>
      </c>
      <c r="F266" s="117"/>
      <c r="G266" s="117"/>
      <c r="H266" s="117"/>
    </row>
    <row r="267" spans="1:8" x14ac:dyDescent="0.25">
      <c r="A267" t="s">
        <v>2046</v>
      </c>
      <c r="B267" t="s">
        <v>1521</v>
      </c>
      <c r="C267" t="s">
        <v>4693</v>
      </c>
      <c r="D267" s="117">
        <v>1790</v>
      </c>
      <c r="E267" s="117">
        <v>1193</v>
      </c>
      <c r="F267" s="117"/>
      <c r="G267" s="117"/>
      <c r="H267" s="117"/>
    </row>
    <row r="268" spans="1:8" x14ac:dyDescent="0.25">
      <c r="A268" t="s">
        <v>2104</v>
      </c>
      <c r="B268" t="s">
        <v>1524</v>
      </c>
      <c r="C268" t="s">
        <v>4948</v>
      </c>
      <c r="D268" s="117">
        <v>919</v>
      </c>
      <c r="E268" s="117">
        <v>596</v>
      </c>
      <c r="F268" s="117"/>
      <c r="G268" s="117"/>
      <c r="H268" s="117"/>
    </row>
    <row r="269" spans="1:8" x14ac:dyDescent="0.25">
      <c r="A269" t="s">
        <v>2064</v>
      </c>
      <c r="B269" t="s">
        <v>1522</v>
      </c>
      <c r="C269" t="s">
        <v>4762</v>
      </c>
      <c r="D269" s="117">
        <v>1790</v>
      </c>
      <c r="E269" s="117">
        <v>1074</v>
      </c>
      <c r="F269" s="117"/>
      <c r="G269" s="117"/>
      <c r="H269" s="117"/>
    </row>
    <row r="270" spans="1:8" x14ac:dyDescent="0.25">
      <c r="A270" t="s">
        <v>2066</v>
      </c>
      <c r="B270" t="s">
        <v>1522</v>
      </c>
      <c r="C270" t="s">
        <v>4770</v>
      </c>
      <c r="D270" s="117">
        <v>1990</v>
      </c>
      <c r="E270" s="117">
        <v>1194</v>
      </c>
      <c r="F270" s="117"/>
      <c r="G270" s="117"/>
      <c r="H270" s="117"/>
    </row>
    <row r="271" spans="1:8" x14ac:dyDescent="0.25">
      <c r="A271" t="s">
        <v>2049</v>
      </c>
      <c r="B271" t="s">
        <v>1522</v>
      </c>
      <c r="C271" t="s">
        <v>4705</v>
      </c>
      <c r="D271" s="117">
        <v>1790</v>
      </c>
      <c r="E271" s="117">
        <v>1074</v>
      </c>
      <c r="F271" s="117"/>
      <c r="G271" s="117"/>
      <c r="H271" s="117"/>
    </row>
    <row r="272" spans="1:8" x14ac:dyDescent="0.25">
      <c r="A272" t="s">
        <v>2052</v>
      </c>
      <c r="B272" t="s">
        <v>1522</v>
      </c>
      <c r="C272" t="s">
        <v>4717</v>
      </c>
      <c r="D272" s="117">
        <v>1190</v>
      </c>
      <c r="E272" s="117">
        <v>714</v>
      </c>
      <c r="F272" s="117"/>
      <c r="G272" s="117"/>
      <c r="H272" s="117"/>
    </row>
    <row r="273" spans="1:8" x14ac:dyDescent="0.25">
      <c r="A273" t="s">
        <v>2051</v>
      </c>
      <c r="B273" t="s">
        <v>1522</v>
      </c>
      <c r="C273" t="s">
        <v>4712</v>
      </c>
      <c r="D273" s="117">
        <v>2390</v>
      </c>
      <c r="E273" s="117">
        <v>1434</v>
      </c>
      <c r="F273" s="117"/>
      <c r="G273" s="117"/>
      <c r="H273" s="117"/>
    </row>
    <row r="274" spans="1:8" x14ac:dyDescent="0.25">
      <c r="A274" t="s">
        <v>2060</v>
      </c>
      <c r="B274" t="s">
        <v>1522</v>
      </c>
      <c r="C274" t="s">
        <v>4750</v>
      </c>
      <c r="D274" s="117">
        <v>2790</v>
      </c>
      <c r="E274" s="117">
        <v>1674</v>
      </c>
      <c r="F274" s="117"/>
      <c r="G274" s="117"/>
      <c r="H274" s="117"/>
    </row>
    <row r="275" spans="1:8" x14ac:dyDescent="0.25">
      <c r="A275" t="s">
        <v>2024</v>
      </c>
      <c r="B275" t="s">
        <v>1521</v>
      </c>
      <c r="C275" t="s">
        <v>4598</v>
      </c>
      <c r="D275" s="117">
        <v>3690</v>
      </c>
      <c r="E275" s="117">
        <v>2199</v>
      </c>
      <c r="F275" s="117"/>
      <c r="G275" s="117"/>
      <c r="H275" s="117"/>
    </row>
    <row r="276" spans="1:8" x14ac:dyDescent="0.25">
      <c r="A276" t="s">
        <v>2029</v>
      </c>
      <c r="B276" t="s">
        <v>1521</v>
      </c>
      <c r="C276" t="s">
        <v>4623</v>
      </c>
      <c r="D276" s="117">
        <v>1290</v>
      </c>
      <c r="E276" s="117">
        <v>774</v>
      </c>
      <c r="F276" s="117"/>
      <c r="G276" s="117"/>
      <c r="H276" s="117"/>
    </row>
    <row r="277" spans="1:8" x14ac:dyDescent="0.25">
      <c r="A277" t="s">
        <v>2026</v>
      </c>
      <c r="B277" t="s">
        <v>1521</v>
      </c>
      <c r="C277" t="s">
        <v>4610</v>
      </c>
      <c r="D277" s="117">
        <v>1790</v>
      </c>
      <c r="E277" s="117">
        <v>1074</v>
      </c>
      <c r="F277" s="117"/>
      <c r="G277" s="117"/>
      <c r="H277" s="117"/>
    </row>
    <row r="278" spans="1:8" x14ac:dyDescent="0.25">
      <c r="A278" t="s">
        <v>2027</v>
      </c>
      <c r="B278" t="s">
        <v>1521</v>
      </c>
      <c r="C278" t="s">
        <v>4617</v>
      </c>
      <c r="D278" s="117">
        <v>5390</v>
      </c>
      <c r="E278" s="117">
        <v>3234</v>
      </c>
      <c r="F278" s="117"/>
      <c r="G278" s="117"/>
      <c r="H278" s="117"/>
    </row>
    <row r="279" spans="1:8" x14ac:dyDescent="0.25">
      <c r="A279" t="s">
        <v>2179</v>
      </c>
      <c r="B279" t="s">
        <v>1521</v>
      </c>
      <c r="C279" t="s">
        <v>5276</v>
      </c>
      <c r="D279" s="117">
        <v>1790</v>
      </c>
      <c r="E279" s="117">
        <v>1074</v>
      </c>
      <c r="F279" s="117"/>
      <c r="G279" s="117"/>
      <c r="H279" s="117"/>
    </row>
    <row r="280" spans="1:8" x14ac:dyDescent="0.25">
      <c r="A280" t="s">
        <v>2016</v>
      </c>
      <c r="B280" t="s">
        <v>1521</v>
      </c>
      <c r="C280" t="s">
        <v>4571</v>
      </c>
      <c r="D280" s="117">
        <v>990</v>
      </c>
      <c r="E280" s="117">
        <v>594</v>
      </c>
      <c r="F280" s="117"/>
      <c r="G280" s="117"/>
      <c r="H280" s="117"/>
    </row>
    <row r="281" spans="1:8" x14ac:dyDescent="0.25">
      <c r="A281" t="s">
        <v>2018</v>
      </c>
      <c r="B281" t="s">
        <v>1521</v>
      </c>
      <c r="C281" t="s">
        <v>4578</v>
      </c>
      <c r="D281" s="117">
        <v>990</v>
      </c>
      <c r="E281" s="117">
        <v>594</v>
      </c>
      <c r="F281" s="117"/>
      <c r="G281" s="117"/>
      <c r="H281" s="117"/>
    </row>
    <row r="282" spans="1:8" x14ac:dyDescent="0.25">
      <c r="A282" t="s">
        <v>2039</v>
      </c>
      <c r="B282" t="s">
        <v>1521</v>
      </c>
      <c r="C282" t="s">
        <v>4667</v>
      </c>
      <c r="D282" s="117">
        <v>1690</v>
      </c>
      <c r="E282" s="117">
        <v>1014</v>
      </c>
      <c r="F282" s="117"/>
      <c r="G282" s="117"/>
      <c r="H282" s="117"/>
    </row>
    <row r="283" spans="1:8" x14ac:dyDescent="0.25">
      <c r="A283" t="s">
        <v>2041</v>
      </c>
      <c r="B283" t="s">
        <v>1521</v>
      </c>
      <c r="C283" t="s">
        <v>4676</v>
      </c>
      <c r="D283" s="117">
        <v>1190</v>
      </c>
      <c r="E283" s="117">
        <v>714</v>
      </c>
      <c r="F283" s="117"/>
      <c r="G283" s="117"/>
      <c r="H283" s="117"/>
    </row>
    <row r="284" spans="1:8" x14ac:dyDescent="0.25">
      <c r="A284" t="s">
        <v>2043</v>
      </c>
      <c r="B284" t="s">
        <v>1521</v>
      </c>
      <c r="C284" t="s">
        <v>4686</v>
      </c>
      <c r="D284" s="117">
        <v>1590</v>
      </c>
      <c r="E284" s="117">
        <v>954</v>
      </c>
      <c r="F284" s="117"/>
      <c r="G284" s="117"/>
      <c r="H284" s="117"/>
    </row>
    <row r="285" spans="1:8" x14ac:dyDescent="0.25">
      <c r="A285" t="s">
        <v>2031</v>
      </c>
      <c r="B285" t="s">
        <v>1521</v>
      </c>
      <c r="C285" t="s">
        <v>8115</v>
      </c>
      <c r="D285" s="117">
        <v>1190</v>
      </c>
      <c r="E285" s="117">
        <v>714</v>
      </c>
      <c r="F285" s="117"/>
      <c r="G285" s="117"/>
      <c r="H285" s="117"/>
    </row>
    <row r="286" spans="1:8" x14ac:dyDescent="0.25">
      <c r="A286" t="s">
        <v>2032</v>
      </c>
      <c r="B286" t="s">
        <v>1521</v>
      </c>
      <c r="C286" t="s">
        <v>8115</v>
      </c>
      <c r="D286" s="117">
        <v>1290</v>
      </c>
      <c r="E286" s="117">
        <v>774</v>
      </c>
      <c r="F286" s="117"/>
      <c r="G286" s="117"/>
      <c r="H286" s="117"/>
    </row>
    <row r="287" spans="1:8" x14ac:dyDescent="0.25">
      <c r="A287" t="s">
        <v>2035</v>
      </c>
      <c r="B287" t="s">
        <v>1521</v>
      </c>
      <c r="C287" t="s">
        <v>4649</v>
      </c>
      <c r="D287" s="117">
        <v>1390</v>
      </c>
      <c r="E287" s="117">
        <v>834</v>
      </c>
      <c r="F287" s="117"/>
      <c r="G287" s="117"/>
      <c r="H287" s="117"/>
    </row>
    <row r="288" spans="1:8" x14ac:dyDescent="0.25">
      <c r="A288" t="s">
        <v>2020</v>
      </c>
      <c r="B288" t="s">
        <v>1521</v>
      </c>
      <c r="C288" t="s">
        <v>4584</v>
      </c>
      <c r="D288" s="117">
        <v>3390</v>
      </c>
      <c r="E288" s="117">
        <v>2034</v>
      </c>
      <c r="F288" s="117"/>
      <c r="G288" s="117"/>
      <c r="H288" s="117"/>
    </row>
    <row r="289" spans="1:8" x14ac:dyDescent="0.25">
      <c r="A289" t="s">
        <v>2036</v>
      </c>
      <c r="B289" t="s">
        <v>1521</v>
      </c>
      <c r="C289" t="s">
        <v>4653</v>
      </c>
      <c r="D289" s="117">
        <v>1290</v>
      </c>
      <c r="E289" s="117">
        <v>774</v>
      </c>
      <c r="F289" s="117"/>
      <c r="G289" s="117"/>
      <c r="H289" s="117"/>
    </row>
    <row r="290" spans="1:8" x14ac:dyDescent="0.25">
      <c r="A290" t="s">
        <v>2038</v>
      </c>
      <c r="B290" t="s">
        <v>1521</v>
      </c>
      <c r="C290" t="s">
        <v>4661</v>
      </c>
      <c r="D290" s="117">
        <v>1590</v>
      </c>
      <c r="E290" s="117">
        <v>954</v>
      </c>
      <c r="F290" s="117"/>
      <c r="G290" s="117"/>
      <c r="H290" s="117"/>
    </row>
    <row r="291" spans="1:8" x14ac:dyDescent="0.25">
      <c r="A291" t="s">
        <v>2079</v>
      </c>
      <c r="B291" t="s">
        <v>1527</v>
      </c>
      <c r="C291" t="s">
        <v>4823</v>
      </c>
      <c r="D291" s="117">
        <v>1490</v>
      </c>
      <c r="E291" s="117">
        <v>870</v>
      </c>
      <c r="F291" s="117"/>
      <c r="G291" s="117"/>
      <c r="H291" s="117"/>
    </row>
    <row r="292" spans="1:8" x14ac:dyDescent="0.25">
      <c r="A292" t="s">
        <v>2080</v>
      </c>
      <c r="B292" t="s">
        <v>1527</v>
      </c>
      <c r="C292" t="s">
        <v>4827</v>
      </c>
      <c r="D292" s="117">
        <v>1890</v>
      </c>
      <c r="E292" s="117">
        <v>1103</v>
      </c>
      <c r="F292" s="117"/>
      <c r="G292" s="117"/>
      <c r="H292" s="117"/>
    </row>
    <row r="293" spans="1:8" x14ac:dyDescent="0.25">
      <c r="A293" t="s">
        <v>2081</v>
      </c>
      <c r="B293" t="s">
        <v>1527</v>
      </c>
      <c r="C293" t="s">
        <v>4831</v>
      </c>
      <c r="D293" s="117">
        <v>1490</v>
      </c>
      <c r="E293" s="117">
        <v>870</v>
      </c>
      <c r="F293" s="117"/>
      <c r="G293" s="117"/>
      <c r="H293" s="117"/>
    </row>
    <row r="294" spans="1:8" x14ac:dyDescent="0.25">
      <c r="A294" t="s">
        <v>2082</v>
      </c>
      <c r="B294" t="s">
        <v>1527</v>
      </c>
      <c r="C294" t="s">
        <v>4837</v>
      </c>
      <c r="D294" s="117">
        <v>1790</v>
      </c>
      <c r="E294" s="117">
        <v>1045</v>
      </c>
      <c r="F294" s="117"/>
      <c r="G294" s="117"/>
      <c r="H294" s="117"/>
    </row>
    <row r="295" spans="1:8" x14ac:dyDescent="0.25">
      <c r="A295" t="s">
        <v>2083</v>
      </c>
      <c r="B295" t="s">
        <v>1527</v>
      </c>
      <c r="C295" t="s">
        <v>4841</v>
      </c>
      <c r="D295" s="117">
        <v>1019</v>
      </c>
      <c r="E295" s="117">
        <v>595</v>
      </c>
      <c r="F295" s="117"/>
      <c r="G295" s="117"/>
      <c r="H295" s="117"/>
    </row>
    <row r="296" spans="1:8" x14ac:dyDescent="0.25">
      <c r="A296" t="s">
        <v>2086</v>
      </c>
      <c r="B296" t="s">
        <v>1528</v>
      </c>
      <c r="C296" t="s">
        <v>4851</v>
      </c>
      <c r="D296" s="117">
        <v>890</v>
      </c>
      <c r="E296" s="117">
        <v>519</v>
      </c>
      <c r="F296" s="117"/>
      <c r="G296" s="117"/>
      <c r="H296" s="117"/>
    </row>
    <row r="297" spans="1:8" x14ac:dyDescent="0.25">
      <c r="A297" t="s">
        <v>2087</v>
      </c>
      <c r="B297" t="s">
        <v>1528</v>
      </c>
      <c r="C297" t="s">
        <v>4855</v>
      </c>
      <c r="D297" s="117">
        <v>6990</v>
      </c>
      <c r="E297" s="117">
        <v>4079</v>
      </c>
      <c r="F297" s="117"/>
      <c r="G297" s="117"/>
      <c r="H297" s="117"/>
    </row>
    <row r="298" spans="1:8" x14ac:dyDescent="0.25">
      <c r="A298" t="s">
        <v>2054</v>
      </c>
      <c r="B298" t="s">
        <v>1522</v>
      </c>
      <c r="C298" t="s">
        <v>4725</v>
      </c>
      <c r="D298" s="117">
        <v>2490</v>
      </c>
      <c r="E298" s="117">
        <v>1494</v>
      </c>
      <c r="F298" s="117"/>
      <c r="G298" s="117"/>
      <c r="H298" s="117"/>
    </row>
    <row r="299" spans="1:8" x14ac:dyDescent="0.25">
      <c r="A299" t="s">
        <v>2058</v>
      </c>
      <c r="B299" t="s">
        <v>1522</v>
      </c>
      <c r="C299" t="s">
        <v>4744</v>
      </c>
      <c r="D299" s="117">
        <v>2490</v>
      </c>
      <c r="E299" s="117">
        <v>1494</v>
      </c>
      <c r="F299" s="117"/>
      <c r="G299" s="117"/>
      <c r="H299" s="117"/>
    </row>
    <row r="300" spans="1:8" x14ac:dyDescent="0.25">
      <c r="A300" t="s">
        <v>2057</v>
      </c>
      <c r="B300" t="s">
        <v>1522</v>
      </c>
      <c r="C300" t="s">
        <v>4738</v>
      </c>
      <c r="D300" s="117">
        <v>6290</v>
      </c>
      <c r="E300" s="117">
        <v>3774</v>
      </c>
      <c r="F300" s="117"/>
      <c r="G300" s="117"/>
      <c r="H300" s="117"/>
    </row>
    <row r="301" spans="1:8" x14ac:dyDescent="0.25">
      <c r="A301" t="s">
        <v>2103</v>
      </c>
      <c r="B301" t="s">
        <v>1524</v>
      </c>
      <c r="C301" t="s">
        <v>4944</v>
      </c>
      <c r="D301" s="117">
        <v>919</v>
      </c>
      <c r="E301" s="117">
        <v>537</v>
      </c>
      <c r="F301" s="117"/>
      <c r="G301" s="117"/>
      <c r="H301" s="117"/>
    </row>
    <row r="302" spans="1:8" x14ac:dyDescent="0.25">
      <c r="A302" t="s">
        <v>2105</v>
      </c>
      <c r="B302" t="s">
        <v>1524</v>
      </c>
      <c r="C302" t="s">
        <v>4953</v>
      </c>
      <c r="D302" s="117">
        <v>919</v>
      </c>
      <c r="E302" s="117">
        <v>535</v>
      </c>
      <c r="F302" s="117"/>
      <c r="G302" s="117"/>
      <c r="H302" s="117"/>
    </row>
    <row r="303" spans="1:8" x14ac:dyDescent="0.25">
      <c r="A303" t="s">
        <v>2154</v>
      </c>
      <c r="B303" t="s">
        <v>1521</v>
      </c>
      <c r="C303" t="s">
        <v>5167</v>
      </c>
      <c r="D303" s="117">
        <v>2490</v>
      </c>
      <c r="E303" s="117">
        <v>1453</v>
      </c>
      <c r="F303" s="117"/>
      <c r="G303" s="117"/>
      <c r="H303" s="117"/>
    </row>
    <row r="304" spans="1:8" x14ac:dyDescent="0.25">
      <c r="A304" t="s">
        <v>2155</v>
      </c>
      <c r="B304" t="s">
        <v>1521</v>
      </c>
      <c r="C304" t="s">
        <v>5173</v>
      </c>
      <c r="D304" s="117">
        <v>490</v>
      </c>
      <c r="E304" s="117">
        <v>286</v>
      </c>
      <c r="F304" s="117"/>
      <c r="G304" s="117"/>
      <c r="H304" s="117"/>
    </row>
    <row r="305" spans="1:8" x14ac:dyDescent="0.25">
      <c r="A305" t="s">
        <v>1733</v>
      </c>
      <c r="B305" t="s">
        <v>1492</v>
      </c>
      <c r="C305" t="s">
        <v>3701</v>
      </c>
      <c r="D305" s="117">
        <v>4390</v>
      </c>
      <c r="E305" s="117">
        <v>2634</v>
      </c>
      <c r="F305" s="117"/>
      <c r="G305" s="117"/>
      <c r="H305" s="117"/>
    </row>
    <row r="306" spans="1:8" x14ac:dyDescent="0.25">
      <c r="A306" t="s">
        <v>1796</v>
      </c>
      <c r="B306" t="s">
        <v>1492</v>
      </c>
      <c r="C306" t="s">
        <v>4008</v>
      </c>
      <c r="D306" s="117">
        <v>12890</v>
      </c>
      <c r="E306" s="117">
        <v>8056</v>
      </c>
      <c r="F306" s="117"/>
      <c r="G306" s="117"/>
      <c r="H306" s="117"/>
    </row>
    <row r="307" spans="1:8" x14ac:dyDescent="0.25">
      <c r="A307" t="s">
        <v>2068</v>
      </c>
      <c r="B307" t="s">
        <v>1525</v>
      </c>
      <c r="C307" t="s">
        <v>4777</v>
      </c>
      <c r="D307" s="117">
        <v>1190</v>
      </c>
      <c r="E307" s="117">
        <v>704</v>
      </c>
      <c r="F307" s="117"/>
      <c r="G307" s="117"/>
      <c r="H307" s="117"/>
    </row>
    <row r="308" spans="1:8" x14ac:dyDescent="0.25">
      <c r="A308" t="s">
        <v>2078</v>
      </c>
      <c r="B308" t="s">
        <v>1525</v>
      </c>
      <c r="C308" t="s">
        <v>4817</v>
      </c>
      <c r="D308" s="117">
        <v>1590</v>
      </c>
      <c r="E308" s="117">
        <v>941</v>
      </c>
      <c r="F308" s="117"/>
      <c r="G308" s="117"/>
      <c r="H308" s="117"/>
    </row>
    <row r="309" spans="1:8" x14ac:dyDescent="0.25">
      <c r="A309" t="s">
        <v>2073</v>
      </c>
      <c r="B309" t="s">
        <v>1525</v>
      </c>
      <c r="C309" t="s">
        <v>4788</v>
      </c>
      <c r="D309" s="117">
        <v>1790</v>
      </c>
      <c r="E309" s="117">
        <v>1059</v>
      </c>
      <c r="F309" s="117"/>
      <c r="G309" s="117"/>
      <c r="H309" s="117"/>
    </row>
    <row r="310" spans="1:8" x14ac:dyDescent="0.25">
      <c r="A310" t="s">
        <v>2074</v>
      </c>
      <c r="B310" t="s">
        <v>1525</v>
      </c>
      <c r="C310" t="s">
        <v>4795</v>
      </c>
      <c r="D310" s="117">
        <v>1790</v>
      </c>
      <c r="E310" s="117">
        <v>1193</v>
      </c>
      <c r="F310" s="117"/>
      <c r="G310" s="117"/>
      <c r="H310" s="117"/>
    </row>
    <row r="311" spans="1:8" x14ac:dyDescent="0.25">
      <c r="A311" t="s">
        <v>2075</v>
      </c>
      <c r="B311" t="s">
        <v>1525</v>
      </c>
      <c r="C311" t="s">
        <v>4798</v>
      </c>
      <c r="D311" s="117">
        <v>2090</v>
      </c>
      <c r="E311" s="117">
        <v>1237</v>
      </c>
      <c r="F311" s="117"/>
      <c r="G311" s="117"/>
      <c r="H311" s="117"/>
    </row>
    <row r="312" spans="1:8" x14ac:dyDescent="0.25">
      <c r="A312" t="s">
        <v>2076</v>
      </c>
      <c r="B312" t="s">
        <v>1525</v>
      </c>
      <c r="C312" t="s">
        <v>4806</v>
      </c>
      <c r="D312" s="117">
        <v>2190</v>
      </c>
      <c r="E312" s="117">
        <v>1296</v>
      </c>
      <c r="F312" s="117"/>
      <c r="G312" s="117"/>
      <c r="H312" s="117"/>
    </row>
    <row r="313" spans="1:8" x14ac:dyDescent="0.25">
      <c r="A313" t="s">
        <v>2077</v>
      </c>
      <c r="B313" t="s">
        <v>1525</v>
      </c>
      <c r="C313" t="s">
        <v>4812</v>
      </c>
      <c r="D313" s="117">
        <v>5890</v>
      </c>
      <c r="E313" s="117">
        <v>3485</v>
      </c>
      <c r="F313" s="117"/>
      <c r="G313" s="117"/>
      <c r="H313" s="117"/>
    </row>
    <row r="314" spans="1:8" x14ac:dyDescent="0.25">
      <c r="A314" t="s">
        <v>2145</v>
      </c>
      <c r="B314" t="s">
        <v>1521</v>
      </c>
      <c r="C314" t="s">
        <v>5122</v>
      </c>
      <c r="D314" s="117">
        <v>1590</v>
      </c>
      <c r="E314" s="117">
        <v>981</v>
      </c>
      <c r="F314" s="117"/>
      <c r="G314" s="117"/>
      <c r="H314" s="117"/>
    </row>
    <row r="315" spans="1:8" x14ac:dyDescent="0.25">
      <c r="A315" t="s">
        <v>2146</v>
      </c>
      <c r="B315" t="s">
        <v>1521</v>
      </c>
      <c r="C315" t="s">
        <v>5128</v>
      </c>
      <c r="D315" s="117">
        <v>1790</v>
      </c>
      <c r="E315" s="117">
        <v>1104</v>
      </c>
      <c r="F315" s="117"/>
      <c r="G315" s="117"/>
      <c r="H315" s="117"/>
    </row>
    <row r="316" spans="1:8" x14ac:dyDescent="0.25">
      <c r="A316" t="s">
        <v>2152</v>
      </c>
      <c r="B316" t="s">
        <v>1521</v>
      </c>
      <c r="C316" t="s">
        <v>5157</v>
      </c>
      <c r="D316" s="117">
        <v>2190</v>
      </c>
      <c r="E316" s="117">
        <v>1351</v>
      </c>
      <c r="F316" s="117"/>
      <c r="G316" s="117"/>
      <c r="H316" s="117"/>
    </row>
    <row r="317" spans="1:8" x14ac:dyDescent="0.25">
      <c r="A317" t="s">
        <v>2150</v>
      </c>
      <c r="B317" t="s">
        <v>1521</v>
      </c>
      <c r="C317" t="s">
        <v>5146</v>
      </c>
      <c r="D317" s="117">
        <v>3490</v>
      </c>
      <c r="E317" s="117">
        <v>2152</v>
      </c>
      <c r="F317" s="117"/>
      <c r="G317" s="117"/>
      <c r="H317" s="117"/>
    </row>
    <row r="318" spans="1:8" x14ac:dyDescent="0.25">
      <c r="A318" t="s">
        <v>2151</v>
      </c>
      <c r="B318" t="s">
        <v>1521</v>
      </c>
      <c r="C318" t="s">
        <v>5151</v>
      </c>
      <c r="D318" s="117">
        <v>4290</v>
      </c>
      <c r="E318" s="117">
        <v>2646</v>
      </c>
      <c r="F318" s="117"/>
      <c r="G318" s="117"/>
      <c r="H318" s="117"/>
    </row>
    <row r="319" spans="1:8" x14ac:dyDescent="0.25">
      <c r="A319" t="s">
        <v>2147</v>
      </c>
      <c r="B319" t="s">
        <v>1521</v>
      </c>
      <c r="C319" t="s">
        <v>5133</v>
      </c>
      <c r="D319" s="117">
        <v>990</v>
      </c>
      <c r="E319" s="117">
        <v>611</v>
      </c>
      <c r="F319" s="117"/>
      <c r="G319" s="117"/>
      <c r="H319" s="117"/>
    </row>
    <row r="320" spans="1:8" x14ac:dyDescent="0.25">
      <c r="A320" t="s">
        <v>2148</v>
      </c>
      <c r="B320" t="s">
        <v>1521</v>
      </c>
      <c r="C320" t="s">
        <v>5137</v>
      </c>
      <c r="D320" s="117">
        <v>1390</v>
      </c>
      <c r="E320" s="117">
        <v>857</v>
      </c>
      <c r="F320" s="117"/>
      <c r="G320" s="117"/>
      <c r="H320" s="117"/>
    </row>
    <row r="321" spans="1:8" x14ac:dyDescent="0.25">
      <c r="A321" t="s">
        <v>2149</v>
      </c>
      <c r="B321" t="s">
        <v>1521</v>
      </c>
      <c r="C321" t="s">
        <v>5142</v>
      </c>
      <c r="D321" s="117">
        <v>1690</v>
      </c>
      <c r="E321" s="117">
        <v>1042</v>
      </c>
      <c r="F321" s="117"/>
      <c r="G321" s="117"/>
      <c r="H321" s="117"/>
    </row>
    <row r="322" spans="1:8" x14ac:dyDescent="0.25">
      <c r="A322" t="s">
        <v>2144</v>
      </c>
      <c r="B322" t="s">
        <v>1521</v>
      </c>
      <c r="C322" t="s">
        <v>5117</v>
      </c>
      <c r="D322" s="117">
        <v>1590</v>
      </c>
      <c r="E322" s="117">
        <v>994</v>
      </c>
      <c r="F322" s="117"/>
      <c r="G322" s="117"/>
      <c r="H322" s="117"/>
    </row>
    <row r="323" spans="1:8" x14ac:dyDescent="0.25">
      <c r="A323" t="s">
        <v>2483</v>
      </c>
      <c r="B323" t="s">
        <v>1642</v>
      </c>
      <c r="C323" t="s">
        <v>5947</v>
      </c>
      <c r="D323" s="117">
        <v>2409</v>
      </c>
      <c r="E323" s="117">
        <v>1425</v>
      </c>
      <c r="F323" s="117"/>
      <c r="G323" s="117"/>
      <c r="H323" s="117"/>
    </row>
    <row r="324" spans="1:8" x14ac:dyDescent="0.25">
      <c r="A324" t="s">
        <v>2484</v>
      </c>
      <c r="B324" t="s">
        <v>1642</v>
      </c>
      <c r="C324" t="s">
        <v>5953</v>
      </c>
      <c r="D324" s="117">
        <v>2739</v>
      </c>
      <c r="E324" s="117">
        <v>1621</v>
      </c>
      <c r="F324" s="117"/>
      <c r="G324" s="117"/>
      <c r="H324" s="117"/>
    </row>
    <row r="325" spans="1:8" x14ac:dyDescent="0.25">
      <c r="A325" t="s">
        <v>2403</v>
      </c>
      <c r="B325" t="s">
        <v>1537</v>
      </c>
      <c r="C325" t="s">
        <v>5813</v>
      </c>
      <c r="D325" s="117">
        <v>8890</v>
      </c>
      <c r="E325" s="117">
        <v>6075</v>
      </c>
      <c r="F325" s="117"/>
      <c r="G325" s="117"/>
      <c r="H325" s="117"/>
    </row>
    <row r="326" spans="1:8" x14ac:dyDescent="0.25">
      <c r="A326" t="s">
        <v>2405</v>
      </c>
      <c r="B326" t="s">
        <v>1537</v>
      </c>
      <c r="C326" t="s">
        <v>5827</v>
      </c>
      <c r="D326" s="117">
        <v>12090</v>
      </c>
      <c r="E326" s="117">
        <v>8262</v>
      </c>
      <c r="F326" s="117"/>
      <c r="G326" s="117"/>
      <c r="H326" s="117"/>
    </row>
    <row r="327" spans="1:8" x14ac:dyDescent="0.25">
      <c r="A327" t="s">
        <v>2406</v>
      </c>
      <c r="B327" t="s">
        <v>1537</v>
      </c>
      <c r="C327" t="s">
        <v>5831</v>
      </c>
      <c r="D327" s="117">
        <v>6990</v>
      </c>
      <c r="E327" s="117">
        <v>4776</v>
      </c>
      <c r="F327" s="117"/>
      <c r="G327" s="117"/>
      <c r="H327" s="117"/>
    </row>
    <row r="328" spans="1:8" x14ac:dyDescent="0.25">
      <c r="A328" t="s">
        <v>2400</v>
      </c>
      <c r="B328" t="s">
        <v>1537</v>
      </c>
      <c r="C328" t="s">
        <v>5802</v>
      </c>
      <c r="D328" s="117">
        <v>3490</v>
      </c>
      <c r="E328" s="117">
        <v>2385</v>
      </c>
      <c r="F328" s="117"/>
      <c r="G328" s="117"/>
      <c r="H328" s="117"/>
    </row>
    <row r="329" spans="1:8" x14ac:dyDescent="0.25">
      <c r="A329" t="s">
        <v>2468</v>
      </c>
      <c r="B329" t="s">
        <v>1640</v>
      </c>
      <c r="C329" t="s">
        <v>5913</v>
      </c>
      <c r="D329" s="117">
        <v>4609</v>
      </c>
      <c r="E329" s="117">
        <v>2497</v>
      </c>
      <c r="F329" s="117"/>
      <c r="G329" s="117"/>
      <c r="H329" s="117"/>
    </row>
    <row r="330" spans="1:8" x14ac:dyDescent="0.25">
      <c r="A330" t="s">
        <v>2467</v>
      </c>
      <c r="B330" t="s">
        <v>1640</v>
      </c>
      <c r="C330" t="s">
        <v>8105</v>
      </c>
      <c r="D330" s="117">
        <v>1408</v>
      </c>
      <c r="E330" s="117">
        <v>763</v>
      </c>
      <c r="F330" s="117"/>
      <c r="G330" s="117"/>
      <c r="H330" s="117"/>
    </row>
    <row r="331" spans="1:8" x14ac:dyDescent="0.25">
      <c r="A331" t="s">
        <v>2479</v>
      </c>
      <c r="B331" t="s">
        <v>1642</v>
      </c>
      <c r="C331" t="s">
        <v>5934</v>
      </c>
      <c r="D331" s="117">
        <v>4890</v>
      </c>
      <c r="E331" s="117">
        <v>3342</v>
      </c>
      <c r="F331" s="117"/>
      <c r="G331" s="117"/>
      <c r="H331" s="117"/>
    </row>
    <row r="332" spans="1:8" x14ac:dyDescent="0.25">
      <c r="A332" t="s">
        <v>2399</v>
      </c>
      <c r="B332" t="s">
        <v>1600</v>
      </c>
      <c r="C332" t="s">
        <v>5798</v>
      </c>
      <c r="D332" s="117">
        <v>13690</v>
      </c>
      <c r="E332" s="117">
        <v>9355</v>
      </c>
      <c r="F332" s="117"/>
      <c r="G332" s="117"/>
      <c r="H332" s="117"/>
    </row>
    <row r="333" spans="1:8" x14ac:dyDescent="0.25">
      <c r="A333" t="s">
        <v>2397</v>
      </c>
      <c r="B333" t="s">
        <v>1600</v>
      </c>
      <c r="C333" t="s">
        <v>5792</v>
      </c>
      <c r="D333" s="117">
        <v>18390</v>
      </c>
      <c r="E333" s="117">
        <v>12567</v>
      </c>
      <c r="F333" s="117"/>
      <c r="G333" s="117"/>
      <c r="H333" s="117"/>
    </row>
    <row r="334" spans="1:8" x14ac:dyDescent="0.25">
      <c r="A334" t="s">
        <v>2480</v>
      </c>
      <c r="B334" t="s">
        <v>1642</v>
      </c>
      <c r="C334" t="s">
        <v>8116</v>
      </c>
      <c r="D334" s="117">
        <v>2079</v>
      </c>
      <c r="E334" s="117">
        <v>1230</v>
      </c>
      <c r="F334" s="117"/>
      <c r="G334" s="117"/>
      <c r="H334" s="117"/>
    </row>
    <row r="335" spans="1:8" x14ac:dyDescent="0.25">
      <c r="A335" t="s">
        <v>2481</v>
      </c>
      <c r="B335" t="s">
        <v>1642</v>
      </c>
      <c r="C335" t="s">
        <v>5942</v>
      </c>
      <c r="D335" s="117">
        <v>2519</v>
      </c>
      <c r="E335" s="117">
        <v>1490</v>
      </c>
      <c r="F335" s="117"/>
      <c r="G335" s="117"/>
      <c r="H335" s="117"/>
    </row>
    <row r="336" spans="1:8" x14ac:dyDescent="0.25">
      <c r="A336" t="s">
        <v>2482</v>
      </c>
      <c r="B336" t="s">
        <v>1642</v>
      </c>
      <c r="C336" t="s">
        <v>5945</v>
      </c>
      <c r="D336" s="117">
        <v>2739</v>
      </c>
      <c r="E336" s="117">
        <v>1621</v>
      </c>
      <c r="F336" s="117"/>
      <c r="G336" s="117"/>
      <c r="H336" s="117"/>
    </row>
    <row r="337" spans="1:8" x14ac:dyDescent="0.25">
      <c r="A337" t="s">
        <v>2459</v>
      </c>
      <c r="B337" t="s">
        <v>1640</v>
      </c>
      <c r="C337" t="s">
        <v>5879</v>
      </c>
      <c r="D337" s="117">
        <v>1639</v>
      </c>
      <c r="E337" s="117">
        <v>888</v>
      </c>
      <c r="F337" s="117"/>
      <c r="G337" s="117"/>
      <c r="H337" s="117"/>
    </row>
    <row r="338" spans="1:8" x14ac:dyDescent="0.25">
      <c r="A338" t="s">
        <v>2460</v>
      </c>
      <c r="B338" t="s">
        <v>1640</v>
      </c>
      <c r="C338" t="s">
        <v>8105</v>
      </c>
      <c r="D338" s="117">
        <v>7192</v>
      </c>
      <c r="E338" s="117">
        <v>3896</v>
      </c>
      <c r="F338" s="117"/>
      <c r="G338" s="117"/>
      <c r="H338" s="117"/>
    </row>
    <row r="339" spans="1:8" x14ac:dyDescent="0.25">
      <c r="A339" t="s">
        <v>2476</v>
      </c>
      <c r="B339" t="s">
        <v>1640</v>
      </c>
      <c r="C339" t="s">
        <v>5931</v>
      </c>
      <c r="D339" s="117">
        <v>6589</v>
      </c>
      <c r="E339" s="117">
        <v>3569</v>
      </c>
      <c r="F339" s="117"/>
      <c r="G339" s="117"/>
      <c r="H339" s="117"/>
    </row>
    <row r="340" spans="1:8" x14ac:dyDescent="0.25">
      <c r="A340" t="s">
        <v>2461</v>
      </c>
      <c r="B340" t="s">
        <v>1640</v>
      </c>
      <c r="C340" t="s">
        <v>5886</v>
      </c>
      <c r="D340" s="117">
        <v>1199</v>
      </c>
      <c r="E340" s="117">
        <v>649</v>
      </c>
      <c r="F340" s="117"/>
      <c r="G340" s="117"/>
      <c r="H340" s="117"/>
    </row>
    <row r="341" spans="1:8" x14ac:dyDescent="0.25">
      <c r="A341" t="s">
        <v>2462</v>
      </c>
      <c r="B341" t="s">
        <v>1640</v>
      </c>
      <c r="C341" t="s">
        <v>5890</v>
      </c>
      <c r="D341" s="117">
        <v>1419</v>
      </c>
      <c r="E341" s="117">
        <v>769</v>
      </c>
      <c r="F341" s="117"/>
      <c r="G341" s="117"/>
      <c r="H341" s="117"/>
    </row>
    <row r="342" spans="1:8" x14ac:dyDescent="0.25">
      <c r="A342" t="s">
        <v>2486</v>
      </c>
      <c r="B342" t="s">
        <v>1642</v>
      </c>
      <c r="C342" t="s">
        <v>5960</v>
      </c>
      <c r="D342" s="117">
        <v>1749</v>
      </c>
      <c r="E342" s="117">
        <v>1035</v>
      </c>
      <c r="F342" s="117"/>
      <c r="G342" s="117"/>
      <c r="H342" s="117"/>
    </row>
    <row r="343" spans="1:8" x14ac:dyDescent="0.25">
      <c r="A343" t="s">
        <v>2487</v>
      </c>
      <c r="B343" t="s">
        <v>1642</v>
      </c>
      <c r="C343" t="s">
        <v>5964</v>
      </c>
      <c r="D343" s="117">
        <v>2079</v>
      </c>
      <c r="E343" s="117">
        <v>1230</v>
      </c>
      <c r="F343" s="117"/>
      <c r="G343" s="117"/>
      <c r="H343" s="117"/>
    </row>
    <row r="344" spans="1:8" x14ac:dyDescent="0.25">
      <c r="A344" t="s">
        <v>2485</v>
      </c>
      <c r="B344" t="s">
        <v>1642</v>
      </c>
      <c r="C344" t="s">
        <v>5956</v>
      </c>
      <c r="D344" s="117">
        <v>1969</v>
      </c>
      <c r="E344" s="117">
        <v>1165</v>
      </c>
      <c r="F344" s="117"/>
      <c r="G344" s="117"/>
      <c r="H344" s="117"/>
    </row>
    <row r="345" spans="1:8" x14ac:dyDescent="0.25">
      <c r="A345" t="s">
        <v>2489</v>
      </c>
      <c r="B345" t="s">
        <v>1642</v>
      </c>
      <c r="C345" t="s">
        <v>5972</v>
      </c>
      <c r="D345" s="117">
        <v>1969</v>
      </c>
      <c r="E345" s="117">
        <v>1165</v>
      </c>
      <c r="F345" s="117"/>
      <c r="G345" s="117"/>
      <c r="H345" s="117"/>
    </row>
    <row r="346" spans="1:8" x14ac:dyDescent="0.25">
      <c r="A346" t="s">
        <v>2488</v>
      </c>
      <c r="B346" t="s">
        <v>1642</v>
      </c>
      <c r="C346" t="s">
        <v>5968</v>
      </c>
      <c r="D346" s="117">
        <v>2189</v>
      </c>
      <c r="E346" s="117">
        <v>1295</v>
      </c>
      <c r="F346" s="117"/>
      <c r="G346" s="117"/>
      <c r="H346" s="117"/>
    </row>
    <row r="347" spans="1:8" x14ac:dyDescent="0.25">
      <c r="A347" t="s">
        <v>2706</v>
      </c>
      <c r="B347" t="s">
        <v>1651</v>
      </c>
      <c r="C347" t="s">
        <v>6344</v>
      </c>
      <c r="D347" s="117">
        <v>529</v>
      </c>
      <c r="E347" s="117">
        <v>309</v>
      </c>
      <c r="F347" s="117"/>
      <c r="G347" s="117"/>
      <c r="H347" s="117"/>
    </row>
    <row r="348" spans="1:8" x14ac:dyDescent="0.25">
      <c r="A348" t="s">
        <v>2707</v>
      </c>
      <c r="B348" t="s">
        <v>1651</v>
      </c>
      <c r="C348" t="s">
        <v>6348</v>
      </c>
      <c r="D348" s="117">
        <v>745</v>
      </c>
      <c r="E348" s="117">
        <v>435</v>
      </c>
      <c r="F348" s="117"/>
      <c r="G348" s="117"/>
      <c r="H348" s="117"/>
    </row>
    <row r="349" spans="1:8" x14ac:dyDescent="0.25">
      <c r="A349" t="s">
        <v>3156</v>
      </c>
      <c r="B349" t="s">
        <v>1633</v>
      </c>
      <c r="C349" t="s">
        <v>7155</v>
      </c>
      <c r="D349" s="117">
        <v>209</v>
      </c>
      <c r="E349" s="117">
        <v>122</v>
      </c>
      <c r="F349" s="117"/>
      <c r="G349" s="117"/>
      <c r="H349" s="117"/>
    </row>
    <row r="350" spans="1:8" x14ac:dyDescent="0.25">
      <c r="A350" t="s">
        <v>3157</v>
      </c>
      <c r="B350" t="s">
        <v>1633</v>
      </c>
      <c r="C350" t="s">
        <v>7158</v>
      </c>
      <c r="D350" s="117">
        <v>209</v>
      </c>
      <c r="E350" s="117">
        <v>122</v>
      </c>
      <c r="F350" s="117"/>
      <c r="G350" s="117"/>
      <c r="H350" s="117"/>
    </row>
    <row r="351" spans="1:8" x14ac:dyDescent="0.25">
      <c r="A351" t="s">
        <v>3158</v>
      </c>
      <c r="B351" t="s">
        <v>1633</v>
      </c>
      <c r="C351" t="s">
        <v>7160</v>
      </c>
      <c r="D351" s="117">
        <v>319</v>
      </c>
      <c r="E351" s="117">
        <v>186</v>
      </c>
      <c r="F351" s="117"/>
      <c r="G351" s="117"/>
      <c r="H351" s="117"/>
    </row>
    <row r="352" spans="1:8" x14ac:dyDescent="0.25">
      <c r="A352" t="s">
        <v>3159</v>
      </c>
      <c r="B352" t="s">
        <v>1633</v>
      </c>
      <c r="C352" t="s">
        <v>7163</v>
      </c>
      <c r="D352" s="117">
        <v>319</v>
      </c>
      <c r="E352" s="117">
        <v>186</v>
      </c>
      <c r="F352" s="117"/>
      <c r="G352" s="117"/>
      <c r="H352" s="117"/>
    </row>
    <row r="353" spans="1:8" x14ac:dyDescent="0.25">
      <c r="A353" t="s">
        <v>3160</v>
      </c>
      <c r="B353" t="s">
        <v>1633</v>
      </c>
      <c r="C353" t="s">
        <v>7166</v>
      </c>
      <c r="D353" s="117">
        <v>319</v>
      </c>
      <c r="E353" s="117">
        <v>186</v>
      </c>
      <c r="F353" s="117"/>
      <c r="G353" s="117"/>
      <c r="H353" s="117"/>
    </row>
    <row r="354" spans="1:8" x14ac:dyDescent="0.25">
      <c r="A354" t="s">
        <v>3161</v>
      </c>
      <c r="B354" t="s">
        <v>1633</v>
      </c>
      <c r="C354" t="s">
        <v>7169</v>
      </c>
      <c r="D354" s="117">
        <v>72</v>
      </c>
      <c r="E354" s="117">
        <v>42</v>
      </c>
      <c r="F354" s="117"/>
      <c r="G354" s="117"/>
      <c r="H354" s="117"/>
    </row>
    <row r="355" spans="1:8" x14ac:dyDescent="0.25">
      <c r="A355" t="s">
        <v>3162</v>
      </c>
      <c r="B355" t="s">
        <v>1633</v>
      </c>
      <c r="C355" t="s">
        <v>7171</v>
      </c>
      <c r="D355" s="117">
        <v>140</v>
      </c>
      <c r="E355" s="117">
        <v>82</v>
      </c>
      <c r="F355" s="117"/>
      <c r="G355" s="117"/>
      <c r="H355" s="117"/>
    </row>
    <row r="356" spans="1:8" x14ac:dyDescent="0.25">
      <c r="A356" t="s">
        <v>3163</v>
      </c>
      <c r="B356" t="s">
        <v>1633</v>
      </c>
      <c r="C356" t="s">
        <v>7174</v>
      </c>
      <c r="D356" s="117">
        <v>209</v>
      </c>
      <c r="E356" s="117">
        <v>122</v>
      </c>
      <c r="F356" s="117"/>
      <c r="G356" s="117"/>
      <c r="H356" s="117"/>
    </row>
    <row r="357" spans="1:8" x14ac:dyDescent="0.25">
      <c r="A357" t="s">
        <v>3164</v>
      </c>
      <c r="B357" t="s">
        <v>1633</v>
      </c>
      <c r="C357" t="s">
        <v>7176</v>
      </c>
      <c r="D357" s="117">
        <v>209</v>
      </c>
      <c r="E357" s="117">
        <v>122</v>
      </c>
      <c r="F357" s="117"/>
      <c r="G357" s="117"/>
      <c r="H357" s="117"/>
    </row>
    <row r="358" spans="1:8" x14ac:dyDescent="0.25">
      <c r="A358" t="s">
        <v>2376</v>
      </c>
      <c r="B358" t="s">
        <v>1594</v>
      </c>
      <c r="C358" t="s">
        <v>5731</v>
      </c>
      <c r="D358" s="117">
        <v>21790</v>
      </c>
      <c r="E358" s="117">
        <v>14890</v>
      </c>
      <c r="F358" s="117"/>
      <c r="G358" s="117"/>
      <c r="H358" s="117"/>
    </row>
    <row r="359" spans="1:8" x14ac:dyDescent="0.25">
      <c r="A359" t="s">
        <v>2377</v>
      </c>
      <c r="B359" t="s">
        <v>1594</v>
      </c>
      <c r="C359" t="s">
        <v>5737</v>
      </c>
      <c r="D359" s="117">
        <v>13790</v>
      </c>
      <c r="E359" s="117">
        <v>9423</v>
      </c>
      <c r="F359" s="117"/>
      <c r="G359" s="117"/>
      <c r="H359" s="117"/>
    </row>
    <row r="360" spans="1:8" x14ac:dyDescent="0.25">
      <c r="A360" t="s">
        <v>2383</v>
      </c>
      <c r="B360" t="s">
        <v>1597</v>
      </c>
      <c r="C360" t="s">
        <v>5770</v>
      </c>
      <c r="D360" s="117">
        <v>7890</v>
      </c>
      <c r="E360" s="117">
        <v>5655</v>
      </c>
      <c r="F360" s="117"/>
      <c r="G360" s="117"/>
      <c r="H360" s="117"/>
    </row>
    <row r="361" spans="1:8" x14ac:dyDescent="0.25">
      <c r="A361" t="s">
        <v>2380</v>
      </c>
      <c r="B361" t="s">
        <v>1597</v>
      </c>
      <c r="C361" t="s">
        <v>5754</v>
      </c>
      <c r="D361" s="117">
        <v>11590</v>
      </c>
      <c r="E361" s="117">
        <v>7920</v>
      </c>
      <c r="F361" s="117"/>
      <c r="G361" s="117"/>
      <c r="H361" s="117"/>
    </row>
    <row r="362" spans="1:8" x14ac:dyDescent="0.25">
      <c r="A362" t="s">
        <v>2378</v>
      </c>
      <c r="B362" t="s">
        <v>1594</v>
      </c>
      <c r="C362" t="s">
        <v>5740</v>
      </c>
      <c r="D362" s="117">
        <v>30190</v>
      </c>
      <c r="E362" s="117">
        <v>20630</v>
      </c>
      <c r="F362" s="117"/>
      <c r="G362" s="117"/>
      <c r="H362" s="117"/>
    </row>
    <row r="363" spans="1:8" x14ac:dyDescent="0.25">
      <c r="A363" t="s">
        <v>2382</v>
      </c>
      <c r="B363" t="s">
        <v>1597</v>
      </c>
      <c r="C363" t="s">
        <v>5763</v>
      </c>
      <c r="D363" s="117">
        <v>16890</v>
      </c>
      <c r="E363" s="117">
        <v>11541</v>
      </c>
      <c r="F363" s="117"/>
      <c r="G363" s="117"/>
      <c r="H363" s="117"/>
    </row>
    <row r="364" spans="1:8" x14ac:dyDescent="0.25">
      <c r="A364" t="s">
        <v>2384</v>
      </c>
      <c r="B364" t="s">
        <v>1597</v>
      </c>
      <c r="C364" t="s">
        <v>5778</v>
      </c>
      <c r="D364" s="117">
        <v>20090</v>
      </c>
      <c r="E364" s="117">
        <v>13728</v>
      </c>
      <c r="F364" s="117"/>
      <c r="G364" s="117"/>
      <c r="H364" s="117"/>
    </row>
    <row r="365" spans="1:8" x14ac:dyDescent="0.25">
      <c r="A365" t="s">
        <v>2372</v>
      </c>
      <c r="B365" t="s">
        <v>1594</v>
      </c>
      <c r="C365" t="s">
        <v>5711</v>
      </c>
      <c r="D365" s="117">
        <v>38990</v>
      </c>
      <c r="E365" s="117">
        <v>26643</v>
      </c>
      <c r="F365" s="117"/>
      <c r="G365" s="117"/>
      <c r="H365" s="117"/>
    </row>
    <row r="366" spans="1:8" x14ac:dyDescent="0.25">
      <c r="A366" t="s">
        <v>2373</v>
      </c>
      <c r="B366" t="s">
        <v>1594</v>
      </c>
      <c r="C366" t="s">
        <v>5718</v>
      </c>
      <c r="D366" s="117">
        <v>27190</v>
      </c>
      <c r="E366" s="117">
        <v>18580</v>
      </c>
      <c r="F366" s="117"/>
      <c r="G366" s="117"/>
      <c r="H366" s="117"/>
    </row>
    <row r="367" spans="1:8" x14ac:dyDescent="0.25">
      <c r="A367" t="s">
        <v>2374</v>
      </c>
      <c r="B367" t="s">
        <v>1594</v>
      </c>
      <c r="C367" t="s">
        <v>5724</v>
      </c>
      <c r="D367" s="117">
        <v>18190</v>
      </c>
      <c r="E367" s="117">
        <v>12430</v>
      </c>
      <c r="F367" s="117"/>
      <c r="G367" s="117"/>
      <c r="H367" s="117"/>
    </row>
    <row r="368" spans="1:8" x14ac:dyDescent="0.25">
      <c r="A368" t="s">
        <v>2379</v>
      </c>
      <c r="B368" t="s">
        <v>1594</v>
      </c>
      <c r="C368" t="s">
        <v>5746</v>
      </c>
      <c r="D368" s="117">
        <v>50690</v>
      </c>
      <c r="E368" s="117">
        <v>34639</v>
      </c>
      <c r="F368" s="117"/>
      <c r="G368" s="117"/>
      <c r="H368" s="117"/>
    </row>
    <row r="369" spans="1:8" x14ac:dyDescent="0.25">
      <c r="A369" t="s">
        <v>2387</v>
      </c>
      <c r="B369" t="s">
        <v>1597</v>
      </c>
      <c r="C369" t="s">
        <v>5785</v>
      </c>
      <c r="D369" s="117">
        <v>26490</v>
      </c>
      <c r="E369" s="117">
        <v>18102</v>
      </c>
      <c r="F369" s="117"/>
      <c r="G369" s="117"/>
      <c r="H369" s="117"/>
    </row>
    <row r="370" spans="1:8" x14ac:dyDescent="0.25">
      <c r="A370" t="s">
        <v>2339</v>
      </c>
      <c r="B370" t="s">
        <v>1581</v>
      </c>
      <c r="C370" t="s">
        <v>5631</v>
      </c>
      <c r="D370" s="117">
        <v>979</v>
      </c>
      <c r="E370" s="117">
        <v>571</v>
      </c>
      <c r="F370" s="117"/>
      <c r="G370" s="117"/>
      <c r="H370" s="117"/>
    </row>
    <row r="371" spans="1:8" x14ac:dyDescent="0.25">
      <c r="A371" t="s">
        <v>2340</v>
      </c>
      <c r="B371" t="s">
        <v>1581</v>
      </c>
      <c r="C371" t="s">
        <v>5635</v>
      </c>
      <c r="D371" s="117">
        <v>1089</v>
      </c>
      <c r="E371" s="117">
        <v>635</v>
      </c>
      <c r="F371" s="117"/>
      <c r="G371" s="117"/>
      <c r="H371" s="117"/>
    </row>
    <row r="372" spans="1:8" x14ac:dyDescent="0.25">
      <c r="A372" t="s">
        <v>2341</v>
      </c>
      <c r="B372" t="s">
        <v>1581</v>
      </c>
      <c r="C372" t="s">
        <v>5638</v>
      </c>
      <c r="D372" s="117">
        <v>1309</v>
      </c>
      <c r="E372" s="117">
        <v>764</v>
      </c>
      <c r="F372" s="117"/>
      <c r="G372" s="117"/>
      <c r="H372" s="117"/>
    </row>
    <row r="373" spans="1:8" x14ac:dyDescent="0.25">
      <c r="A373" t="s">
        <v>2948</v>
      </c>
      <c r="B373" t="s">
        <v>1659</v>
      </c>
      <c r="C373" t="s">
        <v>6783</v>
      </c>
      <c r="D373" s="117">
        <v>1390</v>
      </c>
      <c r="E373" s="117">
        <v>857</v>
      </c>
      <c r="F373" s="117"/>
      <c r="G373" s="117"/>
      <c r="H373" s="117"/>
    </row>
    <row r="374" spans="1:8" x14ac:dyDescent="0.25">
      <c r="A374" t="s">
        <v>3527</v>
      </c>
      <c r="B374" t="s">
        <v>1677</v>
      </c>
      <c r="C374" t="s">
        <v>8066</v>
      </c>
      <c r="D374" s="117">
        <v>649</v>
      </c>
      <c r="E374" s="117">
        <v>406</v>
      </c>
      <c r="F374" s="117"/>
      <c r="G374" s="117"/>
      <c r="H374" s="117"/>
    </row>
    <row r="375" spans="1:8" x14ac:dyDescent="0.25">
      <c r="A375" t="s">
        <v>2338</v>
      </c>
      <c r="B375" t="s">
        <v>1581</v>
      </c>
      <c r="C375" t="s">
        <v>5626</v>
      </c>
      <c r="D375" s="117">
        <v>1089</v>
      </c>
      <c r="E375" s="117">
        <v>635</v>
      </c>
      <c r="F375" s="117"/>
      <c r="G375" s="117"/>
      <c r="H375" s="117"/>
    </row>
    <row r="376" spans="1:8" x14ac:dyDescent="0.25">
      <c r="A376" t="s">
        <v>3531</v>
      </c>
      <c r="B376" t="s">
        <v>1677</v>
      </c>
      <c r="C376" t="s">
        <v>8069</v>
      </c>
      <c r="D376" s="117">
        <v>1419</v>
      </c>
      <c r="E376" s="117">
        <v>828</v>
      </c>
      <c r="F376" s="117"/>
      <c r="G376" s="117"/>
      <c r="H376" s="117"/>
    </row>
    <row r="377" spans="1:8" x14ac:dyDescent="0.25">
      <c r="A377" t="s">
        <v>2978</v>
      </c>
      <c r="B377" t="s">
        <v>1662</v>
      </c>
      <c r="C377" t="s">
        <v>6871</v>
      </c>
      <c r="D377" s="117">
        <v>4390</v>
      </c>
      <c r="E377" s="117">
        <v>2707</v>
      </c>
      <c r="F377" s="117"/>
      <c r="G377" s="117"/>
      <c r="H377" s="117"/>
    </row>
    <row r="378" spans="1:8" x14ac:dyDescent="0.25">
      <c r="A378" t="s">
        <v>2979</v>
      </c>
      <c r="B378" t="s">
        <v>1662</v>
      </c>
      <c r="C378" t="s">
        <v>6877</v>
      </c>
      <c r="D378" s="117">
        <v>4390</v>
      </c>
      <c r="E378" s="117">
        <v>2744</v>
      </c>
      <c r="F378" s="117"/>
      <c r="G378" s="117"/>
      <c r="H378" s="117"/>
    </row>
    <row r="379" spans="1:8" x14ac:dyDescent="0.25">
      <c r="A379" t="s">
        <v>3017</v>
      </c>
      <c r="B379" t="s">
        <v>1662</v>
      </c>
      <c r="C379" t="s">
        <v>6982</v>
      </c>
      <c r="D379" s="117">
        <v>16590</v>
      </c>
      <c r="E379" s="117">
        <v>10369</v>
      </c>
      <c r="F379" s="117"/>
      <c r="G379" s="117"/>
      <c r="H379" s="117"/>
    </row>
    <row r="380" spans="1:8" x14ac:dyDescent="0.25">
      <c r="A380" t="s">
        <v>3018</v>
      </c>
      <c r="B380" t="s">
        <v>1662</v>
      </c>
      <c r="C380" t="s">
        <v>6989</v>
      </c>
      <c r="D380" s="117">
        <v>18990</v>
      </c>
      <c r="E380" s="117">
        <v>11869</v>
      </c>
      <c r="F380" s="117"/>
      <c r="G380" s="117"/>
      <c r="H380" s="117"/>
    </row>
    <row r="381" spans="1:8" x14ac:dyDescent="0.25">
      <c r="A381" t="s">
        <v>3024</v>
      </c>
      <c r="B381" t="s">
        <v>1662</v>
      </c>
      <c r="C381" t="s">
        <v>7001</v>
      </c>
      <c r="D381" s="117">
        <v>17490</v>
      </c>
      <c r="E381" s="117">
        <v>10931</v>
      </c>
      <c r="F381" s="117"/>
      <c r="G381" s="117"/>
      <c r="H381" s="117"/>
    </row>
    <row r="382" spans="1:8" x14ac:dyDescent="0.25">
      <c r="A382" t="s">
        <v>2940</v>
      </c>
      <c r="B382" t="s">
        <v>1659</v>
      </c>
      <c r="C382" t="s">
        <v>8105</v>
      </c>
      <c r="D382" s="117">
        <v>3490</v>
      </c>
      <c r="E382" s="117">
        <v>2037</v>
      </c>
      <c r="F382" s="117"/>
      <c r="G382" s="117"/>
      <c r="H382" s="117"/>
    </row>
    <row r="383" spans="1:8" x14ac:dyDescent="0.25">
      <c r="A383" t="s">
        <v>2920</v>
      </c>
      <c r="B383" t="s">
        <v>1659</v>
      </c>
      <c r="C383" t="s">
        <v>6729</v>
      </c>
      <c r="D383" s="117">
        <v>20790</v>
      </c>
      <c r="E383" s="117">
        <v>12128</v>
      </c>
      <c r="F383" s="117"/>
      <c r="G383" s="117"/>
      <c r="H383" s="117"/>
    </row>
    <row r="384" spans="1:8" x14ac:dyDescent="0.25">
      <c r="A384" t="s">
        <v>2953</v>
      </c>
      <c r="B384" t="s">
        <v>1659</v>
      </c>
      <c r="C384" t="s">
        <v>6801</v>
      </c>
      <c r="D384" s="117">
        <v>4590</v>
      </c>
      <c r="E384" s="117">
        <v>2678</v>
      </c>
      <c r="F384" s="117"/>
      <c r="G384" s="117"/>
      <c r="H384" s="117"/>
    </row>
    <row r="385" spans="1:8" x14ac:dyDescent="0.25">
      <c r="A385" t="s">
        <v>2954</v>
      </c>
      <c r="B385" t="s">
        <v>1659</v>
      </c>
      <c r="C385" t="s">
        <v>6801</v>
      </c>
      <c r="D385" s="117">
        <v>4190</v>
      </c>
      <c r="E385" s="117">
        <v>2444</v>
      </c>
      <c r="F385" s="117"/>
      <c r="G385" s="117"/>
      <c r="H385" s="117"/>
    </row>
    <row r="386" spans="1:8" x14ac:dyDescent="0.25">
      <c r="A386" t="s">
        <v>2958</v>
      </c>
      <c r="B386" t="s">
        <v>1659</v>
      </c>
      <c r="C386" t="s">
        <v>6801</v>
      </c>
      <c r="D386" s="117">
        <v>3190</v>
      </c>
      <c r="E386" s="117">
        <v>1861</v>
      </c>
      <c r="F386" s="117"/>
      <c r="G386" s="117"/>
      <c r="H386" s="117"/>
    </row>
    <row r="387" spans="1:8" x14ac:dyDescent="0.25">
      <c r="A387" t="s">
        <v>2960</v>
      </c>
      <c r="B387" t="s">
        <v>1659</v>
      </c>
      <c r="C387" t="s">
        <v>6816</v>
      </c>
      <c r="D387" s="117">
        <v>3690</v>
      </c>
      <c r="E387" s="117">
        <v>2153</v>
      </c>
      <c r="F387" s="117"/>
      <c r="G387" s="117"/>
      <c r="H387" s="117"/>
    </row>
    <row r="388" spans="1:8" x14ac:dyDescent="0.25">
      <c r="A388" t="s">
        <v>2757</v>
      </c>
      <c r="B388" t="s">
        <v>1654</v>
      </c>
      <c r="C388" t="s">
        <v>8105</v>
      </c>
      <c r="D388" s="117">
        <v>1445</v>
      </c>
      <c r="E388" s="117">
        <v>879</v>
      </c>
      <c r="F388" s="117"/>
      <c r="G388" s="117"/>
      <c r="H388" s="117"/>
    </row>
    <row r="389" spans="1:8" x14ac:dyDescent="0.25">
      <c r="A389" t="s">
        <v>2758</v>
      </c>
      <c r="B389" t="s">
        <v>1654</v>
      </c>
      <c r="C389" t="s">
        <v>6497</v>
      </c>
      <c r="D389" s="117">
        <v>2629</v>
      </c>
      <c r="E389" s="117">
        <v>1577</v>
      </c>
      <c r="F389" s="117"/>
      <c r="G389" s="117"/>
      <c r="H389" s="117"/>
    </row>
    <row r="390" spans="1:8" x14ac:dyDescent="0.25">
      <c r="A390" t="s">
        <v>2742</v>
      </c>
      <c r="B390" t="s">
        <v>1654</v>
      </c>
      <c r="C390" t="s">
        <v>6459</v>
      </c>
      <c r="D390" s="117">
        <v>2629</v>
      </c>
      <c r="E390" s="117">
        <v>1599</v>
      </c>
      <c r="F390" s="117"/>
      <c r="G390" s="117"/>
      <c r="H390" s="117"/>
    </row>
    <row r="391" spans="1:8" x14ac:dyDescent="0.25">
      <c r="A391" t="s">
        <v>2744</v>
      </c>
      <c r="B391" t="s">
        <v>1654</v>
      </c>
      <c r="C391" t="s">
        <v>6467</v>
      </c>
      <c r="D391" s="117">
        <v>4279</v>
      </c>
      <c r="E391" s="117">
        <v>2603</v>
      </c>
      <c r="F391" s="117"/>
      <c r="G391" s="117"/>
      <c r="H391" s="117"/>
    </row>
    <row r="392" spans="1:8" x14ac:dyDescent="0.25">
      <c r="A392" t="s">
        <v>3372</v>
      </c>
      <c r="B392" t="s">
        <v>1679</v>
      </c>
      <c r="C392" t="s">
        <v>7704</v>
      </c>
      <c r="D392" s="117">
        <v>1859</v>
      </c>
      <c r="E392" s="117">
        <v>1084</v>
      </c>
      <c r="F392" s="117"/>
      <c r="G392" s="117"/>
      <c r="H392" s="117"/>
    </row>
    <row r="393" spans="1:8" x14ac:dyDescent="0.25">
      <c r="A393" t="s">
        <v>3373</v>
      </c>
      <c r="B393" t="s">
        <v>1679</v>
      </c>
      <c r="C393" t="s">
        <v>7708</v>
      </c>
      <c r="D393" s="117">
        <v>3179</v>
      </c>
      <c r="E393" s="117">
        <v>1854</v>
      </c>
      <c r="F393" s="117"/>
      <c r="G393" s="117"/>
      <c r="H393" s="117"/>
    </row>
    <row r="394" spans="1:8" x14ac:dyDescent="0.25">
      <c r="A394" t="s">
        <v>3374</v>
      </c>
      <c r="B394" t="s">
        <v>1679</v>
      </c>
      <c r="C394" t="s">
        <v>7710</v>
      </c>
      <c r="D394" s="117">
        <v>3729</v>
      </c>
      <c r="E394" s="117">
        <v>2175</v>
      </c>
      <c r="F394" s="117"/>
      <c r="G394" s="117"/>
      <c r="H394" s="117"/>
    </row>
    <row r="395" spans="1:8" x14ac:dyDescent="0.25">
      <c r="A395" t="s">
        <v>3383</v>
      </c>
      <c r="B395" t="s">
        <v>1679</v>
      </c>
      <c r="C395" t="s">
        <v>8105</v>
      </c>
      <c r="D395" s="117">
        <v>5968</v>
      </c>
      <c r="E395" s="117">
        <v>3481</v>
      </c>
      <c r="F395" s="117"/>
      <c r="G395" s="117"/>
      <c r="H395" s="117"/>
    </row>
    <row r="396" spans="1:8" x14ac:dyDescent="0.25">
      <c r="A396" t="s">
        <v>3533</v>
      </c>
      <c r="B396" t="s">
        <v>1679</v>
      </c>
      <c r="C396" t="s">
        <v>8071</v>
      </c>
      <c r="D396" s="117">
        <v>5968</v>
      </c>
      <c r="E396" s="117">
        <v>3481</v>
      </c>
      <c r="F396" s="117"/>
      <c r="G396" s="117"/>
      <c r="H396" s="117"/>
    </row>
    <row r="397" spans="1:8" x14ac:dyDescent="0.25">
      <c r="A397" t="s">
        <v>3368</v>
      </c>
      <c r="B397" t="s">
        <v>1679</v>
      </c>
      <c r="C397" t="s">
        <v>7691</v>
      </c>
      <c r="D397" s="117">
        <v>4059</v>
      </c>
      <c r="E397" s="117">
        <v>2368</v>
      </c>
      <c r="F397" s="117"/>
      <c r="G397" s="117"/>
      <c r="H397" s="117"/>
    </row>
    <row r="398" spans="1:8" x14ac:dyDescent="0.25">
      <c r="A398" t="s">
        <v>3370</v>
      </c>
      <c r="B398" t="s">
        <v>1679</v>
      </c>
      <c r="C398" t="s">
        <v>8105</v>
      </c>
      <c r="D398" s="117">
        <v>8019</v>
      </c>
      <c r="E398" s="117">
        <v>4811</v>
      </c>
      <c r="F398" s="117"/>
      <c r="G398" s="117"/>
      <c r="H398" s="117"/>
    </row>
    <row r="399" spans="1:8" x14ac:dyDescent="0.25">
      <c r="A399" t="s">
        <v>3385</v>
      </c>
      <c r="B399" t="s">
        <v>1679</v>
      </c>
      <c r="C399" t="s">
        <v>7735</v>
      </c>
      <c r="D399" s="117">
        <v>13079</v>
      </c>
      <c r="E399" s="117">
        <v>7629</v>
      </c>
      <c r="F399" s="117"/>
      <c r="G399" s="117"/>
      <c r="H399" s="117"/>
    </row>
    <row r="400" spans="1:8" x14ac:dyDescent="0.25">
      <c r="A400" t="s">
        <v>3450</v>
      </c>
      <c r="B400" t="s">
        <v>1678</v>
      </c>
      <c r="C400" t="s">
        <v>7881</v>
      </c>
      <c r="D400" s="117">
        <v>759</v>
      </c>
      <c r="E400" s="117">
        <v>443</v>
      </c>
      <c r="F400" s="117"/>
      <c r="G400" s="117"/>
      <c r="H400" s="117"/>
    </row>
    <row r="401" spans="1:8" x14ac:dyDescent="0.25">
      <c r="A401" t="s">
        <v>3458</v>
      </c>
      <c r="B401" t="s">
        <v>1678</v>
      </c>
      <c r="C401" t="s">
        <v>7881</v>
      </c>
      <c r="D401" s="117">
        <v>1089</v>
      </c>
      <c r="E401" s="117">
        <v>635</v>
      </c>
      <c r="F401" s="117"/>
      <c r="G401" s="117"/>
      <c r="H401" s="117"/>
    </row>
    <row r="402" spans="1:8" x14ac:dyDescent="0.25">
      <c r="A402" t="s">
        <v>3420</v>
      </c>
      <c r="B402" t="s">
        <v>1678</v>
      </c>
      <c r="C402" t="s">
        <v>7823</v>
      </c>
      <c r="D402" s="117">
        <v>1859</v>
      </c>
      <c r="E402" s="117">
        <v>1084</v>
      </c>
      <c r="F402" s="117"/>
      <c r="G402" s="117"/>
      <c r="H402" s="117"/>
    </row>
    <row r="403" spans="1:8" x14ac:dyDescent="0.25">
      <c r="A403" t="s">
        <v>3451</v>
      </c>
      <c r="B403" t="s">
        <v>1678</v>
      </c>
      <c r="C403" t="s">
        <v>7883</v>
      </c>
      <c r="D403" s="117">
        <v>649</v>
      </c>
      <c r="E403" s="117">
        <v>389</v>
      </c>
      <c r="F403" s="117"/>
      <c r="G403" s="117"/>
      <c r="H403" s="117"/>
    </row>
    <row r="404" spans="1:8" x14ac:dyDescent="0.25">
      <c r="A404" t="s">
        <v>3459</v>
      </c>
      <c r="B404" t="s">
        <v>1678</v>
      </c>
      <c r="C404" t="s">
        <v>7893</v>
      </c>
      <c r="D404" s="117">
        <v>979</v>
      </c>
      <c r="E404" s="117">
        <v>587</v>
      </c>
      <c r="F404" s="117"/>
      <c r="G404" s="117"/>
      <c r="H404" s="117"/>
    </row>
    <row r="405" spans="1:8" x14ac:dyDescent="0.25">
      <c r="A405" t="s">
        <v>3475</v>
      </c>
      <c r="B405" t="s">
        <v>1678</v>
      </c>
      <c r="C405" t="s">
        <v>7926</v>
      </c>
      <c r="D405" s="117">
        <v>759</v>
      </c>
      <c r="E405" s="117">
        <v>443</v>
      </c>
      <c r="F405" s="117"/>
      <c r="G405" s="117"/>
      <c r="H405" s="117"/>
    </row>
    <row r="406" spans="1:8" x14ac:dyDescent="0.25">
      <c r="A406" t="s">
        <v>3484</v>
      </c>
      <c r="B406" t="s">
        <v>1678</v>
      </c>
      <c r="C406" t="s">
        <v>7941</v>
      </c>
      <c r="D406" s="117">
        <v>1089</v>
      </c>
      <c r="E406" s="117">
        <v>635</v>
      </c>
      <c r="F406" s="117"/>
      <c r="G406" s="117"/>
      <c r="H406" s="117"/>
    </row>
    <row r="407" spans="1:8" x14ac:dyDescent="0.25">
      <c r="A407" t="s">
        <v>3419</v>
      </c>
      <c r="B407" t="s">
        <v>1678</v>
      </c>
      <c r="C407" t="s">
        <v>7821</v>
      </c>
      <c r="D407" s="117">
        <v>869</v>
      </c>
      <c r="E407" s="117">
        <v>507</v>
      </c>
      <c r="F407" s="117"/>
      <c r="G407" s="117"/>
      <c r="H407" s="117"/>
    </row>
    <row r="408" spans="1:8" x14ac:dyDescent="0.25">
      <c r="A408" t="s">
        <v>3440</v>
      </c>
      <c r="B408" t="s">
        <v>1678</v>
      </c>
      <c r="C408" t="s">
        <v>7861</v>
      </c>
      <c r="D408" s="117">
        <v>979</v>
      </c>
      <c r="E408" s="117">
        <v>571</v>
      </c>
      <c r="F408" s="117"/>
      <c r="G408" s="117"/>
      <c r="H408" s="117"/>
    </row>
    <row r="409" spans="1:8" x14ac:dyDescent="0.25">
      <c r="A409" t="s">
        <v>3473</v>
      </c>
      <c r="B409" t="s">
        <v>1678</v>
      </c>
      <c r="C409" t="s">
        <v>7923</v>
      </c>
      <c r="D409" s="117">
        <v>319</v>
      </c>
      <c r="E409" s="117">
        <v>186</v>
      </c>
      <c r="F409" s="117"/>
      <c r="G409" s="117"/>
      <c r="H409" s="117"/>
    </row>
    <row r="410" spans="1:8" x14ac:dyDescent="0.25">
      <c r="A410" t="s">
        <v>3472</v>
      </c>
      <c r="B410" t="s">
        <v>1678</v>
      </c>
      <c r="C410" t="s">
        <v>7920</v>
      </c>
      <c r="D410" s="117">
        <v>429</v>
      </c>
      <c r="E410" s="117">
        <v>250</v>
      </c>
      <c r="F410" s="117"/>
      <c r="G410" s="117"/>
      <c r="H410" s="117"/>
    </row>
    <row r="411" spans="1:8" x14ac:dyDescent="0.25">
      <c r="A411" t="s">
        <v>3433</v>
      </c>
      <c r="B411" t="s">
        <v>1678</v>
      </c>
      <c r="C411" t="s">
        <v>7851</v>
      </c>
      <c r="D411" s="117">
        <v>539</v>
      </c>
      <c r="E411" s="117">
        <v>314</v>
      </c>
      <c r="F411" s="117"/>
      <c r="G411" s="117"/>
      <c r="H411" s="117"/>
    </row>
    <row r="412" spans="1:8" x14ac:dyDescent="0.25">
      <c r="A412" t="s">
        <v>3434</v>
      </c>
      <c r="B412" t="s">
        <v>1678</v>
      </c>
      <c r="C412" t="s">
        <v>7853</v>
      </c>
      <c r="D412" s="117">
        <v>869</v>
      </c>
      <c r="E412" s="117">
        <v>507</v>
      </c>
      <c r="F412" s="117"/>
      <c r="G412" s="117"/>
      <c r="H412" s="117"/>
    </row>
    <row r="413" spans="1:8" x14ac:dyDescent="0.25">
      <c r="A413" t="s">
        <v>3426</v>
      </c>
      <c r="B413" t="s">
        <v>1678</v>
      </c>
      <c r="C413" t="s">
        <v>7837</v>
      </c>
      <c r="D413" s="117">
        <v>869</v>
      </c>
      <c r="E413" s="117">
        <v>507</v>
      </c>
      <c r="F413" s="117"/>
      <c r="G413" s="117"/>
      <c r="H413" s="117"/>
    </row>
    <row r="414" spans="1:8" x14ac:dyDescent="0.25">
      <c r="A414" t="s">
        <v>3445</v>
      </c>
      <c r="B414" t="s">
        <v>1678</v>
      </c>
      <c r="C414" t="s">
        <v>7874</v>
      </c>
      <c r="D414" s="117">
        <v>539</v>
      </c>
      <c r="E414" s="117">
        <v>314</v>
      </c>
      <c r="F414" s="117"/>
      <c r="G414" s="117"/>
      <c r="H414" s="117"/>
    </row>
    <row r="415" spans="1:8" x14ac:dyDescent="0.25">
      <c r="A415" t="s">
        <v>3428</v>
      </c>
      <c r="B415" t="s">
        <v>1678</v>
      </c>
      <c r="C415" t="s">
        <v>7840</v>
      </c>
      <c r="D415" s="117">
        <v>979</v>
      </c>
      <c r="E415" s="117">
        <v>571</v>
      </c>
      <c r="F415" s="117"/>
      <c r="G415" s="117"/>
      <c r="H415" s="117"/>
    </row>
    <row r="416" spans="1:8" x14ac:dyDescent="0.25">
      <c r="A416" t="s">
        <v>3429</v>
      </c>
      <c r="B416" t="s">
        <v>1678</v>
      </c>
      <c r="C416" t="s">
        <v>7843</v>
      </c>
      <c r="D416" s="117">
        <v>869</v>
      </c>
      <c r="E416" s="117">
        <v>507</v>
      </c>
      <c r="F416" s="117"/>
      <c r="G416" s="117"/>
      <c r="H416" s="117"/>
    </row>
    <row r="417" spans="1:8" x14ac:dyDescent="0.25">
      <c r="A417" t="s">
        <v>3430</v>
      </c>
      <c r="B417" t="s">
        <v>1678</v>
      </c>
      <c r="C417" t="s">
        <v>7846</v>
      </c>
      <c r="D417" s="117">
        <v>539</v>
      </c>
      <c r="E417" s="117">
        <v>314</v>
      </c>
      <c r="F417" s="117"/>
      <c r="G417" s="117"/>
      <c r="H417" s="117"/>
    </row>
    <row r="418" spans="1:8" x14ac:dyDescent="0.25">
      <c r="A418" t="s">
        <v>3432</v>
      </c>
      <c r="B418" t="s">
        <v>1678</v>
      </c>
      <c r="C418" t="s">
        <v>7848</v>
      </c>
      <c r="D418" s="117">
        <v>649</v>
      </c>
      <c r="E418" s="117">
        <v>379</v>
      </c>
      <c r="F418" s="117"/>
      <c r="G418" s="117"/>
      <c r="H418" s="117"/>
    </row>
    <row r="419" spans="1:8" x14ac:dyDescent="0.25">
      <c r="A419" t="s">
        <v>3461</v>
      </c>
      <c r="B419" t="s">
        <v>1678</v>
      </c>
      <c r="C419" t="s">
        <v>7898</v>
      </c>
      <c r="D419" s="117">
        <v>979</v>
      </c>
      <c r="E419" s="117">
        <v>571</v>
      </c>
      <c r="F419" s="117"/>
      <c r="G419" s="117"/>
      <c r="H419" s="117"/>
    </row>
    <row r="420" spans="1:8" x14ac:dyDescent="0.25">
      <c r="A420" t="s">
        <v>3462</v>
      </c>
      <c r="B420" t="s">
        <v>1678</v>
      </c>
      <c r="C420" t="s">
        <v>7900</v>
      </c>
      <c r="D420" s="117">
        <v>979</v>
      </c>
      <c r="E420" s="117">
        <v>571</v>
      </c>
      <c r="F420" s="117"/>
      <c r="G420" s="117"/>
      <c r="H420" s="117"/>
    </row>
    <row r="421" spans="1:8" x14ac:dyDescent="0.25">
      <c r="A421" t="s">
        <v>3438</v>
      </c>
      <c r="B421" t="s">
        <v>1678</v>
      </c>
      <c r="C421" t="s">
        <v>7859</v>
      </c>
      <c r="D421" s="117">
        <v>539</v>
      </c>
      <c r="E421" s="117">
        <v>314</v>
      </c>
      <c r="F421" s="117"/>
      <c r="G421" s="117"/>
      <c r="H421" s="117"/>
    </row>
    <row r="422" spans="1:8" x14ac:dyDescent="0.25">
      <c r="A422" t="s">
        <v>3443</v>
      </c>
      <c r="B422" t="s">
        <v>1678</v>
      </c>
      <c r="C422" t="s">
        <v>7869</v>
      </c>
      <c r="D422" s="117">
        <v>649</v>
      </c>
      <c r="E422" s="117">
        <v>379</v>
      </c>
      <c r="F422" s="117"/>
      <c r="G422" s="117"/>
      <c r="H422" s="117"/>
    </row>
    <row r="423" spans="1:8" x14ac:dyDescent="0.25">
      <c r="A423" t="s">
        <v>3444</v>
      </c>
      <c r="B423" t="s">
        <v>1678</v>
      </c>
      <c r="C423" t="s">
        <v>7871</v>
      </c>
      <c r="D423" s="117">
        <v>1529</v>
      </c>
      <c r="E423" s="117">
        <v>892</v>
      </c>
      <c r="F423" s="117"/>
      <c r="G423" s="117"/>
      <c r="H423" s="117"/>
    </row>
    <row r="424" spans="1:8" x14ac:dyDescent="0.25">
      <c r="A424" t="s">
        <v>3487</v>
      </c>
      <c r="B424" t="s">
        <v>1678</v>
      </c>
      <c r="C424" t="s">
        <v>8105</v>
      </c>
      <c r="D424" s="117">
        <v>2369</v>
      </c>
      <c r="E424" s="117">
        <v>1382</v>
      </c>
      <c r="F424" s="117"/>
      <c r="G424" s="117"/>
      <c r="H424" s="117"/>
    </row>
    <row r="425" spans="1:8" x14ac:dyDescent="0.25">
      <c r="A425" t="s">
        <v>3446</v>
      </c>
      <c r="B425" t="s">
        <v>1678</v>
      </c>
      <c r="C425" t="s">
        <v>7876</v>
      </c>
      <c r="D425" s="117">
        <v>869</v>
      </c>
      <c r="E425" s="117">
        <v>507</v>
      </c>
      <c r="F425" s="117"/>
      <c r="G425" s="117"/>
      <c r="H425" s="117"/>
    </row>
    <row r="426" spans="1:8" x14ac:dyDescent="0.25">
      <c r="A426" t="s">
        <v>3534</v>
      </c>
      <c r="B426" t="s">
        <v>1678</v>
      </c>
      <c r="C426" t="s">
        <v>8073</v>
      </c>
      <c r="D426" s="117">
        <v>2369</v>
      </c>
      <c r="E426" s="117">
        <v>1382</v>
      </c>
      <c r="F426" s="117"/>
      <c r="G426" s="117"/>
      <c r="H426" s="117"/>
    </row>
    <row r="427" spans="1:8" x14ac:dyDescent="0.25">
      <c r="A427" t="s">
        <v>3537</v>
      </c>
      <c r="B427" t="s">
        <v>1678</v>
      </c>
      <c r="C427" t="s">
        <v>8081</v>
      </c>
      <c r="D427" s="117">
        <v>209</v>
      </c>
      <c r="E427" s="117">
        <v>122</v>
      </c>
      <c r="F427" s="117"/>
      <c r="G427" s="117"/>
      <c r="H427" s="117"/>
    </row>
    <row r="428" spans="1:8" x14ac:dyDescent="0.25">
      <c r="A428" t="s">
        <v>3470</v>
      </c>
      <c r="B428" t="s">
        <v>1678</v>
      </c>
      <c r="C428" t="s">
        <v>7915</v>
      </c>
      <c r="D428" s="117">
        <v>209</v>
      </c>
      <c r="E428" s="117">
        <v>122</v>
      </c>
      <c r="F428" s="117"/>
      <c r="G428" s="117"/>
      <c r="H428" s="117"/>
    </row>
    <row r="429" spans="1:8" x14ac:dyDescent="0.25">
      <c r="A429" t="s">
        <v>3436</v>
      </c>
      <c r="B429" t="s">
        <v>1678</v>
      </c>
      <c r="C429" t="s">
        <v>7857</v>
      </c>
      <c r="D429" s="117">
        <v>649</v>
      </c>
      <c r="E429" s="117">
        <v>379</v>
      </c>
      <c r="F429" s="117"/>
      <c r="G429" s="117"/>
      <c r="H429" s="117"/>
    </row>
    <row r="430" spans="1:8" x14ac:dyDescent="0.25">
      <c r="A430" t="s">
        <v>3435</v>
      </c>
      <c r="B430" t="s">
        <v>1678</v>
      </c>
      <c r="C430" t="s">
        <v>7855</v>
      </c>
      <c r="D430" s="117">
        <v>539</v>
      </c>
      <c r="E430" s="117">
        <v>314</v>
      </c>
      <c r="F430" s="117"/>
      <c r="G430" s="117"/>
      <c r="H430" s="117"/>
    </row>
    <row r="431" spans="1:8" x14ac:dyDescent="0.25">
      <c r="A431" t="s">
        <v>3460</v>
      </c>
      <c r="B431" t="s">
        <v>1678</v>
      </c>
      <c r="C431" t="s">
        <v>7896</v>
      </c>
      <c r="D431" s="117">
        <v>1309</v>
      </c>
      <c r="E431" s="117">
        <v>764</v>
      </c>
      <c r="F431" s="117"/>
      <c r="G431" s="117"/>
      <c r="H431" s="117"/>
    </row>
    <row r="432" spans="1:8" x14ac:dyDescent="0.25">
      <c r="A432" t="s">
        <v>1865</v>
      </c>
      <c r="B432" t="s">
        <v>1508</v>
      </c>
      <c r="C432" t="s">
        <v>4177</v>
      </c>
      <c r="D432" s="117">
        <v>5093</v>
      </c>
      <c r="E432" s="117">
        <v>2971</v>
      </c>
      <c r="F432" s="117"/>
      <c r="G432" s="117"/>
      <c r="H432" s="117"/>
    </row>
    <row r="433" spans="1:8" x14ac:dyDescent="0.25">
      <c r="A433" t="s">
        <v>1866</v>
      </c>
      <c r="B433" t="s">
        <v>1508</v>
      </c>
      <c r="C433" t="s">
        <v>4185</v>
      </c>
      <c r="D433" s="117">
        <v>1490</v>
      </c>
      <c r="E433" s="117">
        <v>869</v>
      </c>
      <c r="F433" s="117"/>
      <c r="G433" s="117"/>
      <c r="H433" s="117"/>
    </row>
    <row r="434" spans="1:8" x14ac:dyDescent="0.25">
      <c r="A434" t="s">
        <v>1855</v>
      </c>
      <c r="B434" t="s">
        <v>1508</v>
      </c>
      <c r="C434" t="s">
        <v>4130</v>
      </c>
      <c r="D434" s="117">
        <v>1379</v>
      </c>
      <c r="E434" s="117">
        <v>804</v>
      </c>
      <c r="F434" s="117"/>
      <c r="G434" s="117"/>
      <c r="H434" s="117"/>
    </row>
    <row r="435" spans="1:8" x14ac:dyDescent="0.25">
      <c r="A435" t="s">
        <v>1877</v>
      </c>
      <c r="B435" t="s">
        <v>1506</v>
      </c>
      <c r="C435" t="s">
        <v>4252</v>
      </c>
      <c r="D435" s="117">
        <v>6990</v>
      </c>
      <c r="E435" s="117">
        <v>4252</v>
      </c>
      <c r="F435" s="117"/>
      <c r="G435" s="117"/>
      <c r="H435" s="117"/>
    </row>
    <row r="436" spans="1:8" x14ac:dyDescent="0.25">
      <c r="A436" t="s">
        <v>1938</v>
      </c>
      <c r="B436" t="s">
        <v>1512</v>
      </c>
      <c r="C436" t="s">
        <v>4515</v>
      </c>
      <c r="D436" s="117">
        <v>990</v>
      </c>
      <c r="E436" s="117">
        <v>536</v>
      </c>
      <c r="F436" s="117"/>
      <c r="G436" s="117"/>
      <c r="H436" s="117"/>
    </row>
    <row r="437" spans="1:8" x14ac:dyDescent="0.25">
      <c r="A437" t="s">
        <v>1914</v>
      </c>
      <c r="B437" t="s">
        <v>1512</v>
      </c>
      <c r="C437" t="s">
        <v>4424</v>
      </c>
      <c r="D437" s="117">
        <v>3290</v>
      </c>
      <c r="E437" s="117">
        <v>1782</v>
      </c>
      <c r="F437" s="117"/>
      <c r="G437" s="117"/>
      <c r="H437" s="117"/>
    </row>
    <row r="438" spans="1:8" x14ac:dyDescent="0.25">
      <c r="A438" t="s">
        <v>1918</v>
      </c>
      <c r="B438" t="s">
        <v>1512</v>
      </c>
      <c r="C438" t="s">
        <v>4454</v>
      </c>
      <c r="D438" s="117">
        <v>3990</v>
      </c>
      <c r="E438" s="117">
        <v>2161</v>
      </c>
      <c r="F438" s="117"/>
      <c r="G438" s="117"/>
      <c r="H438" s="117"/>
    </row>
    <row r="439" spans="1:8" x14ac:dyDescent="0.25">
      <c r="A439" t="s">
        <v>1919</v>
      </c>
      <c r="B439" t="s">
        <v>1512</v>
      </c>
      <c r="C439" t="s">
        <v>4460</v>
      </c>
      <c r="D439" s="117">
        <v>5090</v>
      </c>
      <c r="E439" s="117">
        <v>2757</v>
      </c>
      <c r="F439" s="117"/>
      <c r="G439" s="117"/>
      <c r="H439" s="117"/>
    </row>
    <row r="440" spans="1:8" x14ac:dyDescent="0.25">
      <c r="A440" t="s">
        <v>1916</v>
      </c>
      <c r="B440" t="s">
        <v>1512</v>
      </c>
      <c r="C440" t="s">
        <v>4441</v>
      </c>
      <c r="D440" s="117">
        <v>4990</v>
      </c>
      <c r="E440" s="117">
        <v>2828</v>
      </c>
      <c r="F440" s="117"/>
      <c r="G440" s="117"/>
      <c r="H440" s="117"/>
    </row>
    <row r="441" spans="1:8" x14ac:dyDescent="0.25">
      <c r="A441" t="s">
        <v>1915</v>
      </c>
      <c r="B441" t="s">
        <v>1512</v>
      </c>
      <c r="C441" t="s">
        <v>4434</v>
      </c>
      <c r="D441" s="117">
        <v>4990</v>
      </c>
      <c r="E441" s="117">
        <v>2828</v>
      </c>
      <c r="F441" s="117"/>
      <c r="G441" s="117"/>
      <c r="H441" s="117"/>
    </row>
    <row r="442" spans="1:8" x14ac:dyDescent="0.25">
      <c r="A442" t="s">
        <v>1917</v>
      </c>
      <c r="B442" t="s">
        <v>1512</v>
      </c>
      <c r="C442" t="s">
        <v>4446</v>
      </c>
      <c r="D442" s="117">
        <v>6290</v>
      </c>
      <c r="E442" s="117">
        <v>3407</v>
      </c>
      <c r="F442" s="117"/>
      <c r="G442" s="117"/>
      <c r="H442" s="117"/>
    </row>
    <row r="443" spans="1:8" x14ac:dyDescent="0.25">
      <c r="A443" t="s">
        <v>1920</v>
      </c>
      <c r="B443" t="s">
        <v>1514</v>
      </c>
      <c r="C443" t="s">
        <v>4465</v>
      </c>
      <c r="D443" s="117">
        <v>1290</v>
      </c>
      <c r="E443" s="117">
        <v>806</v>
      </c>
      <c r="F443" s="117"/>
      <c r="G443" s="117"/>
      <c r="H443" s="117"/>
    </row>
    <row r="444" spans="1:8" x14ac:dyDescent="0.25">
      <c r="A444" t="s">
        <v>1928</v>
      </c>
      <c r="B444" t="s">
        <v>1514</v>
      </c>
      <c r="C444" t="s">
        <v>4482</v>
      </c>
      <c r="D444" s="117">
        <v>2090</v>
      </c>
      <c r="E444" s="117">
        <v>1219</v>
      </c>
      <c r="F444" s="117"/>
      <c r="G444" s="117"/>
      <c r="H444" s="117"/>
    </row>
    <row r="445" spans="1:8" x14ac:dyDescent="0.25">
      <c r="A445" t="s">
        <v>1929</v>
      </c>
      <c r="B445" t="s">
        <v>1514</v>
      </c>
      <c r="C445" t="s">
        <v>4488</v>
      </c>
      <c r="D445" s="117">
        <v>2090</v>
      </c>
      <c r="E445" s="117">
        <v>1219</v>
      </c>
      <c r="F445" s="117"/>
      <c r="G445" s="117"/>
      <c r="H445" s="117"/>
    </row>
    <row r="446" spans="1:8" x14ac:dyDescent="0.25">
      <c r="A446" t="s">
        <v>1931</v>
      </c>
      <c r="B446" t="s">
        <v>1514</v>
      </c>
      <c r="C446" t="s">
        <v>4492</v>
      </c>
      <c r="D446" s="117">
        <v>2290</v>
      </c>
      <c r="E446" s="117">
        <v>1336</v>
      </c>
      <c r="F446" s="117"/>
      <c r="G446" s="117"/>
      <c r="H446" s="117"/>
    </row>
    <row r="447" spans="1:8" x14ac:dyDescent="0.25">
      <c r="A447" t="s">
        <v>1933</v>
      </c>
      <c r="B447" t="s">
        <v>1514</v>
      </c>
      <c r="C447" t="s">
        <v>4494</v>
      </c>
      <c r="D447" s="117">
        <v>3290</v>
      </c>
      <c r="E447" s="117">
        <v>1919</v>
      </c>
      <c r="F447" s="117"/>
      <c r="G447" s="117"/>
      <c r="H447" s="117"/>
    </row>
    <row r="448" spans="1:8" x14ac:dyDescent="0.25">
      <c r="A448" t="s">
        <v>1934</v>
      </c>
      <c r="B448" t="s">
        <v>1514</v>
      </c>
      <c r="C448" t="s">
        <v>4500</v>
      </c>
      <c r="D448" s="117">
        <v>3190</v>
      </c>
      <c r="E448" s="117">
        <v>1861</v>
      </c>
      <c r="F448" s="117"/>
      <c r="G448" s="117"/>
      <c r="H448" s="117"/>
    </row>
    <row r="449" spans="1:8" x14ac:dyDescent="0.25">
      <c r="A449" t="s">
        <v>1907</v>
      </c>
      <c r="B449" t="s">
        <v>1510</v>
      </c>
      <c r="C449" t="s">
        <v>4377</v>
      </c>
      <c r="D449" s="117">
        <v>2190</v>
      </c>
      <c r="E449" s="117">
        <v>1278</v>
      </c>
      <c r="F449" s="117"/>
      <c r="G449" s="117"/>
      <c r="H449" s="117"/>
    </row>
    <row r="450" spans="1:8" x14ac:dyDescent="0.25">
      <c r="A450" t="s">
        <v>1908</v>
      </c>
      <c r="B450" t="s">
        <v>1510</v>
      </c>
      <c r="C450" t="s">
        <v>4386</v>
      </c>
      <c r="D450" s="117">
        <v>2490</v>
      </c>
      <c r="E450" s="117">
        <v>1453</v>
      </c>
      <c r="F450" s="117"/>
      <c r="G450" s="117"/>
      <c r="H450" s="117"/>
    </row>
    <row r="451" spans="1:8" x14ac:dyDescent="0.25">
      <c r="A451" t="s">
        <v>1911</v>
      </c>
      <c r="B451" t="s">
        <v>1510</v>
      </c>
      <c r="C451" t="s">
        <v>4398</v>
      </c>
      <c r="D451" s="117">
        <v>2390</v>
      </c>
      <c r="E451" s="117">
        <v>1394</v>
      </c>
      <c r="F451" s="117"/>
      <c r="G451" s="117"/>
      <c r="H451" s="117"/>
    </row>
    <row r="452" spans="1:8" x14ac:dyDescent="0.25">
      <c r="A452" t="s">
        <v>1912</v>
      </c>
      <c r="B452" t="s">
        <v>1510</v>
      </c>
      <c r="C452" t="s">
        <v>4408</v>
      </c>
      <c r="D452" s="117">
        <v>3190</v>
      </c>
      <c r="E452" s="117">
        <v>1861</v>
      </c>
      <c r="F452" s="117"/>
      <c r="G452" s="117"/>
      <c r="H452" s="117"/>
    </row>
    <row r="453" spans="1:8" x14ac:dyDescent="0.25">
      <c r="A453" t="s">
        <v>1913</v>
      </c>
      <c r="B453" t="s">
        <v>1510</v>
      </c>
      <c r="C453" t="s">
        <v>4415</v>
      </c>
      <c r="D453" s="117">
        <v>3290</v>
      </c>
      <c r="E453" s="117">
        <v>1919</v>
      </c>
      <c r="F453" s="117"/>
      <c r="G453" s="117"/>
      <c r="H453" s="117"/>
    </row>
    <row r="454" spans="1:8" x14ac:dyDescent="0.25">
      <c r="A454" t="s">
        <v>1846</v>
      </c>
      <c r="B454" t="s">
        <v>1508</v>
      </c>
      <c r="C454" t="s">
        <v>4098</v>
      </c>
      <c r="D454" s="117">
        <v>803</v>
      </c>
      <c r="E454" s="117">
        <v>468</v>
      </c>
      <c r="F454" s="117"/>
      <c r="G454" s="117"/>
      <c r="H454" s="117"/>
    </row>
    <row r="455" spans="1:8" x14ac:dyDescent="0.25">
      <c r="A455" t="s">
        <v>1845</v>
      </c>
      <c r="B455" t="s">
        <v>1508</v>
      </c>
      <c r="C455" t="s">
        <v>4093</v>
      </c>
      <c r="D455" s="117">
        <v>899</v>
      </c>
      <c r="E455" s="117">
        <v>524</v>
      </c>
      <c r="F455" s="117"/>
      <c r="G455" s="117"/>
      <c r="H455" s="117"/>
    </row>
    <row r="456" spans="1:8" x14ac:dyDescent="0.25">
      <c r="A456" t="s">
        <v>1874</v>
      </c>
      <c r="B456" t="s">
        <v>1506</v>
      </c>
      <c r="C456" t="s">
        <v>4227</v>
      </c>
      <c r="D456" s="117">
        <v>6990</v>
      </c>
      <c r="E456" s="117">
        <v>3903</v>
      </c>
      <c r="F456" s="117"/>
      <c r="G456" s="117"/>
      <c r="H456" s="117"/>
    </row>
    <row r="457" spans="1:8" x14ac:dyDescent="0.25">
      <c r="A457" t="s">
        <v>1856</v>
      </c>
      <c r="B457" t="s">
        <v>1508</v>
      </c>
      <c r="C457" t="s">
        <v>4134</v>
      </c>
      <c r="D457" s="117">
        <v>4149</v>
      </c>
      <c r="E457" s="117">
        <v>2524</v>
      </c>
      <c r="F457" s="117"/>
      <c r="G457" s="117"/>
      <c r="H457" s="117"/>
    </row>
    <row r="458" spans="1:8" x14ac:dyDescent="0.25">
      <c r="A458" t="s">
        <v>2243</v>
      </c>
      <c r="B458" t="s">
        <v>1547</v>
      </c>
      <c r="C458" t="s">
        <v>5305</v>
      </c>
      <c r="D458" s="117">
        <v>2090</v>
      </c>
      <c r="E458" s="117">
        <v>1428</v>
      </c>
      <c r="F458" s="117"/>
      <c r="G458" s="117"/>
      <c r="H458" s="117"/>
    </row>
    <row r="459" spans="1:8" x14ac:dyDescent="0.25">
      <c r="A459" t="s">
        <v>1853</v>
      </c>
      <c r="B459" t="s">
        <v>1508</v>
      </c>
      <c r="C459" t="s">
        <v>4127</v>
      </c>
      <c r="D459" s="117">
        <v>1059</v>
      </c>
      <c r="E459" s="117">
        <v>615</v>
      </c>
      <c r="F459" s="117"/>
      <c r="G459" s="117"/>
      <c r="H459" s="117"/>
    </row>
    <row r="460" spans="1:8" x14ac:dyDescent="0.25">
      <c r="A460" t="s">
        <v>1848</v>
      </c>
      <c r="B460" t="s">
        <v>1508</v>
      </c>
      <c r="C460" t="s">
        <v>4104</v>
      </c>
      <c r="D460" s="117">
        <v>929</v>
      </c>
      <c r="E460" s="117">
        <v>542</v>
      </c>
      <c r="F460" s="117"/>
      <c r="G460" s="117"/>
      <c r="H460" s="117"/>
    </row>
    <row r="461" spans="1:8" x14ac:dyDescent="0.25">
      <c r="A461" t="s">
        <v>1849</v>
      </c>
      <c r="B461" t="s">
        <v>1508</v>
      </c>
      <c r="C461" t="s">
        <v>4113</v>
      </c>
      <c r="D461" s="117">
        <v>929</v>
      </c>
      <c r="E461" s="117">
        <v>542</v>
      </c>
      <c r="F461" s="117"/>
      <c r="G461" s="117"/>
      <c r="H461" s="117"/>
    </row>
    <row r="462" spans="1:8" x14ac:dyDescent="0.25">
      <c r="A462" t="s">
        <v>1850</v>
      </c>
      <c r="B462" t="s">
        <v>1508</v>
      </c>
      <c r="C462" t="s">
        <v>4118</v>
      </c>
      <c r="D462" s="117">
        <v>1269</v>
      </c>
      <c r="E462" s="117">
        <v>740</v>
      </c>
      <c r="F462" s="117"/>
      <c r="G462" s="117"/>
      <c r="H462" s="117"/>
    </row>
    <row r="463" spans="1:8" x14ac:dyDescent="0.25">
      <c r="A463" t="s">
        <v>2271</v>
      </c>
      <c r="B463" t="s">
        <v>1560</v>
      </c>
      <c r="C463" t="s">
        <v>5427</v>
      </c>
      <c r="D463" s="117">
        <v>26190</v>
      </c>
      <c r="E463" s="117">
        <v>17897</v>
      </c>
      <c r="F463" s="117"/>
      <c r="G463" s="117"/>
      <c r="H463" s="117"/>
    </row>
    <row r="464" spans="1:8" x14ac:dyDescent="0.25">
      <c r="A464" t="s">
        <v>2292</v>
      </c>
      <c r="B464" t="s">
        <v>1566</v>
      </c>
      <c r="C464" t="s">
        <v>5517</v>
      </c>
      <c r="D464" s="117">
        <v>15690</v>
      </c>
      <c r="E464" s="117">
        <v>10722</v>
      </c>
      <c r="F464" s="117"/>
      <c r="G464" s="117"/>
      <c r="H464" s="117"/>
    </row>
    <row r="465" spans="1:8" x14ac:dyDescent="0.25">
      <c r="A465" t="s">
        <v>2293</v>
      </c>
      <c r="B465" t="s">
        <v>1566</v>
      </c>
      <c r="C465" t="s">
        <v>5520</v>
      </c>
      <c r="D465" s="117">
        <v>9390</v>
      </c>
      <c r="E465" s="117">
        <v>6417</v>
      </c>
      <c r="F465" s="117"/>
      <c r="G465" s="117"/>
      <c r="H465" s="117"/>
    </row>
    <row r="466" spans="1:8" x14ac:dyDescent="0.25">
      <c r="A466" t="s">
        <v>1860</v>
      </c>
      <c r="B466" t="s">
        <v>1508</v>
      </c>
      <c r="C466" t="s">
        <v>4148</v>
      </c>
      <c r="D466" s="117">
        <v>1869</v>
      </c>
      <c r="E466" s="117">
        <v>1090</v>
      </c>
      <c r="F466" s="117"/>
      <c r="G466" s="117"/>
      <c r="H466" s="117"/>
    </row>
    <row r="467" spans="1:8" x14ac:dyDescent="0.25">
      <c r="A467" t="s">
        <v>1861</v>
      </c>
      <c r="B467" t="s">
        <v>1508</v>
      </c>
      <c r="C467" t="s">
        <v>4155</v>
      </c>
      <c r="D467" s="117">
        <v>1729</v>
      </c>
      <c r="E467" s="117">
        <v>1009</v>
      </c>
      <c r="F467" s="117"/>
      <c r="G467" s="117"/>
      <c r="H467" s="117"/>
    </row>
    <row r="468" spans="1:8" x14ac:dyDescent="0.25">
      <c r="A468" t="s">
        <v>1862</v>
      </c>
      <c r="B468" t="s">
        <v>1508</v>
      </c>
      <c r="C468" t="s">
        <v>4162</v>
      </c>
      <c r="D468" s="117">
        <v>2799</v>
      </c>
      <c r="E468" s="117">
        <v>1633</v>
      </c>
      <c r="F468" s="117"/>
      <c r="G468" s="117"/>
      <c r="H468" s="117"/>
    </row>
    <row r="469" spans="1:8" x14ac:dyDescent="0.25">
      <c r="A469" t="s">
        <v>1863</v>
      </c>
      <c r="B469" t="s">
        <v>1508</v>
      </c>
      <c r="C469" t="s">
        <v>4166</v>
      </c>
      <c r="D469" s="117">
        <v>3999</v>
      </c>
      <c r="E469" s="117">
        <v>2333</v>
      </c>
      <c r="F469" s="117"/>
      <c r="G469" s="117"/>
      <c r="H469" s="117"/>
    </row>
    <row r="470" spans="1:8" x14ac:dyDescent="0.25">
      <c r="A470" t="s">
        <v>2093</v>
      </c>
      <c r="B470" t="s">
        <v>1520</v>
      </c>
      <c r="C470" t="s">
        <v>4887</v>
      </c>
      <c r="D470" s="117">
        <v>1039</v>
      </c>
      <c r="E470" s="117">
        <v>624</v>
      </c>
      <c r="F470" s="117"/>
      <c r="G470" s="117"/>
      <c r="H470" s="117"/>
    </row>
    <row r="471" spans="1:8" x14ac:dyDescent="0.25">
      <c r="A471" t="s">
        <v>2095</v>
      </c>
      <c r="B471" t="s">
        <v>1520</v>
      </c>
      <c r="C471" t="s">
        <v>4897</v>
      </c>
      <c r="D471" s="117">
        <v>1190</v>
      </c>
      <c r="E471" s="117">
        <v>714</v>
      </c>
      <c r="F471" s="117"/>
      <c r="G471" s="117"/>
      <c r="H471" s="117"/>
    </row>
    <row r="472" spans="1:8" x14ac:dyDescent="0.25">
      <c r="A472" t="s">
        <v>2097</v>
      </c>
      <c r="B472" t="s">
        <v>1520</v>
      </c>
      <c r="C472" t="s">
        <v>4911</v>
      </c>
      <c r="D472" s="117">
        <v>1039</v>
      </c>
      <c r="E472" s="117">
        <v>624</v>
      </c>
      <c r="F472" s="117"/>
      <c r="G472" s="117"/>
      <c r="H472" s="117"/>
    </row>
    <row r="473" spans="1:8" x14ac:dyDescent="0.25">
      <c r="A473" t="s">
        <v>2098</v>
      </c>
      <c r="B473" t="s">
        <v>1520</v>
      </c>
      <c r="C473" t="s">
        <v>4917</v>
      </c>
      <c r="D473" s="117">
        <v>1039</v>
      </c>
      <c r="E473" s="117">
        <v>624</v>
      </c>
      <c r="F473" s="117"/>
      <c r="G473" s="117"/>
      <c r="H473" s="117"/>
    </row>
    <row r="474" spans="1:8" x14ac:dyDescent="0.25">
      <c r="A474" t="s">
        <v>2099</v>
      </c>
      <c r="B474" t="s">
        <v>1520</v>
      </c>
      <c r="C474" t="s">
        <v>4925</v>
      </c>
      <c r="D474" s="117">
        <v>1039</v>
      </c>
      <c r="E474" s="117">
        <v>624</v>
      </c>
      <c r="F474" s="117"/>
      <c r="G474" s="117"/>
      <c r="H474" s="117"/>
    </row>
    <row r="475" spans="1:8" x14ac:dyDescent="0.25">
      <c r="A475" t="s">
        <v>2101</v>
      </c>
      <c r="B475" t="s">
        <v>1520</v>
      </c>
      <c r="C475" t="s">
        <v>4933</v>
      </c>
      <c r="D475" s="117">
        <v>1190</v>
      </c>
      <c r="E475" s="117">
        <v>714</v>
      </c>
      <c r="F475" s="117"/>
      <c r="G475" s="117"/>
      <c r="H475" s="117"/>
    </row>
    <row r="476" spans="1:8" x14ac:dyDescent="0.25">
      <c r="A476" t="s">
        <v>2102</v>
      </c>
      <c r="B476" t="s">
        <v>1520</v>
      </c>
      <c r="C476" t="s">
        <v>4937</v>
      </c>
      <c r="D476" s="117">
        <v>629</v>
      </c>
      <c r="E476" s="117">
        <v>378</v>
      </c>
      <c r="F476" s="117"/>
      <c r="G476" s="117"/>
      <c r="H476" s="117"/>
    </row>
    <row r="477" spans="1:8" x14ac:dyDescent="0.25">
      <c r="A477" t="s">
        <v>2106</v>
      </c>
      <c r="B477" t="s">
        <v>1524</v>
      </c>
      <c r="C477" t="s">
        <v>4958</v>
      </c>
      <c r="D477" s="117">
        <v>919</v>
      </c>
      <c r="E477" s="117">
        <v>552</v>
      </c>
      <c r="F477" s="117"/>
      <c r="G477" s="117"/>
      <c r="H477" s="117"/>
    </row>
    <row r="478" spans="1:8" x14ac:dyDescent="0.25">
      <c r="A478" t="s">
        <v>2107</v>
      </c>
      <c r="B478" t="s">
        <v>1524</v>
      </c>
      <c r="C478" t="s">
        <v>4961</v>
      </c>
      <c r="D478" s="117">
        <v>519</v>
      </c>
      <c r="E478" s="117">
        <v>312</v>
      </c>
      <c r="F478" s="117"/>
      <c r="G478" s="117"/>
      <c r="H478" s="117"/>
    </row>
    <row r="479" spans="1:8" x14ac:dyDescent="0.25">
      <c r="A479" t="s">
        <v>2109</v>
      </c>
      <c r="B479" t="s">
        <v>1524</v>
      </c>
      <c r="C479" t="s">
        <v>4973</v>
      </c>
      <c r="D479" s="117">
        <v>519</v>
      </c>
      <c r="E479" s="117">
        <v>311</v>
      </c>
      <c r="F479" s="117"/>
      <c r="G479" s="117"/>
      <c r="H479" s="117"/>
    </row>
    <row r="480" spans="1:8" x14ac:dyDescent="0.25">
      <c r="A480" t="s">
        <v>2110</v>
      </c>
      <c r="B480" t="s">
        <v>1524</v>
      </c>
      <c r="C480" t="s">
        <v>4976</v>
      </c>
      <c r="D480" s="117">
        <v>529</v>
      </c>
      <c r="E480" s="117">
        <v>318</v>
      </c>
      <c r="F480" s="117"/>
      <c r="G480" s="117"/>
      <c r="H480" s="117"/>
    </row>
    <row r="481" spans="1:8" x14ac:dyDescent="0.25">
      <c r="A481" t="s">
        <v>2111</v>
      </c>
      <c r="B481" t="s">
        <v>1524</v>
      </c>
      <c r="C481" t="s">
        <v>4981</v>
      </c>
      <c r="D481" s="117">
        <v>1190</v>
      </c>
      <c r="E481" s="117">
        <v>714</v>
      </c>
      <c r="F481" s="117"/>
      <c r="G481" s="117"/>
      <c r="H481" s="117"/>
    </row>
    <row r="482" spans="1:8" x14ac:dyDescent="0.25">
      <c r="A482" t="s">
        <v>2112</v>
      </c>
      <c r="B482" t="s">
        <v>1524</v>
      </c>
      <c r="C482" t="s">
        <v>4985</v>
      </c>
      <c r="D482" s="117">
        <v>790</v>
      </c>
      <c r="E482" s="117">
        <v>474</v>
      </c>
      <c r="F482" s="117"/>
      <c r="G482" s="117"/>
      <c r="H482" s="117"/>
    </row>
    <row r="483" spans="1:8" x14ac:dyDescent="0.25">
      <c r="A483" t="s">
        <v>2113</v>
      </c>
      <c r="B483" t="s">
        <v>1524</v>
      </c>
      <c r="C483" t="s">
        <v>4990</v>
      </c>
      <c r="D483" s="117">
        <v>790</v>
      </c>
      <c r="E483" s="117">
        <v>474</v>
      </c>
      <c r="F483" s="117"/>
      <c r="G483" s="117"/>
      <c r="H483" s="117"/>
    </row>
    <row r="484" spans="1:8" x14ac:dyDescent="0.25">
      <c r="A484" t="s">
        <v>2114</v>
      </c>
      <c r="B484" t="s">
        <v>1524</v>
      </c>
      <c r="C484" t="s">
        <v>4994</v>
      </c>
      <c r="D484" s="117">
        <v>790</v>
      </c>
      <c r="E484" s="117">
        <v>474</v>
      </c>
      <c r="F484" s="117"/>
      <c r="G484" s="117"/>
      <c r="H484" s="117"/>
    </row>
    <row r="485" spans="1:8" x14ac:dyDescent="0.25">
      <c r="A485" t="s">
        <v>2115</v>
      </c>
      <c r="B485" t="s">
        <v>1524</v>
      </c>
      <c r="C485" t="s">
        <v>4999</v>
      </c>
      <c r="D485" s="117">
        <v>790</v>
      </c>
      <c r="E485" s="117">
        <v>474</v>
      </c>
      <c r="F485" s="117"/>
      <c r="G485" s="117"/>
      <c r="H485" s="117"/>
    </row>
    <row r="486" spans="1:8" x14ac:dyDescent="0.25">
      <c r="A486" t="s">
        <v>2119</v>
      </c>
      <c r="B486" t="s">
        <v>1524</v>
      </c>
      <c r="C486" t="s">
        <v>5011</v>
      </c>
      <c r="D486" s="117">
        <v>3190</v>
      </c>
      <c r="E486" s="117">
        <v>1914</v>
      </c>
      <c r="F486" s="117"/>
      <c r="G486" s="117"/>
      <c r="H486" s="117"/>
    </row>
    <row r="487" spans="1:8" x14ac:dyDescent="0.25">
      <c r="A487" t="s">
        <v>2120</v>
      </c>
      <c r="B487" t="s">
        <v>1524</v>
      </c>
      <c r="C487" t="s">
        <v>5016</v>
      </c>
      <c r="D487" s="117">
        <v>2190</v>
      </c>
      <c r="E487" s="117">
        <v>1314</v>
      </c>
      <c r="F487" s="117"/>
      <c r="G487" s="117"/>
      <c r="H487" s="117"/>
    </row>
    <row r="488" spans="1:8" x14ac:dyDescent="0.25">
      <c r="A488" t="s">
        <v>2122</v>
      </c>
      <c r="B488" t="s">
        <v>1524</v>
      </c>
      <c r="C488" t="s">
        <v>5022</v>
      </c>
      <c r="D488" s="117">
        <v>2190</v>
      </c>
      <c r="E488" s="117">
        <v>1314</v>
      </c>
      <c r="F488" s="117"/>
      <c r="G488" s="117"/>
      <c r="H488" s="117"/>
    </row>
    <row r="489" spans="1:8" x14ac:dyDescent="0.25">
      <c r="A489" t="s">
        <v>2123</v>
      </c>
      <c r="B489" t="s">
        <v>1524</v>
      </c>
      <c r="C489" t="s">
        <v>8117</v>
      </c>
      <c r="D489" s="117">
        <v>2990</v>
      </c>
      <c r="E489" s="117">
        <v>1794</v>
      </c>
      <c r="F489" s="117"/>
      <c r="G489" s="117"/>
      <c r="H489" s="117"/>
    </row>
    <row r="490" spans="1:8" x14ac:dyDescent="0.25">
      <c r="A490" t="s">
        <v>2124</v>
      </c>
      <c r="B490" t="s">
        <v>1524</v>
      </c>
      <c r="C490" t="s">
        <v>8118</v>
      </c>
      <c r="D490" s="117">
        <v>2990</v>
      </c>
      <c r="E490" s="117">
        <v>1794</v>
      </c>
      <c r="F490" s="117"/>
      <c r="G490" s="117"/>
      <c r="H490" s="117"/>
    </row>
    <row r="491" spans="1:8" x14ac:dyDescent="0.25">
      <c r="A491" t="s">
        <v>2126</v>
      </c>
      <c r="B491" t="s">
        <v>1524</v>
      </c>
      <c r="C491" t="s">
        <v>5040</v>
      </c>
      <c r="D491" s="117">
        <v>1190</v>
      </c>
      <c r="E491" s="117">
        <v>714</v>
      </c>
      <c r="F491" s="117"/>
      <c r="G491" s="117"/>
      <c r="H491" s="117"/>
    </row>
    <row r="492" spans="1:8" x14ac:dyDescent="0.25">
      <c r="A492" t="s">
        <v>3222</v>
      </c>
      <c r="B492" t="s">
        <v>1629</v>
      </c>
      <c r="C492" t="s">
        <v>7400</v>
      </c>
      <c r="D492" s="117">
        <v>3590</v>
      </c>
      <c r="E492" s="117">
        <v>2184</v>
      </c>
      <c r="F492" s="117"/>
      <c r="G492" s="117"/>
      <c r="H492" s="117"/>
    </row>
    <row r="493" spans="1:8" x14ac:dyDescent="0.25">
      <c r="A493" t="s">
        <v>3223</v>
      </c>
      <c r="B493" t="s">
        <v>1629</v>
      </c>
      <c r="C493" t="s">
        <v>7407</v>
      </c>
      <c r="D493" s="117">
        <v>4690</v>
      </c>
      <c r="E493" s="117">
        <v>2853</v>
      </c>
      <c r="F493" s="117"/>
      <c r="G493" s="117"/>
      <c r="H493" s="117"/>
    </row>
    <row r="494" spans="1:8" x14ac:dyDescent="0.25">
      <c r="A494" t="s">
        <v>3224</v>
      </c>
      <c r="B494" t="s">
        <v>1629</v>
      </c>
      <c r="C494" t="s">
        <v>7411</v>
      </c>
      <c r="D494" s="117">
        <v>3590</v>
      </c>
      <c r="E494" s="117">
        <v>2274</v>
      </c>
      <c r="F494" s="117"/>
      <c r="G494" s="117"/>
      <c r="H494" s="117"/>
    </row>
    <row r="495" spans="1:8" x14ac:dyDescent="0.25">
      <c r="A495" t="s">
        <v>3225</v>
      </c>
      <c r="B495" t="s">
        <v>1629</v>
      </c>
      <c r="C495" t="s">
        <v>7416</v>
      </c>
      <c r="D495" s="117">
        <v>4690</v>
      </c>
      <c r="E495" s="117">
        <v>2853</v>
      </c>
      <c r="F495" s="117"/>
      <c r="G495" s="117"/>
      <c r="H495" s="117"/>
    </row>
    <row r="496" spans="1:8" x14ac:dyDescent="0.25">
      <c r="A496" t="s">
        <v>3226</v>
      </c>
      <c r="B496" t="s">
        <v>1626</v>
      </c>
      <c r="C496" t="s">
        <v>7217</v>
      </c>
      <c r="D496" s="117">
        <v>5590</v>
      </c>
      <c r="E496" s="117">
        <v>3401</v>
      </c>
      <c r="F496" s="117"/>
      <c r="G496" s="117"/>
      <c r="H496" s="117"/>
    </row>
    <row r="497" spans="1:8" x14ac:dyDescent="0.25">
      <c r="A497" t="s">
        <v>3227</v>
      </c>
      <c r="B497" t="s">
        <v>1626</v>
      </c>
      <c r="C497" t="s">
        <v>7427</v>
      </c>
      <c r="D497" s="117">
        <v>9190</v>
      </c>
      <c r="E497" s="117">
        <v>5897</v>
      </c>
      <c r="F497" s="117"/>
      <c r="G497" s="117"/>
      <c r="H497" s="117"/>
    </row>
    <row r="498" spans="1:8" x14ac:dyDescent="0.25">
      <c r="A498" t="s">
        <v>3228</v>
      </c>
      <c r="B498" t="s">
        <v>1626</v>
      </c>
      <c r="C498" t="s">
        <v>7432</v>
      </c>
      <c r="D498" s="117">
        <v>7490</v>
      </c>
      <c r="E498" s="117">
        <v>4806</v>
      </c>
      <c r="F498" s="117"/>
      <c r="G498" s="117"/>
      <c r="H498" s="117"/>
    </row>
    <row r="499" spans="1:8" x14ac:dyDescent="0.25">
      <c r="A499" t="s">
        <v>3229</v>
      </c>
      <c r="B499" t="s">
        <v>1627</v>
      </c>
      <c r="C499" t="s">
        <v>7439</v>
      </c>
      <c r="D499" s="117">
        <v>8590</v>
      </c>
      <c r="E499" s="117">
        <v>5226</v>
      </c>
      <c r="F499" s="117"/>
      <c r="G499" s="117"/>
      <c r="H499" s="117"/>
    </row>
    <row r="500" spans="1:8" x14ac:dyDescent="0.25">
      <c r="A500" t="s">
        <v>3230</v>
      </c>
      <c r="B500" t="s">
        <v>1627</v>
      </c>
      <c r="C500" t="s">
        <v>7447</v>
      </c>
      <c r="D500" s="117">
        <v>11390</v>
      </c>
      <c r="E500" s="117">
        <v>6739</v>
      </c>
      <c r="F500" s="117"/>
      <c r="G500" s="117"/>
      <c r="H500" s="117"/>
    </row>
    <row r="501" spans="1:8" x14ac:dyDescent="0.25">
      <c r="A501" t="s">
        <v>3231</v>
      </c>
      <c r="B501" t="s">
        <v>1625</v>
      </c>
      <c r="C501" t="s">
        <v>7453</v>
      </c>
      <c r="D501" s="117">
        <v>7290</v>
      </c>
      <c r="E501" s="117">
        <v>4435</v>
      </c>
      <c r="F501" s="117"/>
      <c r="G501" s="117"/>
      <c r="H501" s="117"/>
    </row>
    <row r="502" spans="1:8" x14ac:dyDescent="0.25">
      <c r="A502" t="s">
        <v>2252</v>
      </c>
      <c r="B502" t="s">
        <v>1551</v>
      </c>
      <c r="C502" t="s">
        <v>5331</v>
      </c>
      <c r="D502" s="117">
        <v>11390</v>
      </c>
      <c r="E502" s="117">
        <v>7783</v>
      </c>
      <c r="F502" s="117"/>
      <c r="G502" s="117"/>
      <c r="H502" s="117"/>
    </row>
    <row r="503" spans="1:8" x14ac:dyDescent="0.25">
      <c r="A503" t="s">
        <v>2256</v>
      </c>
      <c r="B503" t="s">
        <v>1554</v>
      </c>
      <c r="C503" t="s">
        <v>5356</v>
      </c>
      <c r="D503" s="117">
        <v>13790</v>
      </c>
      <c r="E503" s="117">
        <v>9423</v>
      </c>
      <c r="F503" s="117"/>
      <c r="G503" s="117"/>
      <c r="H503" s="117"/>
    </row>
    <row r="504" spans="1:8" x14ac:dyDescent="0.25">
      <c r="A504" t="s">
        <v>2257</v>
      </c>
      <c r="B504" t="s">
        <v>1554</v>
      </c>
      <c r="C504" t="s">
        <v>5365</v>
      </c>
      <c r="D504" s="117">
        <v>5590</v>
      </c>
      <c r="E504" s="117">
        <v>3820</v>
      </c>
      <c r="F504" s="117"/>
      <c r="G504" s="117"/>
      <c r="H504" s="117"/>
    </row>
    <row r="505" spans="1:8" x14ac:dyDescent="0.25">
      <c r="A505" t="s">
        <v>2266</v>
      </c>
      <c r="B505" t="s">
        <v>1554</v>
      </c>
      <c r="C505" t="s">
        <v>5404</v>
      </c>
      <c r="D505" s="117">
        <v>33390</v>
      </c>
      <c r="E505" s="117">
        <v>22817</v>
      </c>
      <c r="F505" s="117"/>
      <c r="G505" s="117"/>
      <c r="H505" s="117"/>
    </row>
    <row r="506" spans="1:8" x14ac:dyDescent="0.25">
      <c r="A506" t="s">
        <v>2267</v>
      </c>
      <c r="B506" t="s">
        <v>1554</v>
      </c>
      <c r="C506" t="s">
        <v>5409</v>
      </c>
      <c r="D506" s="117">
        <v>18590</v>
      </c>
      <c r="E506" s="117">
        <v>12703</v>
      </c>
      <c r="F506" s="117"/>
      <c r="G506" s="117"/>
      <c r="H506" s="117"/>
    </row>
    <row r="507" spans="1:8" x14ac:dyDescent="0.25">
      <c r="A507" t="s">
        <v>2258</v>
      </c>
      <c r="B507" t="s">
        <v>1554</v>
      </c>
      <c r="C507" t="s">
        <v>5369</v>
      </c>
      <c r="D507" s="117">
        <v>8590</v>
      </c>
      <c r="E507" s="117">
        <v>5870</v>
      </c>
      <c r="F507" s="117"/>
      <c r="G507" s="117"/>
      <c r="H507" s="117"/>
    </row>
    <row r="508" spans="1:8" x14ac:dyDescent="0.25">
      <c r="A508" t="s">
        <v>2259</v>
      </c>
      <c r="B508" t="s">
        <v>1554</v>
      </c>
      <c r="C508" t="s">
        <v>5378</v>
      </c>
      <c r="D508" s="117">
        <v>9490</v>
      </c>
      <c r="E508" s="117">
        <v>6485</v>
      </c>
      <c r="F508" s="117"/>
      <c r="G508" s="117"/>
      <c r="H508" s="117"/>
    </row>
    <row r="509" spans="1:8" x14ac:dyDescent="0.25">
      <c r="A509" t="s">
        <v>2254</v>
      </c>
      <c r="B509" t="s">
        <v>1554</v>
      </c>
      <c r="C509" t="s">
        <v>5340</v>
      </c>
      <c r="D509" s="117">
        <v>29990</v>
      </c>
      <c r="E509" s="117">
        <v>20493</v>
      </c>
      <c r="F509" s="117"/>
      <c r="G509" s="117"/>
      <c r="H509" s="117"/>
    </row>
    <row r="510" spans="1:8" x14ac:dyDescent="0.25">
      <c r="A510" t="s">
        <v>2255</v>
      </c>
      <c r="B510" t="s">
        <v>1554</v>
      </c>
      <c r="C510" t="s">
        <v>5349</v>
      </c>
      <c r="D510" s="117">
        <v>17090</v>
      </c>
      <c r="E510" s="117">
        <v>11678</v>
      </c>
      <c r="F510" s="117"/>
      <c r="G510" s="117"/>
      <c r="H510" s="117"/>
    </row>
    <row r="511" spans="1:8" x14ac:dyDescent="0.25">
      <c r="A511" t="s">
        <v>2331</v>
      </c>
      <c r="B511" t="s">
        <v>1587</v>
      </c>
      <c r="C511" t="s">
        <v>5606</v>
      </c>
      <c r="D511" s="117">
        <v>1639</v>
      </c>
      <c r="E511" s="117">
        <v>1120</v>
      </c>
      <c r="F511" s="117"/>
      <c r="G511" s="117"/>
      <c r="H511" s="117"/>
    </row>
    <row r="512" spans="1:8" x14ac:dyDescent="0.25">
      <c r="A512" t="s">
        <v>2329</v>
      </c>
      <c r="B512" t="s">
        <v>1587</v>
      </c>
      <c r="C512" t="s">
        <v>5597</v>
      </c>
      <c r="D512" s="117">
        <v>1089</v>
      </c>
      <c r="E512" s="117">
        <v>744</v>
      </c>
      <c r="F512" s="117"/>
      <c r="G512" s="117"/>
      <c r="H512" s="117"/>
    </row>
    <row r="513" spans="1:8" x14ac:dyDescent="0.25">
      <c r="A513" t="s">
        <v>2330</v>
      </c>
      <c r="B513" t="s">
        <v>1587</v>
      </c>
      <c r="C513" t="s">
        <v>5600</v>
      </c>
      <c r="D513" s="117">
        <v>649</v>
      </c>
      <c r="E513" s="117">
        <v>443</v>
      </c>
      <c r="F513" s="117"/>
      <c r="G513" s="117"/>
      <c r="H513" s="117"/>
    </row>
    <row r="514" spans="1:8" x14ac:dyDescent="0.25">
      <c r="A514" t="s">
        <v>2332</v>
      </c>
      <c r="B514" t="s">
        <v>1587</v>
      </c>
      <c r="C514" t="s">
        <v>5611</v>
      </c>
      <c r="D514" s="117">
        <v>869</v>
      </c>
      <c r="E514" s="117">
        <v>594</v>
      </c>
      <c r="F514" s="117"/>
      <c r="G514" s="117"/>
      <c r="H514" s="117"/>
    </row>
    <row r="515" spans="1:8" x14ac:dyDescent="0.25">
      <c r="A515" t="s">
        <v>2298</v>
      </c>
      <c r="B515" t="s">
        <v>1569</v>
      </c>
      <c r="C515" t="s">
        <v>5531</v>
      </c>
      <c r="D515" s="117">
        <v>4190</v>
      </c>
      <c r="E515" s="117">
        <v>2863</v>
      </c>
      <c r="F515" s="117"/>
      <c r="G515" s="117"/>
      <c r="H515" s="117"/>
    </row>
    <row r="516" spans="1:8" x14ac:dyDescent="0.25">
      <c r="A516" t="s">
        <v>2299</v>
      </c>
      <c r="B516" t="s">
        <v>1569</v>
      </c>
      <c r="C516" t="s">
        <v>5536</v>
      </c>
      <c r="D516" s="117">
        <v>4490</v>
      </c>
      <c r="E516" s="117">
        <v>3068</v>
      </c>
      <c r="F516" s="117"/>
      <c r="G516" s="117"/>
      <c r="H516" s="117"/>
    </row>
    <row r="517" spans="1:8" x14ac:dyDescent="0.25">
      <c r="A517" t="s">
        <v>2306</v>
      </c>
      <c r="B517" t="s">
        <v>1569</v>
      </c>
      <c r="C517" t="s">
        <v>8105</v>
      </c>
      <c r="D517" s="117">
        <v>5990</v>
      </c>
      <c r="E517" s="117">
        <v>4093</v>
      </c>
      <c r="F517" s="117"/>
      <c r="G517" s="117"/>
      <c r="H517" s="117"/>
    </row>
    <row r="518" spans="1:8" x14ac:dyDescent="0.25">
      <c r="A518" t="s">
        <v>2307</v>
      </c>
      <c r="B518" t="s">
        <v>1569</v>
      </c>
      <c r="C518" t="s">
        <v>8105</v>
      </c>
      <c r="D518" s="117">
        <v>7690</v>
      </c>
      <c r="E518" s="117">
        <v>5255</v>
      </c>
      <c r="F518" s="117"/>
      <c r="G518" s="117"/>
      <c r="H518" s="117"/>
    </row>
    <row r="519" spans="1:8" x14ac:dyDescent="0.25">
      <c r="A519" t="s">
        <v>2317</v>
      </c>
      <c r="B519" t="s">
        <v>1572</v>
      </c>
      <c r="C519" t="s">
        <v>5570</v>
      </c>
      <c r="D519" s="117">
        <v>8290</v>
      </c>
      <c r="E519" s="117">
        <v>5665</v>
      </c>
      <c r="F519" s="117"/>
      <c r="G519" s="117"/>
      <c r="H519" s="117"/>
    </row>
    <row r="520" spans="1:8" x14ac:dyDescent="0.25">
      <c r="A520" t="s">
        <v>2316</v>
      </c>
      <c r="B520" t="s">
        <v>1572</v>
      </c>
      <c r="C520" t="s">
        <v>5570</v>
      </c>
      <c r="D520" s="117">
        <v>8290</v>
      </c>
      <c r="E520" s="117">
        <v>5665</v>
      </c>
      <c r="F520" s="117"/>
      <c r="G520" s="117"/>
      <c r="H520" s="117"/>
    </row>
    <row r="521" spans="1:8" x14ac:dyDescent="0.25">
      <c r="A521" t="s">
        <v>2324</v>
      </c>
      <c r="B521" t="s">
        <v>1572</v>
      </c>
      <c r="C521" t="s">
        <v>8105</v>
      </c>
      <c r="D521" s="117">
        <v>13990</v>
      </c>
      <c r="E521" s="117">
        <v>9560</v>
      </c>
      <c r="F521" s="117"/>
      <c r="G521" s="117"/>
      <c r="H521" s="117"/>
    </row>
    <row r="522" spans="1:8" x14ac:dyDescent="0.25">
      <c r="A522" t="s">
        <v>2314</v>
      </c>
      <c r="B522" t="s">
        <v>1572</v>
      </c>
      <c r="C522" t="s">
        <v>8105</v>
      </c>
      <c r="D522" s="117">
        <v>6790</v>
      </c>
      <c r="E522" s="117">
        <v>4640</v>
      </c>
      <c r="F522" s="117"/>
      <c r="G522" s="117"/>
      <c r="H522" s="117"/>
    </row>
    <row r="523" spans="1:8" x14ac:dyDescent="0.25">
      <c r="A523" t="s">
        <v>2327</v>
      </c>
      <c r="B523" t="s">
        <v>1572</v>
      </c>
      <c r="C523" t="s">
        <v>5586</v>
      </c>
      <c r="D523" s="117">
        <v>25390</v>
      </c>
      <c r="E523" s="117">
        <v>17350</v>
      </c>
      <c r="F523" s="117"/>
      <c r="G523" s="117"/>
      <c r="H523" s="117"/>
    </row>
    <row r="524" spans="1:8" x14ac:dyDescent="0.25">
      <c r="A524" t="s">
        <v>2328</v>
      </c>
      <c r="B524" t="s">
        <v>1572</v>
      </c>
      <c r="C524" t="s">
        <v>5593</v>
      </c>
      <c r="D524" s="117">
        <v>12690</v>
      </c>
      <c r="E524" s="117">
        <v>8672</v>
      </c>
      <c r="F524" s="117"/>
      <c r="G524" s="117"/>
      <c r="H524" s="117"/>
    </row>
    <row r="525" spans="1:8" x14ac:dyDescent="0.25">
      <c r="A525" t="s">
        <v>2272</v>
      </c>
      <c r="B525" t="s">
        <v>1563</v>
      </c>
      <c r="C525" t="s">
        <v>5434</v>
      </c>
      <c r="D525" s="117">
        <v>7890</v>
      </c>
      <c r="E525" s="117">
        <v>5392</v>
      </c>
      <c r="F525" s="117"/>
      <c r="G525" s="117"/>
      <c r="H525" s="117"/>
    </row>
    <row r="526" spans="1:8" x14ac:dyDescent="0.25">
      <c r="A526" t="s">
        <v>2273</v>
      </c>
      <c r="B526" t="s">
        <v>1563</v>
      </c>
      <c r="C526" t="s">
        <v>5443</v>
      </c>
      <c r="D526" s="117">
        <v>9090</v>
      </c>
      <c r="E526" s="117">
        <v>6212</v>
      </c>
      <c r="F526" s="117"/>
      <c r="G526" s="117"/>
      <c r="H526" s="117"/>
    </row>
    <row r="527" spans="1:8" x14ac:dyDescent="0.25">
      <c r="A527" t="s">
        <v>2275</v>
      </c>
      <c r="B527" t="s">
        <v>1563</v>
      </c>
      <c r="C527" t="s">
        <v>5451</v>
      </c>
      <c r="D527" s="117">
        <v>8390</v>
      </c>
      <c r="E527" s="117">
        <v>5733</v>
      </c>
      <c r="F527" s="117"/>
      <c r="G527" s="117"/>
      <c r="H527" s="117"/>
    </row>
    <row r="528" spans="1:8" x14ac:dyDescent="0.25">
      <c r="A528" t="s">
        <v>2276</v>
      </c>
      <c r="B528" t="s">
        <v>1563</v>
      </c>
      <c r="C528" t="s">
        <v>5453</v>
      </c>
      <c r="D528" s="117">
        <v>14190</v>
      </c>
      <c r="E528" s="117">
        <v>9697</v>
      </c>
      <c r="F528" s="117"/>
      <c r="G528" s="117"/>
      <c r="H528" s="117"/>
    </row>
    <row r="529" spans="1:8" x14ac:dyDescent="0.25">
      <c r="A529" t="s">
        <v>2279</v>
      </c>
      <c r="B529" t="s">
        <v>1563</v>
      </c>
      <c r="C529" t="s">
        <v>5468</v>
      </c>
      <c r="D529" s="117">
        <v>14090</v>
      </c>
      <c r="E529" s="117">
        <v>9628</v>
      </c>
      <c r="F529" s="117"/>
      <c r="G529" s="117"/>
      <c r="H529" s="117"/>
    </row>
    <row r="530" spans="1:8" x14ac:dyDescent="0.25">
      <c r="A530" t="s">
        <v>2280</v>
      </c>
      <c r="B530" t="s">
        <v>1563</v>
      </c>
      <c r="C530" t="s">
        <v>5474</v>
      </c>
      <c r="D530" s="117">
        <v>15390</v>
      </c>
      <c r="E530" s="117">
        <v>10517</v>
      </c>
      <c r="F530" s="117"/>
      <c r="G530" s="117"/>
      <c r="H530" s="117"/>
    </row>
    <row r="531" spans="1:8" x14ac:dyDescent="0.25">
      <c r="A531" t="s">
        <v>2291</v>
      </c>
      <c r="B531" t="s">
        <v>1566</v>
      </c>
      <c r="C531" t="s">
        <v>5511</v>
      </c>
      <c r="D531" s="117">
        <v>11690</v>
      </c>
      <c r="E531" s="117">
        <v>7988</v>
      </c>
      <c r="F531" s="117"/>
      <c r="G531" s="117"/>
      <c r="H531" s="117"/>
    </row>
    <row r="532" spans="1:8" x14ac:dyDescent="0.25">
      <c r="A532" t="s">
        <v>2285</v>
      </c>
      <c r="B532" t="s">
        <v>1566</v>
      </c>
      <c r="C532" t="s">
        <v>5479</v>
      </c>
      <c r="D532" s="117">
        <v>16290</v>
      </c>
      <c r="E532" s="117">
        <v>11132</v>
      </c>
      <c r="F532" s="117"/>
      <c r="G532" s="117"/>
      <c r="H532" s="117"/>
    </row>
    <row r="533" spans="1:8" x14ac:dyDescent="0.25">
      <c r="A533" t="s">
        <v>2287</v>
      </c>
      <c r="B533" t="s">
        <v>1566</v>
      </c>
      <c r="C533" t="s">
        <v>5488</v>
      </c>
      <c r="D533" s="117">
        <v>8390</v>
      </c>
      <c r="E533" s="117">
        <v>5733</v>
      </c>
      <c r="F533" s="117"/>
      <c r="G533" s="117"/>
      <c r="H533" s="117"/>
    </row>
    <row r="534" spans="1:8" x14ac:dyDescent="0.25">
      <c r="A534" t="s">
        <v>2286</v>
      </c>
      <c r="B534" t="s">
        <v>1566</v>
      </c>
      <c r="C534" t="s">
        <v>5484</v>
      </c>
      <c r="D534" s="117">
        <v>18090</v>
      </c>
      <c r="E534" s="117">
        <v>12362</v>
      </c>
      <c r="F534" s="117"/>
      <c r="G534" s="117"/>
      <c r="H534" s="117"/>
    </row>
    <row r="535" spans="1:8" x14ac:dyDescent="0.25">
      <c r="A535" t="s">
        <v>2288</v>
      </c>
      <c r="B535" t="s">
        <v>1566</v>
      </c>
      <c r="C535" t="s">
        <v>5494</v>
      </c>
      <c r="D535" s="117">
        <v>10190</v>
      </c>
      <c r="E535" s="117">
        <v>6963</v>
      </c>
      <c r="F535" s="117"/>
      <c r="G535" s="117"/>
      <c r="H535" s="117"/>
    </row>
    <row r="536" spans="1:8" x14ac:dyDescent="0.25">
      <c r="A536" t="s">
        <v>2241</v>
      </c>
      <c r="B536" t="s">
        <v>1547</v>
      </c>
      <c r="C536" t="s">
        <v>5299</v>
      </c>
      <c r="D536" s="117">
        <v>6590</v>
      </c>
      <c r="E536" s="117">
        <v>4503</v>
      </c>
      <c r="F536" s="117"/>
      <c r="G536" s="117"/>
      <c r="H536" s="117"/>
    </row>
    <row r="537" spans="1:8" x14ac:dyDescent="0.25">
      <c r="A537" t="s">
        <v>2250</v>
      </c>
      <c r="B537" t="s">
        <v>1547</v>
      </c>
      <c r="C537" t="s">
        <v>5321</v>
      </c>
      <c r="D537" s="117">
        <v>14390</v>
      </c>
      <c r="E537" s="117">
        <v>9833</v>
      </c>
      <c r="F537" s="117"/>
      <c r="G537" s="117"/>
      <c r="H537" s="117"/>
    </row>
    <row r="538" spans="1:8" x14ac:dyDescent="0.25">
      <c r="A538" t="s">
        <v>2251</v>
      </c>
      <c r="B538" t="s">
        <v>1547</v>
      </c>
      <c r="C538" t="s">
        <v>5325</v>
      </c>
      <c r="D538" s="117">
        <v>17390</v>
      </c>
      <c r="E538" s="117">
        <v>11884</v>
      </c>
      <c r="F538" s="117"/>
      <c r="G538" s="117"/>
      <c r="H538" s="117"/>
    </row>
    <row r="539" spans="1:8" x14ac:dyDescent="0.25">
      <c r="A539" t="s">
        <v>2244</v>
      </c>
      <c r="B539" t="s">
        <v>1547</v>
      </c>
      <c r="C539" t="s">
        <v>5310</v>
      </c>
      <c r="D539" s="117">
        <v>5790</v>
      </c>
      <c r="E539" s="117">
        <v>3957</v>
      </c>
      <c r="F539" s="117"/>
      <c r="G539" s="117"/>
      <c r="H539" s="117"/>
    </row>
    <row r="540" spans="1:8" x14ac:dyDescent="0.25">
      <c r="A540" t="s">
        <v>1702</v>
      </c>
      <c r="B540" t="s">
        <v>1544</v>
      </c>
      <c r="C540" t="s">
        <v>3570</v>
      </c>
      <c r="D540" s="117">
        <v>4490</v>
      </c>
      <c r="E540" s="117">
        <v>3413</v>
      </c>
      <c r="F540" s="117"/>
      <c r="G540" s="117"/>
      <c r="H540" s="117"/>
    </row>
    <row r="541" spans="1:8" x14ac:dyDescent="0.25">
      <c r="A541" t="s">
        <v>1704</v>
      </c>
      <c r="B541" t="s">
        <v>1544</v>
      </c>
      <c r="C541" t="s">
        <v>3582</v>
      </c>
      <c r="D541" s="117">
        <v>5090</v>
      </c>
      <c r="E541" s="117">
        <v>3393</v>
      </c>
      <c r="F541" s="117"/>
      <c r="G541" s="117"/>
      <c r="H541" s="117"/>
    </row>
    <row r="542" spans="1:8" x14ac:dyDescent="0.25">
      <c r="A542" t="s">
        <v>1705</v>
      </c>
      <c r="B542" t="s">
        <v>1544</v>
      </c>
      <c r="C542" t="s">
        <v>3594</v>
      </c>
      <c r="D542" s="117">
        <v>6690</v>
      </c>
      <c r="E542" s="117">
        <v>4460</v>
      </c>
      <c r="F542" s="117"/>
      <c r="G542" s="117"/>
      <c r="H542" s="117"/>
    </row>
    <row r="543" spans="1:8" x14ac:dyDescent="0.25">
      <c r="A543" t="s">
        <v>1706</v>
      </c>
      <c r="B543" t="s">
        <v>1544</v>
      </c>
      <c r="C543" t="s">
        <v>3605</v>
      </c>
      <c r="D543" s="117">
        <v>7390</v>
      </c>
      <c r="E543" s="117">
        <v>4927</v>
      </c>
      <c r="F543" s="117"/>
      <c r="G543" s="117"/>
      <c r="H543" s="117"/>
    </row>
    <row r="544" spans="1:8" x14ac:dyDescent="0.25">
      <c r="A544" t="s">
        <v>1707</v>
      </c>
      <c r="B544" t="s">
        <v>1544</v>
      </c>
      <c r="C544" t="s">
        <v>3618</v>
      </c>
      <c r="D544" s="117">
        <v>5790</v>
      </c>
      <c r="E544" s="117">
        <v>3860</v>
      </c>
      <c r="F544" s="117"/>
      <c r="G544" s="117"/>
      <c r="H544" s="117"/>
    </row>
    <row r="545" spans="1:8" x14ac:dyDescent="0.25">
      <c r="A545" t="s">
        <v>1708</v>
      </c>
      <c r="B545" t="s">
        <v>1544</v>
      </c>
      <c r="C545" t="s">
        <v>3631</v>
      </c>
      <c r="D545" s="117">
        <v>7390</v>
      </c>
      <c r="E545" s="117">
        <v>4927</v>
      </c>
      <c r="F545" s="117"/>
      <c r="G545" s="117"/>
      <c r="H545" s="117"/>
    </row>
    <row r="546" spans="1:8" x14ac:dyDescent="0.25">
      <c r="A546" t="s">
        <v>1709</v>
      </c>
      <c r="B546" t="s">
        <v>1544</v>
      </c>
      <c r="C546" t="s">
        <v>3639</v>
      </c>
      <c r="D546" s="117">
        <v>8290</v>
      </c>
      <c r="E546" s="117">
        <v>5527</v>
      </c>
      <c r="F546" s="117"/>
      <c r="G546" s="117"/>
      <c r="H546" s="117"/>
    </row>
    <row r="547" spans="1:8" x14ac:dyDescent="0.25">
      <c r="A547" t="s">
        <v>2358</v>
      </c>
      <c r="B547" t="s">
        <v>1579</v>
      </c>
      <c r="C547" t="s">
        <v>5676</v>
      </c>
      <c r="D547" s="117">
        <v>3619</v>
      </c>
      <c r="E547" s="117">
        <v>2111</v>
      </c>
      <c r="F547" s="117"/>
      <c r="G547" s="117"/>
      <c r="H547" s="117"/>
    </row>
    <row r="548" spans="1:8" x14ac:dyDescent="0.25">
      <c r="A548" t="s">
        <v>2289</v>
      </c>
      <c r="B548" t="s">
        <v>1566</v>
      </c>
      <c r="C548" t="s">
        <v>5498</v>
      </c>
      <c r="D548" s="117">
        <v>27790</v>
      </c>
      <c r="E548" s="117">
        <v>18990</v>
      </c>
      <c r="F548" s="117"/>
      <c r="G548" s="117"/>
      <c r="H548" s="117"/>
    </row>
    <row r="549" spans="1:8" x14ac:dyDescent="0.25">
      <c r="A549" t="s">
        <v>2290</v>
      </c>
      <c r="B549" t="s">
        <v>1566</v>
      </c>
      <c r="C549" t="s">
        <v>5505</v>
      </c>
      <c r="D549" s="117">
        <v>14890</v>
      </c>
      <c r="E549" s="117">
        <v>10175</v>
      </c>
      <c r="F549" s="117"/>
      <c r="G549" s="117"/>
      <c r="H549" s="117"/>
    </row>
    <row r="550" spans="1:8" x14ac:dyDescent="0.25">
      <c r="A550" t="s">
        <v>2359</v>
      </c>
      <c r="B550" t="s">
        <v>1579</v>
      </c>
      <c r="C550" t="s">
        <v>5685</v>
      </c>
      <c r="D550" s="117">
        <v>979</v>
      </c>
      <c r="E550" s="117">
        <v>571</v>
      </c>
      <c r="F550" s="117"/>
      <c r="G550" s="117"/>
      <c r="H550" s="117"/>
    </row>
    <row r="551" spans="1:8" x14ac:dyDescent="0.25">
      <c r="A551" t="s">
        <v>2360</v>
      </c>
      <c r="B551" t="s">
        <v>1579</v>
      </c>
      <c r="C551" t="s">
        <v>5691</v>
      </c>
      <c r="D551" s="117">
        <v>2519</v>
      </c>
      <c r="E551" s="117">
        <v>1469</v>
      </c>
      <c r="F551" s="117"/>
      <c r="G551" s="117"/>
      <c r="H551" s="117"/>
    </row>
    <row r="552" spans="1:8" x14ac:dyDescent="0.25">
      <c r="A552" t="s">
        <v>2361</v>
      </c>
      <c r="B552" t="s">
        <v>1579</v>
      </c>
      <c r="C552" t="s">
        <v>5696</v>
      </c>
      <c r="D552" s="117">
        <v>2959</v>
      </c>
      <c r="E552" s="117">
        <v>1726</v>
      </c>
      <c r="F552" s="117"/>
      <c r="G552" s="117"/>
      <c r="H552" s="117"/>
    </row>
    <row r="553" spans="1:8" x14ac:dyDescent="0.25">
      <c r="A553" t="s">
        <v>2301</v>
      </c>
      <c r="B553" t="s">
        <v>1569</v>
      </c>
      <c r="C553" t="s">
        <v>5543</v>
      </c>
      <c r="D553" s="117">
        <v>4490</v>
      </c>
      <c r="E553" s="117">
        <v>3068</v>
      </c>
      <c r="F553" s="117"/>
      <c r="G553" s="117"/>
      <c r="H553" s="117"/>
    </row>
    <row r="554" spans="1:8" x14ac:dyDescent="0.25">
      <c r="A554" t="s">
        <v>2302</v>
      </c>
      <c r="B554" t="s">
        <v>1569</v>
      </c>
      <c r="C554" t="s">
        <v>5549</v>
      </c>
      <c r="D554" s="117">
        <v>6490</v>
      </c>
      <c r="E554" s="117">
        <v>4435</v>
      </c>
      <c r="F554" s="117"/>
      <c r="G554" s="117"/>
      <c r="H554" s="117"/>
    </row>
    <row r="555" spans="1:8" x14ac:dyDescent="0.25">
      <c r="A555" t="s">
        <v>2303</v>
      </c>
      <c r="B555" t="s">
        <v>1569</v>
      </c>
      <c r="C555" t="s">
        <v>5551</v>
      </c>
      <c r="D555" s="117">
        <v>7790</v>
      </c>
      <c r="E555" s="117">
        <v>5323</v>
      </c>
      <c r="F555" s="117"/>
      <c r="G555" s="117"/>
      <c r="H555" s="117"/>
    </row>
    <row r="556" spans="1:8" x14ac:dyDescent="0.25">
      <c r="A556" t="s">
        <v>2318</v>
      </c>
      <c r="B556" t="s">
        <v>1572</v>
      </c>
      <c r="C556" t="s">
        <v>5576</v>
      </c>
      <c r="D556" s="117">
        <v>10790</v>
      </c>
      <c r="E556" s="117">
        <v>7373</v>
      </c>
      <c r="F556" s="117"/>
      <c r="G556" s="117"/>
      <c r="H556" s="117"/>
    </row>
    <row r="557" spans="1:8" x14ac:dyDescent="0.25">
      <c r="A557" t="s">
        <v>2320</v>
      </c>
      <c r="B557" t="s">
        <v>1572</v>
      </c>
      <c r="C557" t="s">
        <v>5578</v>
      </c>
      <c r="D557" s="117">
        <v>5790</v>
      </c>
      <c r="E557" s="117">
        <v>3957</v>
      </c>
      <c r="F557" s="117"/>
      <c r="G557" s="117"/>
      <c r="H557" s="117"/>
    </row>
    <row r="558" spans="1:8" x14ac:dyDescent="0.25">
      <c r="A558" t="s">
        <v>2321</v>
      </c>
      <c r="B558" t="s">
        <v>1572</v>
      </c>
      <c r="C558" t="s">
        <v>5580</v>
      </c>
      <c r="D558" s="117">
        <v>13090</v>
      </c>
      <c r="E558" s="117">
        <v>8945</v>
      </c>
      <c r="F558" s="117"/>
      <c r="G558" s="117"/>
      <c r="H558" s="117"/>
    </row>
    <row r="559" spans="1:8" x14ac:dyDescent="0.25">
      <c r="A559" t="s">
        <v>2322</v>
      </c>
      <c r="B559" t="s">
        <v>1572</v>
      </c>
      <c r="C559" t="s">
        <v>5582</v>
      </c>
      <c r="D559" s="117">
        <v>7690</v>
      </c>
      <c r="E559" s="117">
        <v>5255</v>
      </c>
      <c r="F559" s="117"/>
      <c r="G559" s="117"/>
      <c r="H559" s="117"/>
    </row>
    <row r="560" spans="1:8" x14ac:dyDescent="0.25">
      <c r="A560" t="s">
        <v>1875</v>
      </c>
      <c r="B560" t="s">
        <v>1506</v>
      </c>
      <c r="C560" t="s">
        <v>4235</v>
      </c>
      <c r="D560" s="117">
        <v>6990</v>
      </c>
      <c r="E560" s="117">
        <v>4427</v>
      </c>
      <c r="F560" s="117"/>
      <c r="G560" s="117"/>
      <c r="H560" s="117"/>
    </row>
    <row r="561" spans="1:8" x14ac:dyDescent="0.25">
      <c r="A561" t="s">
        <v>1876</v>
      </c>
      <c r="B561" t="s">
        <v>1506</v>
      </c>
      <c r="C561" t="s">
        <v>4243</v>
      </c>
      <c r="D561" s="117">
        <v>9790</v>
      </c>
      <c r="E561" s="117">
        <v>6200</v>
      </c>
      <c r="F561" s="117"/>
      <c r="G561" s="117"/>
      <c r="H561" s="117"/>
    </row>
    <row r="562" spans="1:8" x14ac:dyDescent="0.25">
      <c r="A562" t="s">
        <v>1878</v>
      </c>
      <c r="B562" t="s">
        <v>1506</v>
      </c>
      <c r="C562" t="s">
        <v>4262</v>
      </c>
      <c r="D562" s="117">
        <v>2390</v>
      </c>
      <c r="E562" s="117">
        <v>1633</v>
      </c>
      <c r="F562" s="117"/>
      <c r="G562" s="117"/>
      <c r="H562" s="117"/>
    </row>
    <row r="563" spans="1:8" x14ac:dyDescent="0.25">
      <c r="A563" t="s">
        <v>1879</v>
      </c>
      <c r="B563" t="s">
        <v>1506</v>
      </c>
      <c r="C563" t="s">
        <v>4269</v>
      </c>
      <c r="D563" s="117">
        <v>2990</v>
      </c>
      <c r="E563" s="117">
        <v>2043</v>
      </c>
      <c r="F563" s="117"/>
      <c r="G563" s="117"/>
      <c r="H563" s="117"/>
    </row>
    <row r="564" spans="1:8" x14ac:dyDescent="0.25">
      <c r="A564" t="s">
        <v>1880</v>
      </c>
      <c r="B564" t="s">
        <v>1506</v>
      </c>
      <c r="C564" t="s">
        <v>4275</v>
      </c>
      <c r="D564" s="117">
        <v>2990</v>
      </c>
      <c r="E564" s="117">
        <v>2043</v>
      </c>
      <c r="F564" s="117"/>
      <c r="G564" s="117"/>
      <c r="H564" s="117"/>
    </row>
    <row r="565" spans="1:8" x14ac:dyDescent="0.25">
      <c r="A565" t="s">
        <v>1881</v>
      </c>
      <c r="B565" t="s">
        <v>1506</v>
      </c>
      <c r="C565" t="s">
        <v>4280</v>
      </c>
      <c r="D565" s="117">
        <v>2990</v>
      </c>
      <c r="E565" s="117">
        <v>2043</v>
      </c>
      <c r="F565" s="117"/>
      <c r="G565" s="117"/>
      <c r="H565" s="117"/>
    </row>
    <row r="566" spans="1:8" x14ac:dyDescent="0.25">
      <c r="A566" t="s">
        <v>1882</v>
      </c>
      <c r="B566" t="s">
        <v>1506</v>
      </c>
      <c r="C566" t="s">
        <v>4285</v>
      </c>
      <c r="D566" s="117">
        <v>3890</v>
      </c>
      <c r="E566" s="117">
        <v>2658</v>
      </c>
      <c r="F566" s="117"/>
      <c r="G566" s="117"/>
      <c r="H566" s="117"/>
    </row>
    <row r="567" spans="1:8" x14ac:dyDescent="0.25">
      <c r="A567" t="s">
        <v>1883</v>
      </c>
      <c r="B567" t="s">
        <v>1506</v>
      </c>
      <c r="C567" t="s">
        <v>4289</v>
      </c>
      <c r="D567" s="117">
        <v>3890</v>
      </c>
      <c r="E567" s="117">
        <v>2658</v>
      </c>
      <c r="F567" s="117"/>
      <c r="G567" s="117"/>
      <c r="H567" s="117"/>
    </row>
    <row r="568" spans="1:8" x14ac:dyDescent="0.25">
      <c r="A568" t="s">
        <v>1886</v>
      </c>
      <c r="B568" t="s">
        <v>1506</v>
      </c>
      <c r="C568" t="s">
        <v>4298</v>
      </c>
      <c r="D568" s="117">
        <v>4590</v>
      </c>
      <c r="E568" s="117">
        <v>3137</v>
      </c>
      <c r="F568" s="117"/>
      <c r="G568" s="117"/>
      <c r="H568" s="117"/>
    </row>
    <row r="569" spans="1:8" x14ac:dyDescent="0.25">
      <c r="A569" t="s">
        <v>1887</v>
      </c>
      <c r="B569" t="s">
        <v>1506</v>
      </c>
      <c r="C569" t="s">
        <v>4303</v>
      </c>
      <c r="D569" s="117">
        <v>5690</v>
      </c>
      <c r="E569" s="117">
        <v>3888</v>
      </c>
      <c r="F569" s="117"/>
      <c r="G569" s="117"/>
      <c r="H569" s="117"/>
    </row>
    <row r="570" spans="1:8" x14ac:dyDescent="0.25">
      <c r="A570" t="s">
        <v>1888</v>
      </c>
      <c r="B570" t="s">
        <v>1506</v>
      </c>
      <c r="C570" t="s">
        <v>4307</v>
      </c>
      <c r="D570" s="117">
        <v>5690</v>
      </c>
      <c r="E570" s="117">
        <v>3888</v>
      </c>
      <c r="F570" s="117"/>
      <c r="G570" s="117"/>
      <c r="H570" s="117"/>
    </row>
    <row r="571" spans="1:8" x14ac:dyDescent="0.25">
      <c r="A571" t="s">
        <v>1884</v>
      </c>
      <c r="B571" t="s">
        <v>1506</v>
      </c>
      <c r="C571" t="s">
        <v>4291</v>
      </c>
      <c r="D571" s="117">
        <v>5190</v>
      </c>
      <c r="E571" s="117">
        <v>3547</v>
      </c>
      <c r="F571" s="117"/>
      <c r="G571" s="117"/>
      <c r="H571" s="117"/>
    </row>
    <row r="572" spans="1:8" x14ac:dyDescent="0.25">
      <c r="A572" t="s">
        <v>1885</v>
      </c>
      <c r="B572" t="s">
        <v>1506</v>
      </c>
      <c r="C572" t="s">
        <v>4296</v>
      </c>
      <c r="D572" s="117">
        <v>5190</v>
      </c>
      <c r="E572" s="117">
        <v>3547</v>
      </c>
      <c r="F572" s="117"/>
      <c r="G572" s="117"/>
      <c r="H572" s="117"/>
    </row>
    <row r="573" spans="1:8" x14ac:dyDescent="0.25">
      <c r="A573" t="s">
        <v>1889</v>
      </c>
      <c r="B573" t="s">
        <v>1506</v>
      </c>
      <c r="C573" t="s">
        <v>4311</v>
      </c>
      <c r="D573" s="117">
        <v>5690</v>
      </c>
      <c r="E573" s="117">
        <v>3888</v>
      </c>
      <c r="F573" s="117"/>
      <c r="G573" s="117"/>
      <c r="H573" s="117"/>
    </row>
    <row r="574" spans="1:8" x14ac:dyDescent="0.25">
      <c r="A574" t="s">
        <v>1890</v>
      </c>
      <c r="B574" t="s">
        <v>1506</v>
      </c>
      <c r="C574" t="s">
        <v>4317</v>
      </c>
      <c r="D574" s="117">
        <v>5690</v>
      </c>
      <c r="E574" s="117">
        <v>3888</v>
      </c>
      <c r="F574" s="117"/>
      <c r="G574" s="117"/>
      <c r="H574" s="117"/>
    </row>
    <row r="575" spans="1:8" x14ac:dyDescent="0.25">
      <c r="A575" t="s">
        <v>1936</v>
      </c>
      <c r="B575" t="s">
        <v>1514</v>
      </c>
      <c r="C575" t="s">
        <v>4507</v>
      </c>
      <c r="D575" s="117">
        <v>4190</v>
      </c>
      <c r="E575" s="117">
        <v>2514</v>
      </c>
      <c r="F575" s="117"/>
      <c r="G575" s="117"/>
      <c r="H575" s="117"/>
    </row>
    <row r="576" spans="1:8" x14ac:dyDescent="0.25">
      <c r="A576" t="s">
        <v>1941</v>
      </c>
      <c r="B576" t="s">
        <v>1516</v>
      </c>
      <c r="C576" t="s">
        <v>4521</v>
      </c>
      <c r="D576" s="117">
        <v>2390</v>
      </c>
      <c r="E576" s="117">
        <v>1394</v>
      </c>
      <c r="F576" s="117"/>
      <c r="G576" s="117"/>
      <c r="H576" s="117"/>
    </row>
    <row r="577" spans="1:8" x14ac:dyDescent="0.25">
      <c r="A577" t="s">
        <v>1943</v>
      </c>
      <c r="B577" t="s">
        <v>1516</v>
      </c>
      <c r="C577" t="s">
        <v>4531</v>
      </c>
      <c r="D577" s="117">
        <v>3190</v>
      </c>
      <c r="E577" s="117">
        <v>1861</v>
      </c>
      <c r="F577" s="117"/>
      <c r="G577" s="117"/>
      <c r="H577" s="117"/>
    </row>
    <row r="578" spans="1:8" x14ac:dyDescent="0.25">
      <c r="A578" t="s">
        <v>1944</v>
      </c>
      <c r="B578" t="s">
        <v>1516</v>
      </c>
      <c r="C578" t="s">
        <v>4536</v>
      </c>
      <c r="D578" s="117">
        <v>2390</v>
      </c>
      <c r="E578" s="117">
        <v>1394</v>
      </c>
      <c r="F578" s="117"/>
      <c r="G578" s="117"/>
      <c r="H578" s="117"/>
    </row>
    <row r="579" spans="1:8" x14ac:dyDescent="0.25">
      <c r="A579" t="s">
        <v>1946</v>
      </c>
      <c r="B579" t="s">
        <v>1516</v>
      </c>
      <c r="C579" t="s">
        <v>4543</v>
      </c>
      <c r="D579" s="117">
        <v>3990</v>
      </c>
      <c r="E579" s="117">
        <v>2328</v>
      </c>
      <c r="F579" s="117"/>
      <c r="G579" s="117"/>
      <c r="H579" s="117"/>
    </row>
    <row r="580" spans="1:8" x14ac:dyDescent="0.25">
      <c r="A580" t="s">
        <v>1948</v>
      </c>
      <c r="B580" t="s">
        <v>1516</v>
      </c>
      <c r="C580" t="s">
        <v>4552</v>
      </c>
      <c r="D580" s="117">
        <v>4690</v>
      </c>
      <c r="E580" s="117">
        <v>2736</v>
      </c>
      <c r="F580" s="117"/>
      <c r="G580" s="117"/>
      <c r="H580" s="117"/>
    </row>
    <row r="581" spans="1:8" x14ac:dyDescent="0.25">
      <c r="A581" t="s">
        <v>3497</v>
      </c>
      <c r="B581" t="s">
        <v>1678</v>
      </c>
      <c r="C581" t="s">
        <v>7983</v>
      </c>
      <c r="D581" s="117">
        <v>2189</v>
      </c>
      <c r="E581" s="117">
        <v>1277</v>
      </c>
      <c r="F581" s="117"/>
      <c r="G581" s="117"/>
      <c r="H581" s="117"/>
    </row>
    <row r="582" spans="1:8" x14ac:dyDescent="0.25">
      <c r="A582" t="s">
        <v>3498</v>
      </c>
      <c r="B582" t="s">
        <v>1678</v>
      </c>
      <c r="C582" t="s">
        <v>7986</v>
      </c>
      <c r="D582" s="117">
        <v>6919</v>
      </c>
      <c r="E582" s="117">
        <v>4036</v>
      </c>
      <c r="F582" s="117"/>
      <c r="G582" s="117"/>
      <c r="H582" s="117"/>
    </row>
    <row r="583" spans="1:8" x14ac:dyDescent="0.25">
      <c r="A583" t="s">
        <v>3499</v>
      </c>
      <c r="B583" t="s">
        <v>1678</v>
      </c>
      <c r="C583" t="s">
        <v>7990</v>
      </c>
      <c r="D583" s="117">
        <v>10989</v>
      </c>
      <c r="E583" s="117">
        <v>6410</v>
      </c>
      <c r="F583" s="117"/>
      <c r="G583" s="117"/>
      <c r="H583" s="117"/>
    </row>
    <row r="584" spans="1:8" x14ac:dyDescent="0.25">
      <c r="A584" t="s">
        <v>3502</v>
      </c>
      <c r="B584" t="s">
        <v>1678</v>
      </c>
      <c r="C584" t="s">
        <v>7999</v>
      </c>
      <c r="D584" s="117">
        <v>2959</v>
      </c>
      <c r="E584" s="117">
        <v>1726</v>
      </c>
      <c r="F584" s="117"/>
      <c r="G584" s="117"/>
      <c r="H584" s="117"/>
    </row>
    <row r="585" spans="1:8" x14ac:dyDescent="0.25">
      <c r="A585" t="s">
        <v>3506</v>
      </c>
      <c r="B585" t="s">
        <v>1678</v>
      </c>
      <c r="C585" t="s">
        <v>8012</v>
      </c>
      <c r="D585" s="117">
        <v>9119</v>
      </c>
      <c r="E585" s="117">
        <v>5319</v>
      </c>
      <c r="F585" s="117"/>
      <c r="G585" s="117"/>
      <c r="H585" s="117"/>
    </row>
    <row r="586" spans="1:8" x14ac:dyDescent="0.25">
      <c r="A586" t="s">
        <v>3507</v>
      </c>
      <c r="B586" t="s">
        <v>1678</v>
      </c>
      <c r="C586" t="s">
        <v>8015</v>
      </c>
      <c r="D586" s="117">
        <v>8129</v>
      </c>
      <c r="E586" s="117">
        <v>4742</v>
      </c>
      <c r="F586" s="117"/>
      <c r="G586" s="117"/>
      <c r="H586" s="117"/>
    </row>
    <row r="587" spans="1:8" x14ac:dyDescent="0.25">
      <c r="A587" t="s">
        <v>3509</v>
      </c>
      <c r="B587" t="s">
        <v>1678</v>
      </c>
      <c r="C587" t="s">
        <v>8024</v>
      </c>
      <c r="D587" s="117">
        <v>4609</v>
      </c>
      <c r="E587" s="117">
        <v>2689</v>
      </c>
      <c r="F587" s="117"/>
      <c r="G587" s="117"/>
      <c r="H587" s="117"/>
    </row>
    <row r="588" spans="1:8" x14ac:dyDescent="0.25">
      <c r="A588" t="s">
        <v>3488</v>
      </c>
      <c r="B588" t="s">
        <v>1678</v>
      </c>
      <c r="C588" t="s">
        <v>7949</v>
      </c>
      <c r="D588" s="117">
        <v>1089</v>
      </c>
      <c r="E588" s="117">
        <v>635</v>
      </c>
      <c r="F588" s="117"/>
      <c r="G588" s="117"/>
      <c r="H588" s="117"/>
    </row>
    <row r="589" spans="1:8" x14ac:dyDescent="0.25">
      <c r="A589" t="s">
        <v>3513</v>
      </c>
      <c r="B589" t="s">
        <v>1678</v>
      </c>
      <c r="C589" t="s">
        <v>8031</v>
      </c>
      <c r="D589" s="117">
        <v>5049</v>
      </c>
      <c r="E589" s="117">
        <v>2945</v>
      </c>
      <c r="F589" s="117"/>
      <c r="G589" s="117"/>
      <c r="H589" s="117"/>
    </row>
    <row r="590" spans="1:8" x14ac:dyDescent="0.25">
      <c r="A590" t="s">
        <v>3514</v>
      </c>
      <c r="B590" t="s">
        <v>1678</v>
      </c>
      <c r="C590" t="s">
        <v>8038</v>
      </c>
      <c r="D590" s="117">
        <v>3179</v>
      </c>
      <c r="E590" s="117">
        <v>1854</v>
      </c>
      <c r="F590" s="117"/>
      <c r="G590" s="117"/>
      <c r="H590" s="117"/>
    </row>
    <row r="591" spans="1:8" x14ac:dyDescent="0.25">
      <c r="A591" t="s">
        <v>3515</v>
      </c>
      <c r="B591" t="s">
        <v>1678</v>
      </c>
      <c r="C591" t="s">
        <v>8041</v>
      </c>
      <c r="D591" s="117">
        <v>3069</v>
      </c>
      <c r="E591" s="117">
        <v>1790</v>
      </c>
      <c r="F591" s="117"/>
      <c r="G591" s="117"/>
      <c r="H591" s="117"/>
    </row>
    <row r="592" spans="1:8" x14ac:dyDescent="0.25">
      <c r="A592" t="s">
        <v>3516</v>
      </c>
      <c r="B592" t="s">
        <v>1678</v>
      </c>
      <c r="C592" t="s">
        <v>8044</v>
      </c>
      <c r="D592" s="117">
        <v>3069</v>
      </c>
      <c r="E592" s="117">
        <v>1790</v>
      </c>
      <c r="F592" s="117"/>
      <c r="G592" s="117"/>
      <c r="H592" s="117"/>
    </row>
    <row r="593" spans="1:8" x14ac:dyDescent="0.25">
      <c r="A593" t="s">
        <v>3518</v>
      </c>
      <c r="B593" t="s">
        <v>1678</v>
      </c>
      <c r="C593" t="s">
        <v>8049</v>
      </c>
      <c r="D593" s="117">
        <v>1309</v>
      </c>
      <c r="E593" s="117">
        <v>764</v>
      </c>
      <c r="F593" s="117"/>
      <c r="G593" s="117"/>
      <c r="H593" s="117"/>
    </row>
    <row r="594" spans="1:8" x14ac:dyDescent="0.25">
      <c r="A594" t="s">
        <v>3519</v>
      </c>
      <c r="B594" t="s">
        <v>1678</v>
      </c>
      <c r="C594" t="s">
        <v>8052</v>
      </c>
      <c r="D594" s="117">
        <v>2079</v>
      </c>
      <c r="E594" s="117">
        <v>1213</v>
      </c>
      <c r="F594" s="117"/>
      <c r="G594" s="117"/>
      <c r="H594" s="117"/>
    </row>
    <row r="595" spans="1:8" x14ac:dyDescent="0.25">
      <c r="A595" t="s">
        <v>3520</v>
      </c>
      <c r="B595" t="s">
        <v>1678</v>
      </c>
      <c r="C595" t="s">
        <v>8054</v>
      </c>
      <c r="D595" s="117">
        <v>429</v>
      </c>
      <c r="E595" s="117">
        <v>250</v>
      </c>
      <c r="F595" s="117"/>
      <c r="G595" s="117"/>
      <c r="H595" s="117"/>
    </row>
    <row r="596" spans="1:8" x14ac:dyDescent="0.25">
      <c r="A596" t="s">
        <v>3521</v>
      </c>
      <c r="B596" t="s">
        <v>1678</v>
      </c>
      <c r="C596" t="s">
        <v>8057</v>
      </c>
      <c r="D596" s="117">
        <v>979</v>
      </c>
      <c r="E596" s="117">
        <v>571</v>
      </c>
      <c r="F596" s="117"/>
      <c r="G596" s="117"/>
      <c r="H596" s="117"/>
    </row>
    <row r="597" spans="1:8" x14ac:dyDescent="0.25">
      <c r="A597" t="s">
        <v>3535</v>
      </c>
      <c r="B597" t="s">
        <v>1678</v>
      </c>
      <c r="C597" t="s">
        <v>8119</v>
      </c>
      <c r="D597" s="117">
        <v>9090</v>
      </c>
      <c r="E597" s="117">
        <v>5303</v>
      </c>
      <c r="F597" s="117"/>
      <c r="G597" s="117"/>
      <c r="H597" s="117"/>
    </row>
    <row r="598" spans="1:8" x14ac:dyDescent="0.25">
      <c r="A598" t="s">
        <v>3536</v>
      </c>
      <c r="B598" t="s">
        <v>1678</v>
      </c>
      <c r="C598" t="s">
        <v>8079</v>
      </c>
      <c r="D598" s="117">
        <v>9090</v>
      </c>
      <c r="E598" s="117">
        <v>5303</v>
      </c>
      <c r="F598" s="117"/>
      <c r="G598" s="117"/>
      <c r="H598" s="117"/>
    </row>
    <row r="599" spans="1:8" x14ac:dyDescent="0.25">
      <c r="A599" t="s">
        <v>2451</v>
      </c>
      <c r="B599" t="s">
        <v>52</v>
      </c>
      <c r="C599" t="s">
        <v>5870</v>
      </c>
      <c r="D599" s="117">
        <v>69290</v>
      </c>
      <c r="E599" s="117">
        <v>43306</v>
      </c>
      <c r="F599" s="117"/>
      <c r="G599" s="117"/>
      <c r="H599" s="117"/>
    </row>
    <row r="600" spans="1:8" x14ac:dyDescent="0.25">
      <c r="A600" t="s">
        <v>2420</v>
      </c>
      <c r="B600" t="s">
        <v>52</v>
      </c>
      <c r="C600" t="s">
        <v>8105</v>
      </c>
      <c r="D600" s="117">
        <v>69290</v>
      </c>
      <c r="E600" s="117">
        <v>43306</v>
      </c>
      <c r="F600" s="117"/>
      <c r="G600" s="117"/>
      <c r="H600" s="117"/>
    </row>
    <row r="601" spans="1:8" x14ac:dyDescent="0.25">
      <c r="A601" t="s">
        <v>2452</v>
      </c>
      <c r="B601" t="s">
        <v>52</v>
      </c>
      <c r="C601" t="s">
        <v>5872</v>
      </c>
      <c r="D601" s="117">
        <v>78290</v>
      </c>
      <c r="E601" s="117">
        <v>48931</v>
      </c>
      <c r="F601" s="117"/>
      <c r="G601" s="117"/>
      <c r="H601" s="117"/>
    </row>
    <row r="602" spans="1:8" x14ac:dyDescent="0.25">
      <c r="A602" t="s">
        <v>2422</v>
      </c>
      <c r="B602" t="s">
        <v>52</v>
      </c>
      <c r="C602" t="s">
        <v>8105</v>
      </c>
      <c r="D602" s="117">
        <v>78290</v>
      </c>
      <c r="E602" s="117">
        <v>48931</v>
      </c>
      <c r="F602" s="117"/>
      <c r="G602" s="117"/>
      <c r="H602" s="117"/>
    </row>
    <row r="603" spans="1:8" x14ac:dyDescent="0.25">
      <c r="A603" t="s">
        <v>2465</v>
      </c>
      <c r="B603" t="s">
        <v>1640</v>
      </c>
      <c r="C603" t="s">
        <v>5900</v>
      </c>
      <c r="D603" s="117">
        <v>15609</v>
      </c>
      <c r="E603" s="117">
        <v>8455</v>
      </c>
      <c r="F603" s="117"/>
      <c r="G603" s="117"/>
      <c r="H603" s="117"/>
    </row>
    <row r="604" spans="1:8" x14ac:dyDescent="0.25">
      <c r="A604" t="s">
        <v>2435</v>
      </c>
      <c r="B604" t="s">
        <v>52</v>
      </c>
      <c r="C604" t="s">
        <v>5858</v>
      </c>
      <c r="D604" s="117">
        <v>90990</v>
      </c>
      <c r="E604" s="117">
        <v>56869</v>
      </c>
      <c r="F604" s="117"/>
      <c r="G604" s="117"/>
      <c r="H604" s="117"/>
    </row>
    <row r="605" spans="1:8" x14ac:dyDescent="0.25">
      <c r="A605" t="s">
        <v>2436</v>
      </c>
      <c r="B605" t="s">
        <v>52</v>
      </c>
      <c r="C605" t="s">
        <v>8105</v>
      </c>
      <c r="D605" s="117">
        <v>90990</v>
      </c>
      <c r="E605" s="117">
        <v>56869</v>
      </c>
      <c r="F605" s="117"/>
      <c r="G605" s="117"/>
      <c r="H605" s="117"/>
    </row>
    <row r="606" spans="1:8" x14ac:dyDescent="0.25">
      <c r="A606" t="s">
        <v>2438</v>
      </c>
      <c r="B606" t="s">
        <v>52</v>
      </c>
      <c r="C606" t="s">
        <v>5866</v>
      </c>
      <c r="D606" s="117">
        <v>106890</v>
      </c>
      <c r="E606" s="117">
        <v>66806</v>
      </c>
      <c r="F606" s="117"/>
      <c r="G606" s="117"/>
      <c r="H606" s="117"/>
    </row>
    <row r="607" spans="1:8" x14ac:dyDescent="0.25">
      <c r="A607" t="s">
        <v>2437</v>
      </c>
      <c r="B607" t="s">
        <v>52</v>
      </c>
      <c r="C607" t="s">
        <v>8105</v>
      </c>
      <c r="D607" s="117">
        <v>106890</v>
      </c>
      <c r="E607" s="117">
        <v>66806</v>
      </c>
      <c r="F607" s="117"/>
      <c r="G607" s="117"/>
      <c r="H607" s="117"/>
    </row>
    <row r="608" spans="1:8" x14ac:dyDescent="0.25">
      <c r="A608" t="s">
        <v>2439</v>
      </c>
      <c r="B608" t="s">
        <v>52</v>
      </c>
      <c r="C608" t="s">
        <v>5867</v>
      </c>
      <c r="D608" s="117">
        <v>123390</v>
      </c>
      <c r="E608" s="117">
        <v>77119</v>
      </c>
      <c r="F608" s="117"/>
      <c r="G608" s="117"/>
      <c r="H608" s="117"/>
    </row>
    <row r="609" spans="1:8" x14ac:dyDescent="0.25">
      <c r="A609" t="s">
        <v>2440</v>
      </c>
      <c r="B609" t="s">
        <v>52</v>
      </c>
      <c r="C609" t="s">
        <v>8105</v>
      </c>
      <c r="D609" s="117">
        <v>123390</v>
      </c>
      <c r="E609" s="117">
        <v>77119</v>
      </c>
      <c r="F609" s="117"/>
      <c r="G609" s="117"/>
      <c r="H609" s="117"/>
    </row>
    <row r="610" spans="1:8" x14ac:dyDescent="0.25">
      <c r="A610" t="s">
        <v>2130</v>
      </c>
      <c r="B610" t="s">
        <v>1532</v>
      </c>
      <c r="C610" t="s">
        <v>5050</v>
      </c>
      <c r="D610" s="117">
        <v>2829</v>
      </c>
      <c r="E610" s="117">
        <v>1697</v>
      </c>
      <c r="F610" s="117"/>
      <c r="G610" s="117"/>
      <c r="H610" s="117"/>
    </row>
    <row r="611" spans="1:8" x14ac:dyDescent="0.25">
      <c r="A611" t="s">
        <v>2132</v>
      </c>
      <c r="B611" t="s">
        <v>1532</v>
      </c>
      <c r="C611" t="s">
        <v>5060</v>
      </c>
      <c r="D611" s="117">
        <v>2829</v>
      </c>
      <c r="E611" s="117">
        <v>1697</v>
      </c>
      <c r="F611" s="117"/>
      <c r="G611" s="117"/>
      <c r="H611" s="117"/>
    </row>
    <row r="612" spans="1:8" x14ac:dyDescent="0.25">
      <c r="A612" t="s">
        <v>2133</v>
      </c>
      <c r="B612" t="s">
        <v>1532</v>
      </c>
      <c r="C612" t="s">
        <v>5067</v>
      </c>
      <c r="D612" s="117">
        <v>2829</v>
      </c>
      <c r="E612" s="117">
        <v>1697</v>
      </c>
      <c r="F612" s="117"/>
      <c r="G612" s="117"/>
      <c r="H612" s="117"/>
    </row>
    <row r="613" spans="1:8" x14ac:dyDescent="0.25">
      <c r="A613" t="s">
        <v>2134</v>
      </c>
      <c r="B613" t="s">
        <v>1532</v>
      </c>
      <c r="C613" t="s">
        <v>5073</v>
      </c>
      <c r="D613" s="117">
        <v>3639</v>
      </c>
      <c r="E613" s="117">
        <v>2183</v>
      </c>
      <c r="F613" s="117"/>
      <c r="G613" s="117"/>
      <c r="H613" s="117"/>
    </row>
    <row r="614" spans="1:8" x14ac:dyDescent="0.25">
      <c r="A614" t="s">
        <v>2136</v>
      </c>
      <c r="B614" t="s">
        <v>1532</v>
      </c>
      <c r="C614" t="s">
        <v>5082</v>
      </c>
      <c r="D614" s="117">
        <v>3419</v>
      </c>
      <c r="E614" s="117">
        <v>2051</v>
      </c>
      <c r="F614" s="117"/>
      <c r="G614" s="117"/>
      <c r="H614" s="117"/>
    </row>
    <row r="615" spans="1:8" x14ac:dyDescent="0.25">
      <c r="A615" t="s">
        <v>2137</v>
      </c>
      <c r="B615" t="s">
        <v>1532</v>
      </c>
      <c r="C615" t="s">
        <v>5089</v>
      </c>
      <c r="D615" s="117">
        <v>3629</v>
      </c>
      <c r="E615" s="117">
        <v>2177</v>
      </c>
      <c r="F615" s="117"/>
      <c r="G615" s="117"/>
      <c r="H615" s="117"/>
    </row>
    <row r="616" spans="1:8" x14ac:dyDescent="0.25">
      <c r="A616" t="s">
        <v>2138</v>
      </c>
      <c r="B616" t="s">
        <v>1532</v>
      </c>
      <c r="C616" t="s">
        <v>5094</v>
      </c>
      <c r="D616" s="117">
        <v>3629</v>
      </c>
      <c r="E616" s="117">
        <v>2177</v>
      </c>
      <c r="F616" s="117"/>
      <c r="G616" s="117"/>
      <c r="H616" s="117"/>
    </row>
    <row r="617" spans="1:8" x14ac:dyDescent="0.25">
      <c r="A617" t="s">
        <v>2139</v>
      </c>
      <c r="B617" t="s">
        <v>1532</v>
      </c>
      <c r="C617" t="s">
        <v>5101</v>
      </c>
      <c r="D617" s="117">
        <v>4229</v>
      </c>
      <c r="E617" s="117">
        <v>2537</v>
      </c>
      <c r="F617" s="117"/>
      <c r="G617" s="117"/>
      <c r="H617" s="117"/>
    </row>
    <row r="618" spans="1:8" x14ac:dyDescent="0.25">
      <c r="A618" t="s">
        <v>2141</v>
      </c>
      <c r="B618" t="s">
        <v>1532</v>
      </c>
      <c r="C618" t="s">
        <v>8120</v>
      </c>
      <c r="D618" s="117">
        <v>1389</v>
      </c>
      <c r="E618" s="117">
        <v>845</v>
      </c>
      <c r="F618" s="117"/>
      <c r="G618" s="117"/>
      <c r="H618" s="117"/>
    </row>
    <row r="619" spans="1:8" x14ac:dyDescent="0.25">
      <c r="A619" t="s">
        <v>2142</v>
      </c>
      <c r="B619" t="s">
        <v>1532</v>
      </c>
      <c r="C619" t="s">
        <v>5111</v>
      </c>
      <c r="D619" s="117">
        <v>1459</v>
      </c>
      <c r="E619" s="117">
        <v>888</v>
      </c>
      <c r="F619" s="117"/>
      <c r="G619" s="117"/>
      <c r="H619" s="117"/>
    </row>
    <row r="620" spans="1:8" x14ac:dyDescent="0.25">
      <c r="A620" t="s">
        <v>2167</v>
      </c>
      <c r="B620" t="s">
        <v>1530</v>
      </c>
      <c r="C620" t="s">
        <v>5228</v>
      </c>
      <c r="D620" s="117">
        <v>1190</v>
      </c>
      <c r="E620" s="117">
        <v>734</v>
      </c>
      <c r="F620" s="117"/>
      <c r="G620" s="117"/>
      <c r="H620" s="117"/>
    </row>
    <row r="621" spans="1:8" x14ac:dyDescent="0.25">
      <c r="A621" t="s">
        <v>2156</v>
      </c>
      <c r="B621" t="s">
        <v>1530</v>
      </c>
      <c r="C621" t="s">
        <v>5176</v>
      </c>
      <c r="D621" s="117">
        <v>1429</v>
      </c>
      <c r="E621" s="117">
        <v>869</v>
      </c>
      <c r="F621" s="117"/>
      <c r="G621" s="117"/>
      <c r="H621" s="117"/>
    </row>
    <row r="622" spans="1:8" x14ac:dyDescent="0.25">
      <c r="A622" t="s">
        <v>2158</v>
      </c>
      <c r="B622" t="s">
        <v>1530</v>
      </c>
      <c r="C622" t="s">
        <v>5183</v>
      </c>
      <c r="D622" s="117">
        <v>1429</v>
      </c>
      <c r="E622" s="117">
        <v>869</v>
      </c>
      <c r="F622" s="117"/>
      <c r="G622" s="117"/>
      <c r="H622" s="117"/>
    </row>
    <row r="623" spans="1:8" x14ac:dyDescent="0.25">
      <c r="A623" t="s">
        <v>2160</v>
      </c>
      <c r="B623" t="s">
        <v>1530</v>
      </c>
      <c r="C623" t="s">
        <v>5188</v>
      </c>
      <c r="D623" s="117">
        <v>1929</v>
      </c>
      <c r="E623" s="117">
        <v>1173</v>
      </c>
      <c r="F623" s="117"/>
      <c r="G623" s="117"/>
      <c r="H623" s="117"/>
    </row>
    <row r="624" spans="1:8" x14ac:dyDescent="0.25">
      <c r="A624" t="s">
        <v>2161</v>
      </c>
      <c r="B624" t="s">
        <v>1530</v>
      </c>
      <c r="C624" t="s">
        <v>5194</v>
      </c>
      <c r="D624" s="117">
        <v>1249</v>
      </c>
      <c r="E624" s="117">
        <v>760</v>
      </c>
      <c r="F624" s="117"/>
      <c r="G624" s="117"/>
      <c r="H624" s="117"/>
    </row>
    <row r="625" spans="1:8" x14ac:dyDescent="0.25">
      <c r="A625" t="s">
        <v>2162</v>
      </c>
      <c r="B625" t="s">
        <v>1530</v>
      </c>
      <c r="C625" t="s">
        <v>5201</v>
      </c>
      <c r="D625" s="117">
        <v>1719</v>
      </c>
      <c r="E625" s="117">
        <v>1046</v>
      </c>
      <c r="F625" s="117"/>
      <c r="G625" s="117"/>
      <c r="H625" s="117"/>
    </row>
    <row r="626" spans="1:8" x14ac:dyDescent="0.25">
      <c r="A626" t="s">
        <v>2163</v>
      </c>
      <c r="B626" t="s">
        <v>1530</v>
      </c>
      <c r="C626" t="s">
        <v>5207</v>
      </c>
      <c r="D626" s="117">
        <v>1429</v>
      </c>
      <c r="E626" s="117">
        <v>869</v>
      </c>
      <c r="F626" s="117"/>
      <c r="G626" s="117"/>
      <c r="H626" s="117"/>
    </row>
    <row r="627" spans="1:8" x14ac:dyDescent="0.25">
      <c r="A627" t="s">
        <v>2164</v>
      </c>
      <c r="B627" t="s">
        <v>1530</v>
      </c>
      <c r="C627" t="s">
        <v>5213</v>
      </c>
      <c r="D627" s="117">
        <v>1790</v>
      </c>
      <c r="E627" s="117">
        <v>1089</v>
      </c>
      <c r="F627" s="117"/>
      <c r="G627" s="117"/>
      <c r="H627" s="117"/>
    </row>
    <row r="628" spans="1:8" x14ac:dyDescent="0.25">
      <c r="A628" t="s">
        <v>2166</v>
      </c>
      <c r="B628" t="s">
        <v>1530</v>
      </c>
      <c r="C628" t="s">
        <v>5220</v>
      </c>
      <c r="D628" s="117">
        <v>1429</v>
      </c>
      <c r="E628" s="117">
        <v>869</v>
      </c>
      <c r="F628" s="117"/>
      <c r="G628" s="117"/>
      <c r="H628" s="117"/>
    </row>
    <row r="629" spans="1:8" x14ac:dyDescent="0.25">
      <c r="A629" t="s">
        <v>2174</v>
      </c>
      <c r="B629" t="s">
        <v>1530</v>
      </c>
      <c r="C629" t="s">
        <v>5255</v>
      </c>
      <c r="D629" s="117">
        <v>1129</v>
      </c>
      <c r="E629" s="117">
        <v>687</v>
      </c>
      <c r="F629" s="117"/>
      <c r="G629" s="117"/>
      <c r="H629" s="117"/>
    </row>
    <row r="630" spans="1:8" x14ac:dyDescent="0.25">
      <c r="A630" t="s">
        <v>2175</v>
      </c>
      <c r="B630" t="s">
        <v>1530</v>
      </c>
      <c r="C630" t="s">
        <v>5259</v>
      </c>
      <c r="D630" s="117">
        <v>1359</v>
      </c>
      <c r="E630" s="117">
        <v>827</v>
      </c>
      <c r="F630" s="117"/>
      <c r="G630" s="117"/>
      <c r="H630" s="117"/>
    </row>
    <row r="631" spans="1:8" x14ac:dyDescent="0.25">
      <c r="A631" t="s">
        <v>2176</v>
      </c>
      <c r="B631" t="s">
        <v>1530</v>
      </c>
      <c r="C631" t="s">
        <v>5264</v>
      </c>
      <c r="D631" s="117">
        <v>1059</v>
      </c>
      <c r="E631" s="117">
        <v>644</v>
      </c>
      <c r="F631" s="117"/>
      <c r="G631" s="117"/>
      <c r="H631" s="117"/>
    </row>
    <row r="632" spans="1:8" x14ac:dyDescent="0.25">
      <c r="A632" t="s">
        <v>2177</v>
      </c>
      <c r="B632" t="s">
        <v>1530</v>
      </c>
      <c r="C632" t="s">
        <v>5269</v>
      </c>
      <c r="D632" s="117">
        <v>1159</v>
      </c>
      <c r="E632" s="117">
        <v>705</v>
      </c>
      <c r="F632" s="117"/>
      <c r="G632" s="117"/>
      <c r="H632" s="117"/>
    </row>
    <row r="633" spans="1:8" x14ac:dyDescent="0.25">
      <c r="A633" t="s">
        <v>2178</v>
      </c>
      <c r="B633" t="s">
        <v>1530</v>
      </c>
      <c r="C633" t="s">
        <v>5273</v>
      </c>
      <c r="D633" s="117">
        <v>1059</v>
      </c>
      <c r="E633" s="117">
        <v>644</v>
      </c>
      <c r="F633" s="117"/>
      <c r="G633" s="117"/>
      <c r="H633" s="117"/>
    </row>
    <row r="634" spans="1:8" x14ac:dyDescent="0.25">
      <c r="A634" t="s">
        <v>2089</v>
      </c>
      <c r="B634" t="s">
        <v>1528</v>
      </c>
      <c r="C634" t="s">
        <v>4866</v>
      </c>
      <c r="D634" s="117">
        <v>1579</v>
      </c>
      <c r="E634" s="117">
        <v>1013</v>
      </c>
      <c r="F634" s="117"/>
      <c r="G634" s="117"/>
      <c r="H634" s="117"/>
    </row>
    <row r="635" spans="1:8" x14ac:dyDescent="0.25">
      <c r="A635" t="s">
        <v>2090</v>
      </c>
      <c r="B635" t="s">
        <v>1528</v>
      </c>
      <c r="C635" t="s">
        <v>4875</v>
      </c>
      <c r="D635" s="117">
        <v>3979</v>
      </c>
      <c r="E635" s="117">
        <v>2553</v>
      </c>
      <c r="F635" s="117"/>
      <c r="G635" s="117"/>
      <c r="H635" s="117"/>
    </row>
    <row r="636" spans="1:8" x14ac:dyDescent="0.25">
      <c r="A636" t="s">
        <v>2660</v>
      </c>
      <c r="B636" t="s">
        <v>1651</v>
      </c>
      <c r="C636" t="s">
        <v>6196</v>
      </c>
      <c r="D636" s="117">
        <v>1393</v>
      </c>
      <c r="E636" s="117">
        <v>847</v>
      </c>
      <c r="F636" s="117"/>
      <c r="G636" s="117"/>
      <c r="H636" s="117"/>
    </row>
    <row r="637" spans="1:8" x14ac:dyDescent="0.25">
      <c r="A637" t="s">
        <v>2662</v>
      </c>
      <c r="B637" t="s">
        <v>1651</v>
      </c>
      <c r="C637" t="s">
        <v>6203</v>
      </c>
      <c r="D637" s="117">
        <v>1717</v>
      </c>
      <c r="E637" s="117">
        <v>1045</v>
      </c>
      <c r="F637" s="117"/>
      <c r="G637" s="117"/>
      <c r="H637" s="117"/>
    </row>
    <row r="638" spans="1:8" x14ac:dyDescent="0.25">
      <c r="A638" t="s">
        <v>2663</v>
      </c>
      <c r="B638" t="s">
        <v>1651</v>
      </c>
      <c r="C638" t="s">
        <v>6207</v>
      </c>
      <c r="D638" s="117">
        <v>2905</v>
      </c>
      <c r="E638" s="117">
        <v>1767</v>
      </c>
      <c r="F638" s="117"/>
      <c r="G638" s="117"/>
      <c r="H638" s="117"/>
    </row>
    <row r="639" spans="1:8" x14ac:dyDescent="0.25">
      <c r="A639" t="s">
        <v>2725</v>
      </c>
      <c r="B639" t="s">
        <v>1651</v>
      </c>
      <c r="C639" t="s">
        <v>6413</v>
      </c>
      <c r="D639" s="117">
        <v>3289</v>
      </c>
      <c r="E639" s="117">
        <v>2001</v>
      </c>
      <c r="F639" s="117"/>
      <c r="G639" s="117"/>
      <c r="H639" s="117"/>
    </row>
    <row r="640" spans="1:8" x14ac:dyDescent="0.25">
      <c r="A640" t="s">
        <v>2665</v>
      </c>
      <c r="B640" t="s">
        <v>1651</v>
      </c>
      <c r="C640" t="s">
        <v>6213</v>
      </c>
      <c r="D640" s="117">
        <v>3877</v>
      </c>
      <c r="E640" s="117">
        <v>2359</v>
      </c>
      <c r="F640" s="117"/>
      <c r="G640" s="117"/>
      <c r="H640" s="117"/>
    </row>
    <row r="641" spans="1:8" x14ac:dyDescent="0.25">
      <c r="A641" t="s">
        <v>2727</v>
      </c>
      <c r="B641" t="s">
        <v>1651</v>
      </c>
      <c r="C641" t="s">
        <v>6419</v>
      </c>
      <c r="D641" s="117">
        <v>1199</v>
      </c>
      <c r="E641" s="117">
        <v>729</v>
      </c>
      <c r="F641" s="117"/>
      <c r="G641" s="117"/>
      <c r="H641" s="117"/>
    </row>
    <row r="642" spans="1:8" x14ac:dyDescent="0.25">
      <c r="A642" t="s">
        <v>2668</v>
      </c>
      <c r="B642" t="s">
        <v>1651</v>
      </c>
      <c r="C642" t="s">
        <v>6225</v>
      </c>
      <c r="D642" s="117">
        <v>2927</v>
      </c>
      <c r="E642" s="117">
        <v>1781</v>
      </c>
      <c r="F642" s="117"/>
      <c r="G642" s="117"/>
      <c r="H642" s="117"/>
    </row>
    <row r="643" spans="1:8" x14ac:dyDescent="0.25">
      <c r="A643" t="s">
        <v>2670</v>
      </c>
      <c r="B643" t="s">
        <v>1651</v>
      </c>
      <c r="C643" t="s">
        <v>6232</v>
      </c>
      <c r="D643" s="117">
        <v>7333</v>
      </c>
      <c r="E643" s="117">
        <v>4461</v>
      </c>
      <c r="F643" s="117"/>
      <c r="G643" s="117"/>
      <c r="H643" s="117"/>
    </row>
    <row r="644" spans="1:8" x14ac:dyDescent="0.25">
      <c r="A644" t="s">
        <v>2731</v>
      </c>
      <c r="B644" t="s">
        <v>1651</v>
      </c>
      <c r="C644" t="s">
        <v>6423</v>
      </c>
      <c r="D644" s="117">
        <v>3769</v>
      </c>
      <c r="E644" s="117">
        <v>2293</v>
      </c>
      <c r="F644" s="117"/>
      <c r="G644" s="117"/>
      <c r="H644" s="117"/>
    </row>
    <row r="645" spans="1:8" x14ac:dyDescent="0.25">
      <c r="A645" t="s">
        <v>2674</v>
      </c>
      <c r="B645" t="s">
        <v>1651</v>
      </c>
      <c r="C645" t="s">
        <v>6247</v>
      </c>
      <c r="D645" s="117">
        <v>2041</v>
      </c>
      <c r="E645" s="117">
        <v>1242</v>
      </c>
      <c r="F645" s="117"/>
      <c r="G645" s="117"/>
      <c r="H645" s="117"/>
    </row>
    <row r="646" spans="1:8" x14ac:dyDescent="0.25">
      <c r="A646" t="s">
        <v>2675</v>
      </c>
      <c r="B646" t="s">
        <v>1651</v>
      </c>
      <c r="C646" t="s">
        <v>6252</v>
      </c>
      <c r="D646" s="117">
        <v>3337</v>
      </c>
      <c r="E646" s="117">
        <v>2030</v>
      </c>
      <c r="F646" s="117"/>
      <c r="G646" s="117"/>
      <c r="H646" s="117"/>
    </row>
    <row r="647" spans="1:8" x14ac:dyDescent="0.25">
      <c r="A647" t="s">
        <v>2677</v>
      </c>
      <c r="B647" t="s">
        <v>1651</v>
      </c>
      <c r="C647" t="s">
        <v>6259</v>
      </c>
      <c r="D647" s="117">
        <v>4957</v>
      </c>
      <c r="E647" s="117">
        <v>3016</v>
      </c>
      <c r="F647" s="117"/>
      <c r="G647" s="117"/>
      <c r="H647" s="117"/>
    </row>
    <row r="648" spans="1:8" x14ac:dyDescent="0.25">
      <c r="A648" t="s">
        <v>2678</v>
      </c>
      <c r="B648" t="s">
        <v>1651</v>
      </c>
      <c r="C648" t="s">
        <v>6259</v>
      </c>
      <c r="D648" s="117">
        <v>102</v>
      </c>
      <c r="E648" s="117">
        <v>62</v>
      </c>
      <c r="F648" s="117"/>
      <c r="G648" s="117"/>
      <c r="H648" s="117"/>
    </row>
    <row r="649" spans="1:8" x14ac:dyDescent="0.25">
      <c r="A649" t="s">
        <v>2726</v>
      </c>
      <c r="B649" t="s">
        <v>1651</v>
      </c>
      <c r="C649" t="s">
        <v>6416</v>
      </c>
      <c r="D649" s="117">
        <v>1419</v>
      </c>
      <c r="E649" s="117">
        <v>863</v>
      </c>
      <c r="F649" s="117"/>
      <c r="G649" s="117"/>
      <c r="H649" s="117"/>
    </row>
    <row r="650" spans="1:8" x14ac:dyDescent="0.25">
      <c r="A650" t="s">
        <v>2689</v>
      </c>
      <c r="B650" t="s">
        <v>1651</v>
      </c>
      <c r="C650" t="s">
        <v>6288</v>
      </c>
      <c r="D650" s="117">
        <v>4201</v>
      </c>
      <c r="E650" s="117">
        <v>2556</v>
      </c>
      <c r="F650" s="117"/>
      <c r="G650" s="117"/>
      <c r="H650" s="117"/>
    </row>
    <row r="651" spans="1:8" x14ac:dyDescent="0.25">
      <c r="A651" t="s">
        <v>2690</v>
      </c>
      <c r="B651" t="s">
        <v>1651</v>
      </c>
      <c r="C651" t="s">
        <v>6293</v>
      </c>
      <c r="D651" s="117">
        <v>8521</v>
      </c>
      <c r="E651" s="117">
        <v>5184</v>
      </c>
      <c r="F651" s="117"/>
      <c r="G651" s="117"/>
      <c r="H651" s="117"/>
    </row>
    <row r="652" spans="1:8" x14ac:dyDescent="0.25">
      <c r="A652" t="s">
        <v>2691</v>
      </c>
      <c r="B652" t="s">
        <v>1651</v>
      </c>
      <c r="C652" t="s">
        <v>6293</v>
      </c>
      <c r="D652" s="117">
        <v>205</v>
      </c>
      <c r="E652" s="117">
        <v>125</v>
      </c>
      <c r="F652" s="117"/>
      <c r="G652" s="117"/>
      <c r="H652" s="117"/>
    </row>
    <row r="653" spans="1:8" x14ac:dyDescent="0.25">
      <c r="A653" t="s">
        <v>2692</v>
      </c>
      <c r="B653" t="s">
        <v>1651</v>
      </c>
      <c r="C653" t="s">
        <v>6300</v>
      </c>
      <c r="D653" s="117">
        <v>313</v>
      </c>
      <c r="E653" s="117">
        <v>190</v>
      </c>
      <c r="F653" s="117"/>
      <c r="G653" s="117"/>
      <c r="H653" s="117"/>
    </row>
    <row r="654" spans="1:8" x14ac:dyDescent="0.25">
      <c r="A654" t="s">
        <v>2693</v>
      </c>
      <c r="B654" t="s">
        <v>1651</v>
      </c>
      <c r="C654" t="s">
        <v>6302</v>
      </c>
      <c r="D654" s="117">
        <v>529</v>
      </c>
      <c r="E654" s="117">
        <v>322</v>
      </c>
      <c r="F654" s="117"/>
      <c r="G654" s="117"/>
      <c r="H654" s="117"/>
    </row>
    <row r="655" spans="1:8" x14ac:dyDescent="0.25">
      <c r="A655" t="s">
        <v>2695</v>
      </c>
      <c r="B655" t="s">
        <v>1651</v>
      </c>
      <c r="C655" t="s">
        <v>6309</v>
      </c>
      <c r="D655" s="117">
        <v>2905</v>
      </c>
      <c r="E655" s="117">
        <v>1767</v>
      </c>
      <c r="F655" s="117"/>
      <c r="G655" s="117"/>
      <c r="H655" s="117"/>
    </row>
    <row r="656" spans="1:8" x14ac:dyDescent="0.25">
      <c r="A656" t="s">
        <v>2698</v>
      </c>
      <c r="B656" t="s">
        <v>1651</v>
      </c>
      <c r="C656" t="s">
        <v>6318</v>
      </c>
      <c r="D656" s="117">
        <v>7441</v>
      </c>
      <c r="E656" s="117">
        <v>4527</v>
      </c>
      <c r="F656" s="117"/>
      <c r="G656" s="117"/>
      <c r="H656" s="117"/>
    </row>
    <row r="657" spans="1:8" x14ac:dyDescent="0.25">
      <c r="A657" t="s">
        <v>2699</v>
      </c>
      <c r="B657" t="s">
        <v>1651</v>
      </c>
      <c r="C657" t="s">
        <v>6323</v>
      </c>
      <c r="D657" s="117">
        <v>146</v>
      </c>
      <c r="E657" s="117">
        <v>89</v>
      </c>
      <c r="F657" s="117"/>
      <c r="G657" s="117"/>
      <c r="H657" s="117"/>
    </row>
    <row r="658" spans="1:8" x14ac:dyDescent="0.25">
      <c r="A658" t="s">
        <v>2703</v>
      </c>
      <c r="B658" t="s">
        <v>1651</v>
      </c>
      <c r="C658" t="s">
        <v>6330</v>
      </c>
      <c r="D658" s="117">
        <v>6037</v>
      </c>
      <c r="E658" s="117">
        <v>3673</v>
      </c>
      <c r="F658" s="117"/>
      <c r="G658" s="117"/>
      <c r="H658" s="117"/>
    </row>
    <row r="659" spans="1:8" x14ac:dyDescent="0.25">
      <c r="A659" t="s">
        <v>2704</v>
      </c>
      <c r="B659" t="s">
        <v>1651</v>
      </c>
      <c r="C659" t="s">
        <v>6335</v>
      </c>
      <c r="D659" s="117">
        <v>12301</v>
      </c>
      <c r="E659" s="117">
        <v>7483</v>
      </c>
      <c r="F659" s="117"/>
      <c r="G659" s="117"/>
      <c r="H659" s="117"/>
    </row>
    <row r="660" spans="1:8" x14ac:dyDescent="0.25">
      <c r="A660" t="s">
        <v>2705</v>
      </c>
      <c r="B660" t="s">
        <v>1651</v>
      </c>
      <c r="C660" t="s">
        <v>6340</v>
      </c>
      <c r="D660" s="117">
        <v>205</v>
      </c>
      <c r="E660" s="117">
        <v>125</v>
      </c>
      <c r="F660" s="117"/>
      <c r="G660" s="117"/>
      <c r="H660" s="117"/>
    </row>
    <row r="661" spans="1:8" x14ac:dyDescent="0.25">
      <c r="A661" t="s">
        <v>2708</v>
      </c>
      <c r="B661" t="s">
        <v>1651</v>
      </c>
      <c r="C661" t="s">
        <v>6350</v>
      </c>
      <c r="D661" s="117">
        <v>4417</v>
      </c>
      <c r="E661" s="117">
        <v>2687</v>
      </c>
      <c r="F661" s="117"/>
      <c r="G661" s="117"/>
      <c r="H661" s="117"/>
    </row>
    <row r="662" spans="1:8" x14ac:dyDescent="0.25">
      <c r="A662" t="s">
        <v>2710</v>
      </c>
      <c r="B662" t="s">
        <v>1651</v>
      </c>
      <c r="C662" t="s">
        <v>6359</v>
      </c>
      <c r="D662" s="117">
        <v>11221</v>
      </c>
      <c r="E662" s="117">
        <v>6826</v>
      </c>
      <c r="F662" s="117"/>
      <c r="G662" s="117"/>
      <c r="H662" s="117"/>
    </row>
    <row r="663" spans="1:8" x14ac:dyDescent="0.25">
      <c r="A663" t="s">
        <v>2712</v>
      </c>
      <c r="B663" t="s">
        <v>1651</v>
      </c>
      <c r="C663" t="s">
        <v>6365</v>
      </c>
      <c r="D663" s="117">
        <v>9061</v>
      </c>
      <c r="E663" s="117">
        <v>5512</v>
      </c>
      <c r="F663" s="117"/>
      <c r="G663" s="117"/>
      <c r="H663" s="117"/>
    </row>
    <row r="664" spans="1:8" x14ac:dyDescent="0.25">
      <c r="A664" t="s">
        <v>2655</v>
      </c>
      <c r="B664" t="s">
        <v>1651</v>
      </c>
      <c r="C664" t="s">
        <v>6177</v>
      </c>
      <c r="D664" s="117">
        <v>1264</v>
      </c>
      <c r="E664" s="117">
        <v>822</v>
      </c>
      <c r="F664" s="117"/>
      <c r="G664" s="117"/>
      <c r="H664" s="117"/>
    </row>
    <row r="665" spans="1:8" x14ac:dyDescent="0.25">
      <c r="A665" t="s">
        <v>2657</v>
      </c>
      <c r="B665" t="s">
        <v>1651</v>
      </c>
      <c r="C665" t="s">
        <v>6186</v>
      </c>
      <c r="D665" s="117">
        <v>1825</v>
      </c>
      <c r="E665" s="117">
        <v>1293</v>
      </c>
      <c r="F665" s="117"/>
      <c r="G665" s="117"/>
      <c r="H665" s="117"/>
    </row>
    <row r="666" spans="1:8" x14ac:dyDescent="0.25">
      <c r="A666" t="s">
        <v>2653</v>
      </c>
      <c r="B666" t="s">
        <v>1651</v>
      </c>
      <c r="C666" t="s">
        <v>6168</v>
      </c>
      <c r="D666" s="117">
        <v>2739</v>
      </c>
      <c r="E666" s="117">
        <v>1894</v>
      </c>
      <c r="F666" s="117"/>
      <c r="G666" s="117"/>
      <c r="H666" s="117"/>
    </row>
    <row r="667" spans="1:8" x14ac:dyDescent="0.25">
      <c r="A667" t="s">
        <v>2654</v>
      </c>
      <c r="B667" t="s">
        <v>1651</v>
      </c>
      <c r="C667" t="s">
        <v>6172</v>
      </c>
      <c r="D667" s="117">
        <v>2419</v>
      </c>
      <c r="E667" s="117">
        <v>1653</v>
      </c>
      <c r="F667" s="117"/>
      <c r="G667" s="117"/>
      <c r="H667" s="117"/>
    </row>
    <row r="668" spans="1:8" x14ac:dyDescent="0.25">
      <c r="A668" t="s">
        <v>2732</v>
      </c>
      <c r="B668" t="s">
        <v>1651</v>
      </c>
      <c r="C668" t="s">
        <v>6428</v>
      </c>
      <c r="D668" s="117">
        <v>4741</v>
      </c>
      <c r="E668" s="117">
        <v>3240</v>
      </c>
      <c r="F668" s="117"/>
      <c r="G668" s="117"/>
      <c r="H668" s="117"/>
    </row>
    <row r="669" spans="1:8" x14ac:dyDescent="0.25">
      <c r="A669" t="s">
        <v>2733</v>
      </c>
      <c r="B669" t="s">
        <v>1651</v>
      </c>
      <c r="C669" t="s">
        <v>6431</v>
      </c>
      <c r="D669" s="117">
        <v>2041</v>
      </c>
      <c r="E669" s="117">
        <v>1395</v>
      </c>
      <c r="F669" s="117"/>
      <c r="G669" s="117"/>
      <c r="H669" s="117"/>
    </row>
    <row r="670" spans="1:8" x14ac:dyDescent="0.25">
      <c r="A670" t="s">
        <v>220</v>
      </c>
      <c r="B670" t="s">
        <v>1654</v>
      </c>
      <c r="C670" t="s">
        <v>6442</v>
      </c>
      <c r="D670" s="117">
        <v>285</v>
      </c>
      <c r="E670" s="117">
        <v>176</v>
      </c>
      <c r="F670" s="117"/>
      <c r="G670" s="117"/>
      <c r="H670" s="117"/>
    </row>
    <row r="671" spans="1:8" x14ac:dyDescent="0.25">
      <c r="A671" t="s">
        <v>223</v>
      </c>
      <c r="B671" t="s">
        <v>1654</v>
      </c>
      <c r="C671" t="s">
        <v>6450</v>
      </c>
      <c r="D671" s="117">
        <v>285</v>
      </c>
      <c r="E671" s="117">
        <v>176</v>
      </c>
      <c r="F671" s="117"/>
      <c r="G671" s="117"/>
      <c r="H671" s="117"/>
    </row>
    <row r="672" spans="1:8" x14ac:dyDescent="0.25">
      <c r="A672" t="s">
        <v>226</v>
      </c>
      <c r="B672" t="s">
        <v>1654</v>
      </c>
      <c r="C672" t="s">
        <v>6457</v>
      </c>
      <c r="D672" s="117">
        <v>299</v>
      </c>
      <c r="E672" s="117">
        <v>184</v>
      </c>
      <c r="F672" s="117"/>
      <c r="G672" s="117"/>
      <c r="H672" s="117"/>
    </row>
    <row r="673" spans="1:8" x14ac:dyDescent="0.25">
      <c r="A673" t="s">
        <v>2859</v>
      </c>
      <c r="B673" t="s">
        <v>1654</v>
      </c>
      <c r="C673" t="s">
        <v>6677</v>
      </c>
      <c r="D673" s="117">
        <v>1122</v>
      </c>
      <c r="E673" s="117">
        <v>683</v>
      </c>
      <c r="F673" s="117"/>
      <c r="G673" s="117"/>
      <c r="H673" s="117"/>
    </row>
    <row r="674" spans="1:8" x14ac:dyDescent="0.25">
      <c r="A674" t="s">
        <v>2811</v>
      </c>
      <c r="B674" t="s">
        <v>1654</v>
      </c>
      <c r="C674" t="s">
        <v>6591</v>
      </c>
      <c r="D674" s="117">
        <v>649</v>
      </c>
      <c r="E674" s="117">
        <v>400</v>
      </c>
      <c r="F674" s="117"/>
      <c r="G674" s="117"/>
      <c r="H674" s="117"/>
    </row>
    <row r="675" spans="1:8" x14ac:dyDescent="0.25">
      <c r="A675" t="s">
        <v>2814</v>
      </c>
      <c r="B675" t="s">
        <v>1654</v>
      </c>
      <c r="C675" t="s">
        <v>6593</v>
      </c>
      <c r="D675" s="117">
        <v>759</v>
      </c>
      <c r="E675" s="117">
        <v>468</v>
      </c>
      <c r="F675" s="117"/>
      <c r="G675" s="117"/>
      <c r="H675" s="117"/>
    </row>
    <row r="676" spans="1:8" x14ac:dyDescent="0.25">
      <c r="A676" t="s">
        <v>2766</v>
      </c>
      <c r="B676" t="s">
        <v>1654</v>
      </c>
      <c r="C676" t="s">
        <v>6514</v>
      </c>
      <c r="D676" s="117">
        <v>539</v>
      </c>
      <c r="E676" s="117">
        <v>332</v>
      </c>
      <c r="F676" s="117"/>
      <c r="G676" s="117"/>
      <c r="H676" s="117"/>
    </row>
    <row r="677" spans="1:8" x14ac:dyDescent="0.25">
      <c r="A677" t="s">
        <v>2769</v>
      </c>
      <c r="B677" t="s">
        <v>1654</v>
      </c>
      <c r="C677" t="s">
        <v>6522</v>
      </c>
      <c r="D677" s="117">
        <v>539</v>
      </c>
      <c r="E677" s="117">
        <v>332</v>
      </c>
      <c r="F677" s="117"/>
      <c r="G677" s="117"/>
      <c r="H677" s="117"/>
    </row>
    <row r="678" spans="1:8" x14ac:dyDescent="0.25">
      <c r="A678" t="s">
        <v>2781</v>
      </c>
      <c r="B678" t="s">
        <v>1654</v>
      </c>
      <c r="C678" t="s">
        <v>6544</v>
      </c>
      <c r="D678" s="117">
        <v>429</v>
      </c>
      <c r="E678" s="117">
        <v>265</v>
      </c>
      <c r="F678" s="117"/>
      <c r="G678" s="117"/>
      <c r="H678" s="117"/>
    </row>
    <row r="679" spans="1:8" x14ac:dyDescent="0.25">
      <c r="A679" t="s">
        <v>2784</v>
      </c>
      <c r="B679" t="s">
        <v>1654</v>
      </c>
      <c r="C679" t="s">
        <v>6548</v>
      </c>
      <c r="D679" s="117">
        <v>539</v>
      </c>
      <c r="E679" s="117">
        <v>332</v>
      </c>
      <c r="F679" s="117"/>
      <c r="G679" s="117"/>
      <c r="H679" s="117"/>
    </row>
    <row r="680" spans="1:8" x14ac:dyDescent="0.25">
      <c r="A680" t="s">
        <v>221</v>
      </c>
      <c r="B680" t="s">
        <v>1654</v>
      </c>
      <c r="C680" t="s">
        <v>6444</v>
      </c>
      <c r="D680" s="117">
        <v>662</v>
      </c>
      <c r="E680" s="117">
        <v>408</v>
      </c>
      <c r="F680" s="117"/>
      <c r="G680" s="117"/>
      <c r="H680" s="117"/>
    </row>
    <row r="681" spans="1:8" x14ac:dyDescent="0.25">
      <c r="A681" t="s">
        <v>224</v>
      </c>
      <c r="B681" t="s">
        <v>1654</v>
      </c>
      <c r="C681" t="s">
        <v>6451</v>
      </c>
      <c r="D681" s="117">
        <v>662</v>
      </c>
      <c r="E681" s="117">
        <v>408</v>
      </c>
      <c r="F681" s="117"/>
      <c r="G681" s="117"/>
      <c r="H681" s="117"/>
    </row>
    <row r="682" spans="1:8" x14ac:dyDescent="0.25">
      <c r="A682" t="s">
        <v>2774</v>
      </c>
      <c r="B682" t="s">
        <v>1654</v>
      </c>
      <c r="C682" t="s">
        <v>6528</v>
      </c>
      <c r="D682" s="117">
        <v>662</v>
      </c>
      <c r="E682" s="117">
        <v>408</v>
      </c>
      <c r="F682" s="117"/>
      <c r="G682" s="117"/>
      <c r="H682" s="117"/>
    </row>
    <row r="683" spans="1:8" x14ac:dyDescent="0.25">
      <c r="A683" t="s">
        <v>2816</v>
      </c>
      <c r="B683" t="s">
        <v>1654</v>
      </c>
      <c r="C683" t="s">
        <v>6596</v>
      </c>
      <c r="D683" s="117">
        <v>1089</v>
      </c>
      <c r="E683" s="117">
        <v>662</v>
      </c>
      <c r="F683" s="117"/>
      <c r="G683" s="117"/>
      <c r="H683" s="117"/>
    </row>
    <row r="684" spans="1:8" x14ac:dyDescent="0.25">
      <c r="A684" t="s">
        <v>2818</v>
      </c>
      <c r="B684" t="s">
        <v>1654</v>
      </c>
      <c r="C684" t="s">
        <v>6600</v>
      </c>
      <c r="D684" s="117">
        <v>1089</v>
      </c>
      <c r="E684" s="117">
        <v>662</v>
      </c>
      <c r="F684" s="117"/>
      <c r="G684" s="117"/>
      <c r="H684" s="117"/>
    </row>
    <row r="685" spans="1:8" x14ac:dyDescent="0.25">
      <c r="A685" t="s">
        <v>2776</v>
      </c>
      <c r="B685" t="s">
        <v>1654</v>
      </c>
      <c r="C685" t="s">
        <v>6532</v>
      </c>
      <c r="D685" s="117">
        <v>759</v>
      </c>
      <c r="E685" s="117">
        <v>468</v>
      </c>
      <c r="F685" s="117"/>
      <c r="G685" s="117"/>
      <c r="H685" s="117"/>
    </row>
    <row r="686" spans="1:8" x14ac:dyDescent="0.25">
      <c r="A686" t="s">
        <v>2778</v>
      </c>
      <c r="B686" t="s">
        <v>1654</v>
      </c>
      <c r="C686" t="s">
        <v>6537</v>
      </c>
      <c r="D686" s="117">
        <v>869</v>
      </c>
      <c r="E686" s="117">
        <v>536</v>
      </c>
      <c r="F686" s="117"/>
      <c r="G686" s="117"/>
      <c r="H686" s="117"/>
    </row>
    <row r="687" spans="1:8" x14ac:dyDescent="0.25">
      <c r="A687" t="s">
        <v>2824</v>
      </c>
      <c r="B687" t="s">
        <v>1656</v>
      </c>
      <c r="C687" t="s">
        <v>6608</v>
      </c>
      <c r="D687" s="117">
        <v>1309</v>
      </c>
      <c r="E687" s="117">
        <v>798</v>
      </c>
      <c r="F687" s="117"/>
      <c r="G687" s="117"/>
      <c r="H687" s="117"/>
    </row>
    <row r="688" spans="1:8" x14ac:dyDescent="0.25">
      <c r="A688" t="s">
        <v>2831</v>
      </c>
      <c r="B688" t="s">
        <v>1656</v>
      </c>
      <c r="C688" t="s">
        <v>6620</v>
      </c>
      <c r="D688" s="117">
        <v>1859</v>
      </c>
      <c r="E688" s="117">
        <v>1131</v>
      </c>
      <c r="F688" s="117"/>
      <c r="G688" s="117"/>
      <c r="H688" s="117"/>
    </row>
    <row r="689" spans="1:8" x14ac:dyDescent="0.25">
      <c r="A689" t="s">
        <v>2836</v>
      </c>
      <c r="B689" t="s">
        <v>1656</v>
      </c>
      <c r="C689" t="s">
        <v>6629</v>
      </c>
      <c r="D689" s="117">
        <v>3729</v>
      </c>
      <c r="E689" s="117">
        <v>2268</v>
      </c>
      <c r="F689" s="117"/>
      <c r="G689" s="117"/>
      <c r="H689" s="117"/>
    </row>
    <row r="690" spans="1:8" x14ac:dyDescent="0.25">
      <c r="A690" t="s">
        <v>2835</v>
      </c>
      <c r="B690" t="s">
        <v>1656</v>
      </c>
      <c r="C690" t="s">
        <v>6627</v>
      </c>
      <c r="D690" s="117">
        <v>1309</v>
      </c>
      <c r="E690" s="117">
        <v>796</v>
      </c>
      <c r="F690" s="117"/>
      <c r="G690" s="117"/>
      <c r="H690" s="117"/>
    </row>
    <row r="691" spans="1:8" x14ac:dyDescent="0.25">
      <c r="A691" t="s">
        <v>2601</v>
      </c>
      <c r="B691" t="s">
        <v>1647</v>
      </c>
      <c r="C691" t="s">
        <v>6054</v>
      </c>
      <c r="D691" s="117">
        <v>759</v>
      </c>
      <c r="E691" s="117">
        <v>455</v>
      </c>
      <c r="F691" s="117"/>
      <c r="G691" s="117"/>
      <c r="H691" s="117"/>
    </row>
    <row r="692" spans="1:8" x14ac:dyDescent="0.25">
      <c r="A692" t="s">
        <v>2604</v>
      </c>
      <c r="B692" t="s">
        <v>1647</v>
      </c>
      <c r="C692" t="s">
        <v>6060</v>
      </c>
      <c r="D692" s="117">
        <v>1199</v>
      </c>
      <c r="E692" s="117">
        <v>719</v>
      </c>
      <c r="F692" s="117"/>
      <c r="G692" s="117"/>
      <c r="H692" s="117"/>
    </row>
    <row r="693" spans="1:8" x14ac:dyDescent="0.25">
      <c r="A693" t="s">
        <v>2635</v>
      </c>
      <c r="B693" t="s">
        <v>1647</v>
      </c>
      <c r="C693" t="s">
        <v>6128</v>
      </c>
      <c r="D693" s="117">
        <v>1529</v>
      </c>
      <c r="E693" s="117">
        <v>917</v>
      </c>
      <c r="F693" s="117"/>
      <c r="G693" s="117"/>
      <c r="H693" s="117"/>
    </row>
    <row r="694" spans="1:8" x14ac:dyDescent="0.25">
      <c r="A694" t="s">
        <v>2636</v>
      </c>
      <c r="B694" t="s">
        <v>1647</v>
      </c>
      <c r="C694" t="s">
        <v>8105</v>
      </c>
      <c r="D694" s="117">
        <v>1529</v>
      </c>
      <c r="E694" s="117">
        <v>917</v>
      </c>
      <c r="F694" s="117"/>
      <c r="G694" s="117"/>
      <c r="H694" s="117"/>
    </row>
    <row r="695" spans="1:8" x14ac:dyDescent="0.25">
      <c r="A695" t="s">
        <v>2650</v>
      </c>
      <c r="B695" t="s">
        <v>1647</v>
      </c>
      <c r="C695" t="s">
        <v>6157</v>
      </c>
      <c r="D695" s="117">
        <v>1969</v>
      </c>
      <c r="E695" s="117">
        <v>1181</v>
      </c>
      <c r="F695" s="117"/>
      <c r="G695" s="117"/>
      <c r="H695" s="117"/>
    </row>
    <row r="696" spans="1:8" x14ac:dyDescent="0.25">
      <c r="A696" t="s">
        <v>2651</v>
      </c>
      <c r="B696" t="s">
        <v>1647</v>
      </c>
      <c r="C696" t="s">
        <v>6157</v>
      </c>
      <c r="D696" s="117">
        <v>1969</v>
      </c>
      <c r="E696" s="117">
        <v>1116</v>
      </c>
      <c r="F696" s="117"/>
      <c r="G696" s="117"/>
      <c r="H696" s="117"/>
    </row>
    <row r="697" spans="1:8" x14ac:dyDescent="0.25">
      <c r="A697" t="s">
        <v>2637</v>
      </c>
      <c r="B697" t="s">
        <v>1647</v>
      </c>
      <c r="C697" t="s">
        <v>6132</v>
      </c>
      <c r="D697" s="117">
        <v>2299</v>
      </c>
      <c r="E697" s="117">
        <v>1381</v>
      </c>
      <c r="F697" s="117"/>
      <c r="G697" s="117"/>
      <c r="H697" s="117"/>
    </row>
    <row r="698" spans="1:8" x14ac:dyDescent="0.25">
      <c r="A698" t="s">
        <v>2644</v>
      </c>
      <c r="B698" t="s">
        <v>1647</v>
      </c>
      <c r="C698" t="s">
        <v>6147</v>
      </c>
      <c r="D698" s="117">
        <v>2739</v>
      </c>
      <c r="E698" s="117">
        <v>1643</v>
      </c>
      <c r="F698" s="117"/>
      <c r="G698" s="117"/>
      <c r="H698" s="117"/>
    </row>
    <row r="699" spans="1:8" x14ac:dyDescent="0.25">
      <c r="A699" t="s">
        <v>2609</v>
      </c>
      <c r="B699" t="s">
        <v>1647</v>
      </c>
      <c r="C699" t="s">
        <v>6068</v>
      </c>
      <c r="D699" s="117">
        <v>1089</v>
      </c>
      <c r="E699" s="117">
        <v>653</v>
      </c>
      <c r="F699" s="117"/>
      <c r="G699" s="117"/>
      <c r="H699" s="117"/>
    </row>
    <row r="700" spans="1:8" x14ac:dyDescent="0.25">
      <c r="A700" t="s">
        <v>2612</v>
      </c>
      <c r="B700" t="s">
        <v>1647</v>
      </c>
      <c r="C700" t="s">
        <v>6077</v>
      </c>
      <c r="D700" s="117">
        <v>1309</v>
      </c>
      <c r="E700" s="117">
        <v>785</v>
      </c>
      <c r="F700" s="117"/>
      <c r="G700" s="117"/>
      <c r="H700" s="117"/>
    </row>
    <row r="701" spans="1:8" x14ac:dyDescent="0.25">
      <c r="A701" t="s">
        <v>2620</v>
      </c>
      <c r="B701" t="s">
        <v>1647</v>
      </c>
      <c r="C701" t="s">
        <v>6089</v>
      </c>
      <c r="D701" s="117">
        <v>1089</v>
      </c>
      <c r="E701" s="117">
        <v>654</v>
      </c>
      <c r="F701" s="117"/>
      <c r="G701" s="117"/>
      <c r="H701" s="117"/>
    </row>
    <row r="702" spans="1:8" x14ac:dyDescent="0.25">
      <c r="A702" t="s">
        <v>2621</v>
      </c>
      <c r="B702" t="s">
        <v>1647</v>
      </c>
      <c r="C702" t="s">
        <v>6093</v>
      </c>
      <c r="D702" s="117">
        <v>1089</v>
      </c>
      <c r="E702" s="117">
        <v>653</v>
      </c>
      <c r="F702" s="117"/>
      <c r="G702" s="117"/>
      <c r="H702" s="117"/>
    </row>
    <row r="703" spans="1:8" x14ac:dyDescent="0.25">
      <c r="A703" t="s">
        <v>2638</v>
      </c>
      <c r="B703" t="s">
        <v>1647</v>
      </c>
      <c r="C703" t="s">
        <v>6135</v>
      </c>
      <c r="D703" s="117">
        <v>2519</v>
      </c>
      <c r="E703" s="117">
        <v>1512</v>
      </c>
      <c r="F703" s="117"/>
      <c r="G703" s="117"/>
      <c r="H703" s="117"/>
    </row>
    <row r="704" spans="1:8" x14ac:dyDescent="0.25">
      <c r="A704" t="s">
        <v>2640</v>
      </c>
      <c r="B704" t="s">
        <v>1647</v>
      </c>
      <c r="C704" t="s">
        <v>6136</v>
      </c>
      <c r="D704" s="117">
        <v>2519</v>
      </c>
      <c r="E704" s="117">
        <v>1512</v>
      </c>
      <c r="F704" s="117"/>
      <c r="G704" s="117"/>
      <c r="H704" s="117"/>
    </row>
    <row r="705" spans="1:8" x14ac:dyDescent="0.25">
      <c r="A705" t="s">
        <v>2641</v>
      </c>
      <c r="B705" t="s">
        <v>1647</v>
      </c>
      <c r="C705" t="s">
        <v>6139</v>
      </c>
      <c r="D705" s="117">
        <v>3729</v>
      </c>
      <c r="E705" s="117">
        <v>2239</v>
      </c>
      <c r="F705" s="117"/>
      <c r="G705" s="117"/>
      <c r="H705" s="117"/>
    </row>
    <row r="706" spans="1:8" x14ac:dyDescent="0.25">
      <c r="A706" t="s">
        <v>2630</v>
      </c>
      <c r="B706" t="s">
        <v>1647</v>
      </c>
      <c r="C706" t="s">
        <v>6117</v>
      </c>
      <c r="D706" s="117">
        <v>1969</v>
      </c>
      <c r="E706" s="117">
        <v>1181</v>
      </c>
      <c r="F706" s="117"/>
      <c r="G706" s="117"/>
      <c r="H706" s="117"/>
    </row>
    <row r="707" spans="1:8" x14ac:dyDescent="0.25">
      <c r="A707" t="s">
        <v>2643</v>
      </c>
      <c r="B707" t="s">
        <v>1647</v>
      </c>
      <c r="C707" t="s">
        <v>6145</v>
      </c>
      <c r="D707" s="117">
        <v>1969</v>
      </c>
      <c r="E707" s="117">
        <v>1181</v>
      </c>
      <c r="F707" s="117"/>
      <c r="G707" s="117"/>
      <c r="H707" s="117"/>
    </row>
    <row r="708" spans="1:8" x14ac:dyDescent="0.25">
      <c r="A708" t="s">
        <v>2623</v>
      </c>
      <c r="B708" t="s">
        <v>1647</v>
      </c>
      <c r="C708" t="s">
        <v>6098</v>
      </c>
      <c r="D708" s="117">
        <v>1859</v>
      </c>
      <c r="E708" s="117">
        <v>1115</v>
      </c>
      <c r="F708" s="117"/>
      <c r="G708" s="117"/>
      <c r="H708" s="117"/>
    </row>
    <row r="709" spans="1:8" x14ac:dyDescent="0.25">
      <c r="A709" t="s">
        <v>2625</v>
      </c>
      <c r="B709" t="s">
        <v>1647</v>
      </c>
      <c r="C709" t="s">
        <v>6103</v>
      </c>
      <c r="D709" s="117">
        <v>1859</v>
      </c>
      <c r="E709" s="117">
        <v>1115</v>
      </c>
      <c r="F709" s="117"/>
      <c r="G709" s="117"/>
      <c r="H709" s="117"/>
    </row>
    <row r="710" spans="1:8" x14ac:dyDescent="0.25">
      <c r="A710" t="s">
        <v>2633</v>
      </c>
      <c r="B710" t="s">
        <v>1647</v>
      </c>
      <c r="C710" t="s">
        <v>6123</v>
      </c>
      <c r="D710" s="117">
        <v>2849</v>
      </c>
      <c r="E710" s="117">
        <v>1709</v>
      </c>
      <c r="F710" s="117"/>
      <c r="G710" s="117"/>
      <c r="H710" s="117"/>
    </row>
    <row r="711" spans="1:8" x14ac:dyDescent="0.25">
      <c r="A711" t="s">
        <v>2642</v>
      </c>
      <c r="B711" t="s">
        <v>1647</v>
      </c>
      <c r="C711" t="s">
        <v>6141</v>
      </c>
      <c r="D711" s="117">
        <v>3399</v>
      </c>
      <c r="E711" s="117">
        <v>2039</v>
      </c>
      <c r="F711" s="117"/>
      <c r="G711" s="117"/>
      <c r="H711" s="117"/>
    </row>
    <row r="712" spans="1:8" x14ac:dyDescent="0.25">
      <c r="A712" t="s">
        <v>2575</v>
      </c>
      <c r="B712" t="s">
        <v>1647</v>
      </c>
      <c r="C712" t="s">
        <v>5984</v>
      </c>
      <c r="D712" s="117">
        <v>1089</v>
      </c>
      <c r="E712" s="117">
        <v>653</v>
      </c>
      <c r="F712" s="117"/>
      <c r="G712" s="117"/>
      <c r="H712" s="117"/>
    </row>
    <row r="713" spans="1:8" x14ac:dyDescent="0.25">
      <c r="A713" t="s">
        <v>2646</v>
      </c>
      <c r="B713" t="s">
        <v>1647</v>
      </c>
      <c r="C713" t="s">
        <v>6151</v>
      </c>
      <c r="D713" s="117">
        <v>1199</v>
      </c>
      <c r="E713" s="117">
        <v>719</v>
      </c>
      <c r="F713" s="117"/>
      <c r="G713" s="117"/>
      <c r="H713" s="117"/>
    </row>
    <row r="714" spans="1:8" x14ac:dyDescent="0.25">
      <c r="A714" t="s">
        <v>2576</v>
      </c>
      <c r="B714" t="s">
        <v>1647</v>
      </c>
      <c r="C714" t="s">
        <v>5987</v>
      </c>
      <c r="D714" s="117">
        <v>1199</v>
      </c>
      <c r="E714" s="117">
        <v>719</v>
      </c>
      <c r="F714" s="117"/>
      <c r="G714" s="117"/>
      <c r="H714" s="117"/>
    </row>
    <row r="715" spans="1:8" x14ac:dyDescent="0.25">
      <c r="A715" t="s">
        <v>2649</v>
      </c>
      <c r="B715" t="s">
        <v>1647</v>
      </c>
      <c r="C715" t="s">
        <v>6155</v>
      </c>
      <c r="D715" s="117">
        <v>1309</v>
      </c>
      <c r="E715" s="117">
        <v>785</v>
      </c>
      <c r="F715" s="117"/>
      <c r="G715" s="117"/>
      <c r="H715" s="117"/>
    </row>
    <row r="716" spans="1:8" x14ac:dyDescent="0.25">
      <c r="A716" t="s">
        <v>2577</v>
      </c>
      <c r="B716" t="s">
        <v>1647</v>
      </c>
      <c r="C716" t="s">
        <v>5990</v>
      </c>
      <c r="D716" s="117">
        <v>1089</v>
      </c>
      <c r="E716" s="117">
        <v>653</v>
      </c>
      <c r="F716" s="117"/>
      <c r="G716" s="117"/>
      <c r="H716" s="117"/>
    </row>
    <row r="717" spans="1:8" x14ac:dyDescent="0.25">
      <c r="A717" t="s">
        <v>2647</v>
      </c>
      <c r="B717" t="s">
        <v>1647</v>
      </c>
      <c r="C717" t="s">
        <v>6153</v>
      </c>
      <c r="D717" s="117">
        <v>1199</v>
      </c>
      <c r="E717" s="117">
        <v>719</v>
      </c>
      <c r="F717" s="117"/>
      <c r="G717" s="117"/>
      <c r="H717" s="117"/>
    </row>
    <row r="718" spans="1:8" x14ac:dyDescent="0.25">
      <c r="A718" t="s">
        <v>3022</v>
      </c>
      <c r="B718" t="s">
        <v>1662</v>
      </c>
      <c r="C718" t="s">
        <v>6996</v>
      </c>
      <c r="D718" s="117">
        <v>10690</v>
      </c>
      <c r="E718" s="117">
        <v>6681</v>
      </c>
      <c r="F718" s="117"/>
      <c r="G718" s="117"/>
      <c r="H718" s="117"/>
    </row>
    <row r="719" spans="1:8" x14ac:dyDescent="0.25">
      <c r="A719" t="s">
        <v>2652</v>
      </c>
      <c r="B719" t="s">
        <v>1647</v>
      </c>
      <c r="C719" t="s">
        <v>6163</v>
      </c>
      <c r="D719" s="117">
        <v>1309</v>
      </c>
      <c r="E719" s="117">
        <v>785</v>
      </c>
      <c r="F719" s="117"/>
      <c r="G719" s="117"/>
      <c r="H719" s="117"/>
    </row>
    <row r="720" spans="1:8" x14ac:dyDescent="0.25">
      <c r="A720" t="s">
        <v>2715</v>
      </c>
      <c r="B720" t="s">
        <v>1651</v>
      </c>
      <c r="C720" t="s">
        <v>6373</v>
      </c>
      <c r="D720" s="117">
        <v>3190</v>
      </c>
      <c r="E720" s="117">
        <v>1914</v>
      </c>
      <c r="F720" s="117"/>
      <c r="G720" s="117"/>
      <c r="H720" s="117"/>
    </row>
    <row r="721" spans="1:8" x14ac:dyDescent="0.25">
      <c r="A721" t="s">
        <v>2722</v>
      </c>
      <c r="B721" t="s">
        <v>1651</v>
      </c>
      <c r="C721" t="s">
        <v>6406</v>
      </c>
      <c r="D721" s="117">
        <v>3890</v>
      </c>
      <c r="E721" s="117">
        <v>2269</v>
      </c>
      <c r="F721" s="117"/>
      <c r="G721" s="117"/>
      <c r="H721" s="117"/>
    </row>
    <row r="722" spans="1:8" x14ac:dyDescent="0.25">
      <c r="A722" t="s">
        <v>2716</v>
      </c>
      <c r="B722" t="s">
        <v>1651</v>
      </c>
      <c r="C722" t="s">
        <v>6375</v>
      </c>
      <c r="D722" s="117">
        <v>4490</v>
      </c>
      <c r="E722" s="117">
        <v>2694</v>
      </c>
      <c r="F722" s="117"/>
      <c r="G722" s="117"/>
      <c r="H722" s="117"/>
    </row>
    <row r="723" spans="1:8" x14ac:dyDescent="0.25">
      <c r="A723" t="s">
        <v>2717</v>
      </c>
      <c r="B723" t="s">
        <v>1651</v>
      </c>
      <c r="C723" t="s">
        <v>6381</v>
      </c>
      <c r="D723" s="117">
        <v>4390</v>
      </c>
      <c r="E723" s="117">
        <v>2634</v>
      </c>
      <c r="F723" s="117"/>
      <c r="G723" s="117"/>
      <c r="H723" s="117"/>
    </row>
    <row r="724" spans="1:8" x14ac:dyDescent="0.25">
      <c r="A724" t="s">
        <v>2718</v>
      </c>
      <c r="B724" t="s">
        <v>1651</v>
      </c>
      <c r="C724" t="s">
        <v>6386</v>
      </c>
      <c r="D724" s="117">
        <v>4690</v>
      </c>
      <c r="E724" s="117">
        <v>2814</v>
      </c>
      <c r="F724" s="117"/>
      <c r="G724" s="117"/>
      <c r="H724" s="117"/>
    </row>
    <row r="725" spans="1:8" x14ac:dyDescent="0.25">
      <c r="A725" t="s">
        <v>2719</v>
      </c>
      <c r="B725" t="s">
        <v>1651</v>
      </c>
      <c r="C725" t="s">
        <v>6393</v>
      </c>
      <c r="D725" s="117">
        <v>4690</v>
      </c>
      <c r="E725" s="117">
        <v>2814</v>
      </c>
      <c r="F725" s="117"/>
      <c r="G725" s="117"/>
      <c r="H725" s="117"/>
    </row>
    <row r="726" spans="1:8" x14ac:dyDescent="0.25">
      <c r="A726" t="s">
        <v>2720</v>
      </c>
      <c r="B726" t="s">
        <v>1651</v>
      </c>
      <c r="C726" t="s">
        <v>6397</v>
      </c>
      <c r="D726" s="117">
        <v>5890</v>
      </c>
      <c r="E726" s="117">
        <v>3534</v>
      </c>
      <c r="F726" s="117"/>
      <c r="G726" s="117"/>
      <c r="H726" s="117"/>
    </row>
    <row r="727" spans="1:8" x14ac:dyDescent="0.25">
      <c r="A727" t="s">
        <v>2985</v>
      </c>
      <c r="B727" t="s">
        <v>1662</v>
      </c>
      <c r="C727" t="s">
        <v>6898</v>
      </c>
      <c r="D727" s="117">
        <v>4129</v>
      </c>
      <c r="E727" s="117">
        <v>2581</v>
      </c>
      <c r="F727" s="117"/>
      <c r="G727" s="117"/>
      <c r="H727" s="117"/>
    </row>
    <row r="728" spans="1:8" x14ac:dyDescent="0.25">
      <c r="A728" t="s">
        <v>2986</v>
      </c>
      <c r="B728" t="s">
        <v>1662</v>
      </c>
      <c r="C728" t="s">
        <v>6904</v>
      </c>
      <c r="D728" s="117">
        <v>5590</v>
      </c>
      <c r="E728" s="117">
        <v>3494</v>
      </c>
      <c r="F728" s="117"/>
      <c r="G728" s="117"/>
      <c r="H728" s="117"/>
    </row>
    <row r="729" spans="1:8" x14ac:dyDescent="0.25">
      <c r="A729" t="s">
        <v>2987</v>
      </c>
      <c r="B729" t="s">
        <v>1662</v>
      </c>
      <c r="C729" t="s">
        <v>6904</v>
      </c>
      <c r="D729" s="117">
        <v>5590</v>
      </c>
      <c r="E729" s="117">
        <v>3494</v>
      </c>
      <c r="F729" s="117"/>
      <c r="G729" s="117"/>
      <c r="H729" s="117"/>
    </row>
    <row r="730" spans="1:8" x14ac:dyDescent="0.25">
      <c r="A730" t="s">
        <v>2990</v>
      </c>
      <c r="B730" t="s">
        <v>1662</v>
      </c>
      <c r="C730" t="s">
        <v>6912</v>
      </c>
      <c r="D730" s="117">
        <v>6090</v>
      </c>
      <c r="E730" s="117">
        <v>3806</v>
      </c>
      <c r="F730" s="117"/>
      <c r="G730" s="117"/>
      <c r="H730" s="117"/>
    </row>
    <row r="731" spans="1:8" x14ac:dyDescent="0.25">
      <c r="A731" t="s">
        <v>2992</v>
      </c>
      <c r="B731" t="s">
        <v>1662</v>
      </c>
      <c r="C731" t="s">
        <v>6919</v>
      </c>
      <c r="D731" s="117">
        <v>8490</v>
      </c>
      <c r="E731" s="117">
        <v>5306</v>
      </c>
      <c r="F731" s="117"/>
      <c r="G731" s="117"/>
      <c r="H731" s="117"/>
    </row>
    <row r="732" spans="1:8" x14ac:dyDescent="0.25">
      <c r="A732" t="s">
        <v>2996</v>
      </c>
      <c r="B732" t="s">
        <v>1662</v>
      </c>
      <c r="C732" t="s">
        <v>6930</v>
      </c>
      <c r="D732" s="117">
        <v>7690</v>
      </c>
      <c r="E732" s="117">
        <v>4806</v>
      </c>
      <c r="F732" s="117"/>
      <c r="G732" s="117"/>
      <c r="H732" s="117"/>
    </row>
    <row r="733" spans="1:8" x14ac:dyDescent="0.25">
      <c r="A733" t="s">
        <v>2997</v>
      </c>
      <c r="B733" t="s">
        <v>1662</v>
      </c>
      <c r="C733" t="s">
        <v>6934</v>
      </c>
      <c r="D733" s="117">
        <v>8790</v>
      </c>
      <c r="E733" s="117">
        <v>5494</v>
      </c>
      <c r="F733" s="117"/>
      <c r="G733" s="117"/>
      <c r="H733" s="117"/>
    </row>
    <row r="734" spans="1:8" x14ac:dyDescent="0.25">
      <c r="A734" t="s">
        <v>3003</v>
      </c>
      <c r="B734" t="s">
        <v>1662</v>
      </c>
      <c r="C734" t="s">
        <v>6946</v>
      </c>
      <c r="D734" s="117">
        <v>6790</v>
      </c>
      <c r="E734" s="117">
        <v>4244</v>
      </c>
      <c r="F734" s="117"/>
      <c r="G734" s="117"/>
      <c r="H734" s="117"/>
    </row>
    <row r="735" spans="1:8" x14ac:dyDescent="0.25">
      <c r="A735" t="s">
        <v>3004</v>
      </c>
      <c r="B735" t="s">
        <v>1662</v>
      </c>
      <c r="C735" t="s">
        <v>6946</v>
      </c>
      <c r="D735" s="117">
        <v>7790</v>
      </c>
      <c r="E735" s="117">
        <v>4869</v>
      </c>
      <c r="F735" s="117"/>
      <c r="G735" s="117"/>
      <c r="H735" s="117"/>
    </row>
    <row r="736" spans="1:8" x14ac:dyDescent="0.25">
      <c r="A736" t="s">
        <v>3005</v>
      </c>
      <c r="B736" t="s">
        <v>1662</v>
      </c>
      <c r="C736" t="s">
        <v>6953</v>
      </c>
      <c r="D736" s="117">
        <v>8490</v>
      </c>
      <c r="E736" s="117">
        <v>5306</v>
      </c>
      <c r="F736" s="117"/>
      <c r="G736" s="117"/>
      <c r="H736" s="117"/>
    </row>
    <row r="737" spans="1:8" x14ac:dyDescent="0.25">
      <c r="A737" t="s">
        <v>3007</v>
      </c>
      <c r="B737" t="s">
        <v>1662</v>
      </c>
      <c r="C737" t="s">
        <v>6959</v>
      </c>
      <c r="D737" s="117">
        <v>10890</v>
      </c>
      <c r="E737" s="117">
        <v>6806</v>
      </c>
      <c r="F737" s="117"/>
      <c r="G737" s="117"/>
      <c r="H737" s="117"/>
    </row>
    <row r="738" spans="1:8" x14ac:dyDescent="0.25">
      <c r="A738" t="s">
        <v>3008</v>
      </c>
      <c r="B738" t="s">
        <v>1662</v>
      </c>
      <c r="C738" t="s">
        <v>6963</v>
      </c>
      <c r="D738" s="117">
        <v>9990</v>
      </c>
      <c r="E738" s="117">
        <v>6244</v>
      </c>
      <c r="F738" s="117"/>
      <c r="G738" s="117"/>
      <c r="H738" s="117"/>
    </row>
    <row r="739" spans="1:8" x14ac:dyDescent="0.25">
      <c r="A739" t="s">
        <v>2963</v>
      </c>
      <c r="B739" t="s">
        <v>1659</v>
      </c>
      <c r="C739" t="s">
        <v>6821</v>
      </c>
      <c r="D739" s="117">
        <v>1690</v>
      </c>
      <c r="E739" s="117">
        <v>986</v>
      </c>
      <c r="F739" s="117"/>
      <c r="G739" s="117"/>
      <c r="H739" s="117"/>
    </row>
    <row r="740" spans="1:8" x14ac:dyDescent="0.25">
      <c r="A740" t="s">
        <v>2965</v>
      </c>
      <c r="B740" t="s">
        <v>1659</v>
      </c>
      <c r="C740" t="s">
        <v>6827</v>
      </c>
      <c r="D740" s="117">
        <v>1690</v>
      </c>
      <c r="E740" s="117">
        <v>986</v>
      </c>
      <c r="F740" s="117"/>
      <c r="G740" s="117"/>
      <c r="H740" s="117"/>
    </row>
    <row r="741" spans="1:8" x14ac:dyDescent="0.25">
      <c r="A741" t="s">
        <v>2966</v>
      </c>
      <c r="B741" t="s">
        <v>1659</v>
      </c>
      <c r="C741" t="s">
        <v>6829</v>
      </c>
      <c r="D741" s="117">
        <v>3590</v>
      </c>
      <c r="E741" s="117">
        <v>2094</v>
      </c>
      <c r="F741" s="117"/>
      <c r="G741" s="117"/>
      <c r="H741" s="117"/>
    </row>
    <row r="742" spans="1:8" x14ac:dyDescent="0.25">
      <c r="A742" t="s">
        <v>2967</v>
      </c>
      <c r="B742" t="s">
        <v>1659</v>
      </c>
      <c r="C742" t="s">
        <v>6833</v>
      </c>
      <c r="D742" s="117">
        <v>2590</v>
      </c>
      <c r="E742" s="117">
        <v>1511</v>
      </c>
      <c r="F742" s="117"/>
      <c r="G742" s="117"/>
      <c r="H742" s="117"/>
    </row>
    <row r="743" spans="1:8" x14ac:dyDescent="0.25">
      <c r="A743" t="s">
        <v>2968</v>
      </c>
      <c r="B743" t="s">
        <v>1659</v>
      </c>
      <c r="C743" t="s">
        <v>6837</v>
      </c>
      <c r="D743" s="117">
        <v>3490</v>
      </c>
      <c r="E743" s="117">
        <v>2036</v>
      </c>
      <c r="F743" s="117"/>
      <c r="G743" s="117"/>
      <c r="H743" s="117"/>
    </row>
    <row r="744" spans="1:8" x14ac:dyDescent="0.25">
      <c r="A744" t="s">
        <v>2969</v>
      </c>
      <c r="B744" t="s">
        <v>1659</v>
      </c>
      <c r="C744" t="s">
        <v>6841</v>
      </c>
      <c r="D744" s="117">
        <v>2990</v>
      </c>
      <c r="E744" s="117">
        <v>1744</v>
      </c>
      <c r="F744" s="117"/>
      <c r="G744" s="117"/>
      <c r="H744" s="117"/>
    </row>
    <row r="745" spans="1:8" x14ac:dyDescent="0.25">
      <c r="A745" t="s">
        <v>2970</v>
      </c>
      <c r="B745" t="s">
        <v>1659</v>
      </c>
      <c r="C745" t="s">
        <v>6845</v>
      </c>
      <c r="D745" s="117">
        <v>2990</v>
      </c>
      <c r="E745" s="117">
        <v>1744</v>
      </c>
      <c r="F745" s="117"/>
      <c r="G745" s="117"/>
      <c r="H745" s="117"/>
    </row>
    <row r="746" spans="1:8" x14ac:dyDescent="0.25">
      <c r="A746" t="s">
        <v>2971</v>
      </c>
      <c r="B746" t="s">
        <v>1659</v>
      </c>
      <c r="C746" t="s">
        <v>6847</v>
      </c>
      <c r="D746" s="117">
        <v>2990</v>
      </c>
      <c r="E746" s="117">
        <v>1744</v>
      </c>
      <c r="F746" s="117"/>
      <c r="G746" s="117"/>
      <c r="H746" s="117"/>
    </row>
    <row r="747" spans="1:8" x14ac:dyDescent="0.25">
      <c r="A747" t="s">
        <v>2972</v>
      </c>
      <c r="B747" t="s">
        <v>1659</v>
      </c>
      <c r="C747" t="s">
        <v>6852</v>
      </c>
      <c r="D747" s="117">
        <v>2990</v>
      </c>
      <c r="E747" s="117">
        <v>1744</v>
      </c>
      <c r="F747" s="117"/>
      <c r="G747" s="117"/>
      <c r="H747" s="117"/>
    </row>
    <row r="748" spans="1:8" x14ac:dyDescent="0.25">
      <c r="A748" t="s">
        <v>2973</v>
      </c>
      <c r="B748" t="s">
        <v>1659</v>
      </c>
      <c r="C748" t="s">
        <v>6857</v>
      </c>
      <c r="D748" s="117">
        <v>3490</v>
      </c>
      <c r="E748" s="117">
        <v>2036</v>
      </c>
      <c r="F748" s="117"/>
      <c r="G748" s="117"/>
      <c r="H748" s="117"/>
    </row>
    <row r="749" spans="1:8" x14ac:dyDescent="0.25">
      <c r="A749" t="s">
        <v>2974</v>
      </c>
      <c r="B749" t="s">
        <v>1659</v>
      </c>
      <c r="C749" t="s">
        <v>6861</v>
      </c>
      <c r="D749" s="117">
        <v>3490</v>
      </c>
      <c r="E749" s="117">
        <v>2036</v>
      </c>
      <c r="F749" s="117"/>
      <c r="G749" s="117"/>
      <c r="H749" s="117"/>
    </row>
    <row r="750" spans="1:8" x14ac:dyDescent="0.25">
      <c r="A750" t="s">
        <v>2975</v>
      </c>
      <c r="B750" t="s">
        <v>1659</v>
      </c>
      <c r="C750" t="s">
        <v>6863</v>
      </c>
      <c r="D750" s="117">
        <v>4790</v>
      </c>
      <c r="E750" s="117">
        <v>2794</v>
      </c>
      <c r="F750" s="117"/>
      <c r="G750" s="117"/>
      <c r="H750" s="117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topLeftCell="A16" workbookViewId="0">
      <selection activeCell="I24" sqref="I24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topLeftCell="BW1" zoomScale="98" zoomScaleNormal="98" workbookViewId="0">
      <selection activeCell="BW2" sqref="BW2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E10" sqref="E10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256"/>
      <c r="C2" s="256"/>
    </row>
    <row r="3" spans="1:22" x14ac:dyDescent="0.25">
      <c r="C3" s="59"/>
      <c r="F3" s="59"/>
    </row>
    <row r="4" spans="1:22" x14ac:dyDescent="0.25">
      <c r="B4" s="257" t="s">
        <v>1185</v>
      </c>
      <c r="C4" s="257"/>
      <c r="D4" s="60"/>
      <c r="E4" s="60"/>
      <c r="F4" s="61"/>
      <c r="G4" s="62"/>
      <c r="I4" s="60"/>
    </row>
    <row r="5" spans="1:22" x14ac:dyDescent="0.25">
      <c r="B5" s="257" t="s">
        <v>1186</v>
      </c>
      <c r="C5" s="257"/>
      <c r="D5" s="63">
        <v>43831</v>
      </c>
      <c r="F5" s="59"/>
    </row>
    <row r="6" spans="1:22" x14ac:dyDescent="0.25">
      <c r="B6" s="257" t="s">
        <v>1187</v>
      </c>
      <c r="C6" s="257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258" t="s">
        <v>1191</v>
      </c>
      <c r="C12" s="258"/>
      <c r="D12" s="258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T8" sqref="T8"/>
    </sheetView>
  </sheetViews>
  <sheetFormatPr defaultColWidth="17.5703125" defaultRowHeight="15.75" outlineLevelRow="1" outlineLevelCol="1" x14ac:dyDescent="0.25"/>
  <cols>
    <col min="1" max="1" width="20.140625" style="181" bestFit="1" customWidth="1"/>
    <col min="2" max="2" width="25.85546875" style="243" customWidth="1"/>
    <col min="3" max="3" width="44.5703125" style="181" customWidth="1"/>
    <col min="4" max="4" width="18.7109375" style="182" customWidth="1"/>
    <col min="5" max="5" width="24" style="181" customWidth="1"/>
    <col min="6" max="6" width="18.42578125" style="182" hidden="1" customWidth="1" outlineLevel="1"/>
    <col min="7" max="7" width="25.140625" style="183" hidden="1" customWidth="1" outlineLevel="1"/>
    <col min="8" max="8" width="14" style="182" hidden="1" customWidth="1" outlineLevel="1"/>
    <col min="9" max="9" width="18.28515625" style="181" bestFit="1" customWidth="1" collapsed="1"/>
    <col min="10" max="10" width="37.5703125" style="181" hidden="1" customWidth="1" outlineLevel="1"/>
    <col min="11" max="11" width="36.5703125" style="183" customWidth="1" collapsed="1"/>
    <col min="12" max="12" width="24.7109375" style="181" bestFit="1" customWidth="1" outlineLevel="1"/>
    <col min="13" max="14" width="20.28515625" style="182" customWidth="1" outlineLevel="1"/>
    <col min="15" max="15" width="58.85546875" style="182" customWidth="1" outlineLevel="1"/>
    <col min="16" max="18" width="25.5703125" style="182" bestFit="1" customWidth="1" outlineLevel="1"/>
    <col min="19" max="20" width="27.5703125" style="125" bestFit="1" customWidth="1"/>
    <col min="21" max="21" width="30.5703125" style="130" bestFit="1" customWidth="1"/>
    <col min="22" max="22" width="32.28515625" style="125" bestFit="1" customWidth="1"/>
    <col min="23" max="23" width="17.7109375" style="126" bestFit="1" customWidth="1"/>
    <col min="24" max="25" width="35.5703125" style="125" bestFit="1" customWidth="1"/>
    <col min="26" max="26" width="17.7109375" style="125" bestFit="1" customWidth="1"/>
    <col min="27" max="27" width="24" style="126" bestFit="1" customWidth="1"/>
    <col min="28" max="28" width="32.5703125" style="184" bestFit="1" customWidth="1" collapsed="1"/>
    <col min="29" max="29" width="32.5703125" style="185" bestFit="1" customWidth="1" collapsed="1"/>
    <col min="30" max="31" width="34" style="125" bestFit="1" customWidth="1" collapsed="1"/>
    <col min="32" max="32" width="17.7109375" style="125" bestFit="1" customWidth="1"/>
    <col min="33" max="33" width="29.7109375" style="130" bestFit="1" customWidth="1"/>
    <col min="34" max="34" width="30.140625" style="125" bestFit="1" customWidth="1"/>
    <col min="35" max="35" width="17.7109375" style="126" bestFit="1" customWidth="1"/>
    <col min="36" max="36" width="30.140625" style="184" bestFit="1" customWidth="1"/>
    <col min="37" max="37" width="41.28515625" style="184" bestFit="1" customWidth="1"/>
    <col min="38" max="38" width="17.7109375" style="126" bestFit="1" customWidth="1"/>
    <col min="39" max="39" width="42.28515625" style="127" customWidth="1" collapsed="1"/>
    <col min="40" max="50" width="23.140625" style="128" customWidth="1" outlineLevel="1" collapsed="1"/>
    <col min="51" max="51" width="23.140625" style="129" customWidth="1" outlineLevel="1" collapsed="1"/>
    <col min="52" max="52" width="23.140625" style="186" customWidth="1"/>
    <col min="53" max="63" width="23.140625" style="183" customWidth="1" outlineLevel="1" collapsed="1"/>
    <col min="64" max="64" width="23.140625" style="187" customWidth="1" outlineLevel="1" collapsed="1"/>
    <col min="65" max="65" width="23.140625" style="186" customWidth="1"/>
    <col min="66" max="76" width="23.140625" style="183" customWidth="1" outlineLevel="1" collapsed="1"/>
    <col min="77" max="77" width="23.140625" style="187" customWidth="1" outlineLevel="1" collapsed="1"/>
    <col min="78" max="78" width="23.140625" style="186" customWidth="1"/>
    <col min="79" max="89" width="23.140625" style="183" customWidth="1" outlineLevel="1" collapsed="1"/>
    <col min="90" max="90" width="23.140625" style="187" customWidth="1" outlineLevel="1" collapsed="1"/>
    <col min="91" max="91" width="23.140625" style="186" customWidth="1"/>
    <col min="92" max="102" width="23.140625" style="183" customWidth="1" outlineLevel="1" collapsed="1"/>
    <col min="103" max="103" width="23.140625" style="187" customWidth="1" outlineLevel="1" collapsed="1"/>
    <col min="104" max="104" width="23.140625" style="186" customWidth="1"/>
    <col min="105" max="115" width="23.140625" style="183" customWidth="1" outlineLevel="1" collapsed="1"/>
    <col min="116" max="116" width="23.140625" style="187" customWidth="1" outlineLevel="1" collapsed="1"/>
    <col min="117" max="129" width="23.140625" style="183" customWidth="1" outlineLevel="1" collapsed="1"/>
    <col min="130" max="130" width="23.140625" style="186" customWidth="1"/>
    <col min="131" max="141" width="23.140625" style="183" customWidth="1" outlineLevel="1" collapsed="1"/>
    <col min="142" max="142" width="23.140625" style="187" customWidth="1" outlineLevel="1" collapsed="1"/>
    <col min="143" max="143" width="23.140625" style="127" customWidth="1"/>
    <col min="144" max="155" width="23.140625" style="128" customWidth="1" outlineLevel="1" collapsed="1"/>
    <col min="156" max="167" width="23.140625" style="183" customWidth="1" outlineLevel="1"/>
    <col min="168" max="168" width="23.140625" style="187" customWidth="1" outlineLevel="1"/>
    <col min="169" max="169" width="23.140625" style="186" customWidth="1"/>
    <col min="170" max="180" width="23.140625" style="183" customWidth="1"/>
    <col min="181" max="181" width="23.140625" style="187" customWidth="1"/>
    <col min="182" max="182" width="23.140625" style="183" customWidth="1"/>
    <col min="183" max="193" width="23.140625" style="183" customWidth="1" outlineLevel="1" collapsed="1"/>
    <col min="194" max="194" width="23.140625" style="187" customWidth="1" outlineLevel="1" collapsed="1"/>
    <col min="195" max="195" width="23.140625" style="186" customWidth="1"/>
    <col min="196" max="206" width="23.140625" style="183" customWidth="1" outlineLevel="1" collapsed="1"/>
    <col min="207" max="207" width="23.140625" style="187" customWidth="1" outlineLevel="1" collapsed="1"/>
    <col min="208" max="208" width="23.140625" style="186" customWidth="1"/>
    <col min="209" max="219" width="23.140625" style="183" customWidth="1" outlineLevel="1" collapsed="1"/>
    <col min="220" max="220" width="23.140625" style="187" customWidth="1" outlineLevel="1" collapsed="1"/>
    <col min="221" max="233" width="23.140625" style="183" customWidth="1" outlineLevel="1" collapsed="1"/>
    <col min="234" max="234" width="23.140625" style="186" customWidth="1"/>
    <col min="235" max="245" width="23.140625" style="183" customWidth="1" outlineLevel="1" collapsed="1"/>
    <col min="246" max="246" width="23.140625" style="187" customWidth="1" outlineLevel="1" collapsed="1"/>
    <col min="247" max="247" width="38.42578125" style="186" customWidth="1"/>
    <col min="248" max="258" width="23.140625" style="183" customWidth="1" outlineLevel="1" collapsed="1"/>
    <col min="259" max="259" width="23.140625" style="187" customWidth="1" outlineLevel="1" collapsed="1"/>
    <col min="260" max="260" width="23.140625" style="194" customWidth="1"/>
    <col min="261" max="271" width="23.140625" style="181" customWidth="1" outlineLevel="1"/>
    <col min="272" max="272" width="23.140625" style="195" customWidth="1" outlineLevel="1"/>
    <col min="273" max="273" width="23.140625" style="194" customWidth="1"/>
    <col min="274" max="284" width="23.140625" style="181" customWidth="1" outlineLevel="1"/>
    <col min="285" max="285" width="23.140625" style="195" customWidth="1" outlineLevel="1"/>
    <col min="286" max="286" width="23.140625" style="194" customWidth="1"/>
    <col min="287" max="297" width="23.140625" style="181" customWidth="1" outlineLevel="1"/>
    <col min="298" max="298" width="23.140625" style="195" customWidth="1" outlineLevel="1"/>
    <col min="299" max="299" width="23.140625" style="194" customWidth="1"/>
    <col min="300" max="310" width="23.140625" style="181" customWidth="1" outlineLevel="1"/>
    <col min="311" max="311" width="23.140625" style="195" customWidth="1" outlineLevel="1"/>
    <col min="312" max="312" width="23.140625" style="194" customWidth="1"/>
    <col min="313" max="323" width="23.140625" style="181" customWidth="1" outlineLevel="1"/>
    <col min="324" max="324" width="23.140625" style="195" customWidth="1" outlineLevel="1"/>
    <col min="325" max="325" width="23.140625" style="194" customWidth="1"/>
    <col min="326" max="336" width="23.140625" style="181" customWidth="1" outlineLevel="1"/>
    <col min="337" max="337" width="23.140625" style="195" customWidth="1" outlineLevel="1"/>
    <col min="338" max="338" width="23.140625" style="194" customWidth="1"/>
    <col min="339" max="349" width="23.140625" style="181" customWidth="1" outlineLevel="1"/>
    <col min="350" max="350" width="23.140625" style="195" customWidth="1" outlineLevel="1"/>
    <col min="351" max="351" width="39.5703125" style="194" customWidth="1"/>
    <col min="352" max="352" width="23.140625" style="241" customWidth="1"/>
    <col min="353" max="353" width="23.140625" style="242" customWidth="1"/>
    <col min="354" max="354" width="41.5703125" style="194" customWidth="1"/>
    <col min="355" max="365" width="23.140625" style="181" customWidth="1" outlineLevel="1"/>
    <col min="366" max="366" width="23.140625" style="195" customWidth="1" outlineLevel="1"/>
    <col min="367" max="367" width="23.140625" style="181" customWidth="1"/>
    <col min="368" max="379" width="23.140625" style="181" customWidth="1" outlineLevel="1"/>
    <col min="380" max="380" width="23.140625" style="194" customWidth="1"/>
    <col min="381" max="391" width="23.140625" style="181" customWidth="1" outlineLevel="1"/>
    <col min="392" max="392" width="23.140625" style="195" customWidth="1" outlineLevel="1"/>
    <col min="393" max="393" width="23.140625" style="194" customWidth="1"/>
    <col min="394" max="404" width="23.140625" style="181" customWidth="1" outlineLevel="1"/>
    <col min="405" max="405" width="23.140625" style="195" customWidth="1" outlineLevel="1"/>
    <col min="406" max="406" width="23.140625" style="194" customWidth="1"/>
    <col min="407" max="417" width="23.140625" style="181" customWidth="1" outlineLevel="1"/>
    <col min="418" max="418" width="23.140625" style="195" customWidth="1" outlineLevel="1"/>
    <col min="419" max="419" width="23.140625" style="194" customWidth="1"/>
    <col min="420" max="430" width="23.140625" style="181" customWidth="1" outlineLevel="1"/>
    <col min="431" max="431" width="23.140625" style="195" customWidth="1" outlineLevel="1"/>
    <col min="432" max="432" width="23.140625" style="194" customWidth="1"/>
    <col min="433" max="443" width="23.140625" style="181" customWidth="1" outlineLevel="1"/>
    <col min="444" max="444" width="23.140625" style="195" customWidth="1" outlineLevel="1"/>
    <col min="445" max="445" width="23.140625" style="194" customWidth="1"/>
    <col min="446" max="456" width="23.140625" style="181" customWidth="1" outlineLevel="1"/>
    <col min="457" max="457" width="23.140625" style="195" customWidth="1" outlineLevel="1"/>
    <col min="458" max="16384" width="17.5703125" style="181"/>
  </cols>
  <sheetData>
    <row r="1" spans="1:457" x14ac:dyDescent="0.25">
      <c r="A1" s="179" t="s">
        <v>39</v>
      </c>
      <c r="B1" s="250" t="s">
        <v>246</v>
      </c>
      <c r="C1" s="251"/>
      <c r="S1" s="120"/>
      <c r="T1" s="121">
        <v>79.534016089999994</v>
      </c>
      <c r="U1" s="122"/>
      <c r="V1" s="123"/>
      <c r="W1" s="124"/>
      <c r="X1" s="123"/>
      <c r="Y1" s="123"/>
      <c r="Z1" s="123"/>
      <c r="AA1" s="124"/>
      <c r="AG1" s="122"/>
      <c r="AH1" s="123"/>
      <c r="AI1" s="124"/>
      <c r="AJ1" s="125"/>
      <c r="AK1" s="125"/>
      <c r="EZ1" s="188"/>
      <c r="FA1" s="188"/>
      <c r="FB1" s="188"/>
      <c r="FC1" s="188"/>
      <c r="FD1" s="188"/>
      <c r="FE1" s="188"/>
      <c r="FF1" s="188"/>
      <c r="FG1" s="188"/>
      <c r="FH1" s="188"/>
      <c r="FI1" s="188"/>
      <c r="FJ1" s="188"/>
      <c r="FK1" s="188"/>
      <c r="FL1" s="189"/>
      <c r="FM1" s="190"/>
      <c r="FN1" s="188"/>
      <c r="FO1" s="188"/>
      <c r="FP1" s="188"/>
      <c r="FQ1" s="188"/>
      <c r="FR1" s="188"/>
      <c r="FS1" s="188"/>
      <c r="FT1" s="188"/>
      <c r="FU1" s="188"/>
      <c r="FV1" s="188"/>
      <c r="FW1" s="188"/>
      <c r="FX1" s="188"/>
      <c r="FY1" s="189"/>
      <c r="IM1" s="190"/>
      <c r="IN1" s="188"/>
      <c r="IO1" s="188"/>
      <c r="IP1" s="188"/>
      <c r="IQ1" s="188"/>
      <c r="IR1" s="188"/>
      <c r="IS1" s="188"/>
      <c r="IT1" s="188"/>
      <c r="IU1" s="188"/>
      <c r="IV1" s="188"/>
      <c r="IW1" s="188"/>
      <c r="IX1" s="188"/>
      <c r="IY1" s="189"/>
      <c r="IZ1" s="191"/>
      <c r="JA1" s="192"/>
      <c r="JB1" s="192"/>
      <c r="JC1" s="192"/>
      <c r="JD1" s="192"/>
      <c r="JE1" s="192"/>
      <c r="JF1" s="192"/>
      <c r="JG1" s="192"/>
      <c r="JH1" s="192"/>
      <c r="JI1" s="192"/>
      <c r="JJ1" s="192"/>
      <c r="JK1" s="192"/>
      <c r="JL1" s="193"/>
      <c r="JM1" s="191"/>
      <c r="JN1" s="192"/>
      <c r="JO1" s="192"/>
      <c r="JP1" s="192"/>
      <c r="JQ1" s="192"/>
      <c r="JR1" s="192"/>
      <c r="JS1" s="192"/>
      <c r="JT1" s="192"/>
      <c r="JU1" s="192"/>
      <c r="JV1" s="192"/>
      <c r="JW1" s="192"/>
      <c r="JX1" s="192"/>
      <c r="JY1" s="193"/>
      <c r="JZ1" s="191"/>
      <c r="KA1" s="192"/>
      <c r="KB1" s="192"/>
      <c r="KC1" s="192"/>
      <c r="KD1" s="192"/>
      <c r="KE1" s="192"/>
      <c r="KF1" s="192"/>
      <c r="KG1" s="192"/>
      <c r="KH1" s="192"/>
      <c r="KI1" s="192"/>
      <c r="KJ1" s="192"/>
      <c r="KK1" s="192"/>
      <c r="KL1" s="193"/>
      <c r="KM1" s="191"/>
      <c r="KN1" s="192"/>
      <c r="KO1" s="192"/>
      <c r="KP1" s="192"/>
      <c r="KQ1" s="192"/>
      <c r="KR1" s="192"/>
      <c r="KS1" s="192"/>
      <c r="KT1" s="192"/>
      <c r="KU1" s="192"/>
      <c r="KV1" s="192"/>
      <c r="KW1" s="192"/>
      <c r="KX1" s="192"/>
      <c r="KY1" s="193"/>
      <c r="KZ1" s="191"/>
      <c r="LA1" s="192"/>
      <c r="LB1" s="192"/>
      <c r="LC1" s="192"/>
      <c r="LD1" s="192"/>
      <c r="LE1" s="192"/>
      <c r="LF1" s="192"/>
      <c r="LG1" s="192"/>
      <c r="LH1" s="192"/>
      <c r="LI1" s="192"/>
      <c r="LJ1" s="192"/>
      <c r="LK1" s="192"/>
      <c r="LL1" s="193"/>
      <c r="LM1" s="191"/>
      <c r="LN1" s="192"/>
      <c r="LO1" s="192"/>
      <c r="LP1" s="192"/>
      <c r="LQ1" s="192"/>
      <c r="LR1" s="192"/>
      <c r="LS1" s="192"/>
      <c r="LT1" s="192"/>
      <c r="LU1" s="192"/>
      <c r="LV1" s="192"/>
      <c r="LW1" s="192"/>
      <c r="LX1" s="192"/>
      <c r="LY1" s="193"/>
      <c r="LZ1" s="191"/>
      <c r="MA1" s="192"/>
      <c r="MB1" s="192"/>
      <c r="MC1" s="192"/>
      <c r="MD1" s="192"/>
      <c r="ME1" s="192"/>
      <c r="MF1" s="192"/>
      <c r="MG1" s="192"/>
      <c r="MH1" s="192"/>
      <c r="MI1" s="192"/>
      <c r="MJ1" s="192"/>
      <c r="MK1" s="192"/>
      <c r="ML1" s="193"/>
      <c r="MM1" s="191"/>
      <c r="MN1" s="192"/>
      <c r="MO1" s="193"/>
      <c r="MP1" s="191"/>
      <c r="MQ1" s="192"/>
      <c r="MR1" s="192"/>
      <c r="MS1" s="192"/>
      <c r="MT1" s="192"/>
      <c r="MU1" s="192"/>
      <c r="MV1" s="192"/>
      <c r="MW1" s="192"/>
      <c r="MX1" s="192"/>
      <c r="MY1" s="192"/>
      <c r="MZ1" s="192"/>
      <c r="NA1" s="192"/>
      <c r="NB1" s="193"/>
    </row>
    <row r="2" spans="1:457" x14ac:dyDescent="0.25">
      <c r="A2" s="179" t="s">
        <v>48</v>
      </c>
      <c r="B2" s="250">
        <v>2021</v>
      </c>
      <c r="C2" s="251"/>
      <c r="O2" s="196" t="s">
        <v>8121</v>
      </c>
      <c r="S2" s="120"/>
      <c r="T2" s="120"/>
      <c r="AJ2" s="125"/>
      <c r="AK2" s="125"/>
      <c r="MN2" s="181"/>
      <c r="MO2" s="195"/>
    </row>
    <row r="3" spans="1:457" x14ac:dyDescent="0.25">
      <c r="A3" s="179" t="s">
        <v>40</v>
      </c>
      <c r="B3" s="250" t="s">
        <v>33</v>
      </c>
      <c r="C3" s="251"/>
      <c r="O3" s="197" t="s">
        <v>8122</v>
      </c>
      <c r="S3" s="131" t="s">
        <v>8123</v>
      </c>
      <c r="T3" s="131" t="s">
        <v>8124</v>
      </c>
      <c r="AJ3" s="125"/>
      <c r="AK3" s="125"/>
      <c r="MN3" s="181"/>
      <c r="MO3" s="195"/>
    </row>
    <row r="4" spans="1:457" ht="18.75" x14ac:dyDescent="0.25">
      <c r="A4" s="251" t="s">
        <v>1232</v>
      </c>
      <c r="B4" s="251" t="s">
        <v>1232</v>
      </c>
      <c r="C4" s="251"/>
      <c r="O4" s="198" t="s">
        <v>8125</v>
      </c>
      <c r="S4" s="132"/>
      <c r="T4" s="132"/>
      <c r="V4" s="125" t="s">
        <v>8126</v>
      </c>
      <c r="AJ4" s="125"/>
      <c r="AK4" s="125"/>
      <c r="MN4" s="181"/>
      <c r="MO4" s="195"/>
    </row>
    <row r="5" spans="1:457" ht="56.25" x14ac:dyDescent="0.25">
      <c r="O5" s="199" t="s">
        <v>8127</v>
      </c>
      <c r="S5" s="181"/>
      <c r="T5" s="181"/>
      <c r="U5" s="194"/>
      <c r="V5" s="181"/>
      <c r="W5" s="195"/>
      <c r="X5" s="133" t="s">
        <v>8128</v>
      </c>
      <c r="Y5" s="133"/>
      <c r="Z5" s="133"/>
      <c r="AA5" s="195"/>
      <c r="AJ5" s="125"/>
      <c r="AK5" s="125"/>
      <c r="AM5" s="176" t="s">
        <v>8129</v>
      </c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5"/>
      <c r="AZ5" s="200"/>
      <c r="BA5" s="201"/>
      <c r="BB5" s="201"/>
      <c r="BC5" s="201"/>
      <c r="BD5" s="201"/>
      <c r="BE5" s="201"/>
      <c r="BF5" s="201"/>
      <c r="BG5" s="201"/>
      <c r="BH5" s="201"/>
      <c r="BI5" s="201"/>
      <c r="BJ5" s="201"/>
      <c r="BK5" s="201"/>
      <c r="BL5" s="202"/>
      <c r="BM5" s="200"/>
      <c r="BN5" s="201"/>
      <c r="BO5" s="201"/>
      <c r="BP5" s="201"/>
      <c r="BQ5" s="201"/>
      <c r="BR5" s="201"/>
      <c r="BS5" s="201"/>
      <c r="BT5" s="201"/>
      <c r="BU5" s="201"/>
      <c r="BV5" s="201"/>
      <c r="BW5" s="201"/>
      <c r="BX5" s="201"/>
      <c r="BY5" s="202"/>
      <c r="BZ5" s="200"/>
      <c r="CA5" s="201"/>
      <c r="CB5" s="201"/>
      <c r="CC5" s="201"/>
      <c r="CD5" s="201"/>
      <c r="CE5" s="201"/>
      <c r="CF5" s="201"/>
      <c r="CG5" s="201"/>
      <c r="CH5" s="201"/>
      <c r="CI5" s="201"/>
      <c r="CJ5" s="201"/>
      <c r="CK5" s="201"/>
      <c r="CL5" s="202"/>
      <c r="CM5" s="200"/>
      <c r="CN5" s="201"/>
      <c r="CO5" s="201"/>
      <c r="CP5" s="201"/>
      <c r="CQ5" s="201"/>
      <c r="CR5" s="201"/>
      <c r="CS5" s="201"/>
      <c r="CT5" s="201"/>
      <c r="CU5" s="201"/>
      <c r="CV5" s="201"/>
      <c r="CW5" s="201"/>
      <c r="CX5" s="201"/>
      <c r="CY5" s="202"/>
      <c r="CZ5" s="200"/>
      <c r="DA5" s="201"/>
      <c r="DB5" s="201"/>
      <c r="DC5" s="201"/>
      <c r="DD5" s="201"/>
      <c r="DE5" s="201"/>
      <c r="DF5" s="201"/>
      <c r="DG5" s="201"/>
      <c r="DH5" s="201"/>
      <c r="DI5" s="201"/>
      <c r="DJ5" s="201"/>
      <c r="DK5" s="201"/>
      <c r="DL5" s="202"/>
      <c r="DM5" s="201"/>
      <c r="DN5" s="201"/>
      <c r="DO5" s="201"/>
      <c r="DP5" s="201"/>
      <c r="DQ5" s="201"/>
      <c r="DR5" s="201"/>
      <c r="DS5" s="201"/>
      <c r="DT5" s="201"/>
      <c r="DU5" s="201"/>
      <c r="DV5" s="201"/>
      <c r="DW5" s="201"/>
      <c r="DX5" s="201"/>
      <c r="DY5" s="201"/>
      <c r="DZ5" s="200"/>
      <c r="EA5" s="201"/>
      <c r="EB5" s="201"/>
      <c r="EC5" s="201"/>
      <c r="ED5" s="201"/>
      <c r="EE5" s="201"/>
      <c r="EF5" s="201"/>
      <c r="EG5" s="201"/>
      <c r="EH5" s="201"/>
      <c r="EI5" s="201"/>
      <c r="EJ5" s="201"/>
      <c r="EK5" s="201"/>
      <c r="EL5" s="201"/>
      <c r="EM5" s="136" t="s">
        <v>8130</v>
      </c>
      <c r="EN5" s="137"/>
      <c r="EO5" s="137"/>
      <c r="EP5" s="137"/>
      <c r="EQ5" s="137"/>
      <c r="ER5" s="137"/>
      <c r="ES5" s="137"/>
      <c r="ET5" s="137"/>
      <c r="EU5" s="137"/>
      <c r="EV5" s="137"/>
      <c r="EW5" s="137"/>
      <c r="EX5" s="137"/>
      <c r="EY5" s="137"/>
      <c r="EZ5" s="203"/>
      <c r="FA5" s="203"/>
      <c r="FB5" s="203"/>
      <c r="FC5" s="203"/>
      <c r="FD5" s="203"/>
      <c r="FE5" s="203"/>
      <c r="FF5" s="203"/>
      <c r="FG5" s="203"/>
      <c r="FH5" s="203"/>
      <c r="FI5" s="203"/>
      <c r="FJ5" s="203"/>
      <c r="FK5" s="203"/>
      <c r="FL5" s="204"/>
      <c r="FM5" s="205"/>
      <c r="FN5" s="203"/>
      <c r="FO5" s="203"/>
      <c r="FP5" s="203"/>
      <c r="FQ5" s="203"/>
      <c r="FR5" s="203"/>
      <c r="FS5" s="203"/>
      <c r="FT5" s="203"/>
      <c r="FU5" s="203"/>
      <c r="FV5" s="203"/>
      <c r="FW5" s="203"/>
      <c r="FX5" s="203"/>
      <c r="FY5" s="204"/>
      <c r="FZ5" s="203"/>
      <c r="GA5" s="203"/>
      <c r="GB5" s="203"/>
      <c r="GC5" s="203"/>
      <c r="GD5" s="203"/>
      <c r="GE5" s="203"/>
      <c r="GF5" s="203"/>
      <c r="GG5" s="203"/>
      <c r="GH5" s="203"/>
      <c r="GI5" s="203"/>
      <c r="GJ5" s="203"/>
      <c r="GK5" s="203"/>
      <c r="GL5" s="204"/>
      <c r="GM5" s="205"/>
      <c r="GN5" s="203"/>
      <c r="GO5" s="203"/>
      <c r="GP5" s="203"/>
      <c r="GQ5" s="203"/>
      <c r="GR5" s="203"/>
      <c r="GS5" s="203"/>
      <c r="GT5" s="203"/>
      <c r="GU5" s="203"/>
      <c r="GV5" s="203"/>
      <c r="GW5" s="203"/>
      <c r="GX5" s="203"/>
      <c r="GY5" s="204"/>
      <c r="GZ5" s="205"/>
      <c r="HA5" s="203"/>
      <c r="HB5" s="203"/>
      <c r="HC5" s="203"/>
      <c r="HD5" s="203"/>
      <c r="HE5" s="203"/>
      <c r="HF5" s="203"/>
      <c r="HG5" s="203"/>
      <c r="HH5" s="203"/>
      <c r="HI5" s="203"/>
      <c r="HJ5" s="203"/>
      <c r="HK5" s="203"/>
      <c r="HL5" s="204"/>
      <c r="HM5" s="203"/>
      <c r="HN5" s="203"/>
      <c r="HO5" s="203"/>
      <c r="HP5" s="203"/>
      <c r="HQ5" s="203"/>
      <c r="HR5" s="203"/>
      <c r="HS5" s="203"/>
      <c r="HT5" s="203"/>
      <c r="HU5" s="203"/>
      <c r="HV5" s="203"/>
      <c r="HW5" s="203"/>
      <c r="HX5" s="203"/>
      <c r="HY5" s="203"/>
      <c r="HZ5" s="205"/>
      <c r="IA5" s="203"/>
      <c r="IB5" s="203"/>
      <c r="IC5" s="203"/>
      <c r="ID5" s="203"/>
      <c r="IE5" s="203"/>
      <c r="IF5" s="203"/>
      <c r="IG5" s="203"/>
      <c r="IH5" s="203"/>
      <c r="II5" s="203"/>
      <c r="IJ5" s="203"/>
      <c r="IK5" s="203"/>
      <c r="IL5" s="203"/>
      <c r="IM5" s="248" t="s">
        <v>8131</v>
      </c>
      <c r="IN5" s="206"/>
      <c r="IO5" s="206"/>
      <c r="IP5" s="206"/>
      <c r="IQ5" s="206"/>
      <c r="IR5" s="206"/>
      <c r="IS5" s="206"/>
      <c r="IT5" s="206"/>
      <c r="IU5" s="206"/>
      <c r="IV5" s="206"/>
      <c r="IW5" s="206"/>
      <c r="IX5" s="206"/>
      <c r="IY5" s="207"/>
      <c r="IZ5" s="208"/>
      <c r="JA5" s="209"/>
      <c r="JB5" s="209"/>
      <c r="JC5" s="209"/>
      <c r="JD5" s="209"/>
      <c r="JE5" s="209"/>
      <c r="JF5" s="209"/>
      <c r="JG5" s="209"/>
      <c r="JH5" s="209"/>
      <c r="JI5" s="209"/>
      <c r="JJ5" s="209"/>
      <c r="JK5" s="209"/>
      <c r="JL5" s="210"/>
      <c r="JM5" s="208"/>
      <c r="JN5" s="209"/>
      <c r="JO5" s="209"/>
      <c r="JP5" s="209"/>
      <c r="JQ5" s="209"/>
      <c r="JR5" s="209"/>
      <c r="JS5" s="209"/>
      <c r="JT5" s="209"/>
      <c r="JU5" s="209"/>
      <c r="JV5" s="209"/>
      <c r="JW5" s="209"/>
      <c r="JX5" s="209"/>
      <c r="JY5" s="210"/>
      <c r="JZ5" s="208"/>
      <c r="KA5" s="209"/>
      <c r="KB5" s="209"/>
      <c r="KC5" s="209"/>
      <c r="KD5" s="209"/>
      <c r="KE5" s="209"/>
      <c r="KF5" s="209"/>
      <c r="KG5" s="209"/>
      <c r="KH5" s="209"/>
      <c r="KI5" s="209"/>
      <c r="KJ5" s="209"/>
      <c r="KK5" s="209"/>
      <c r="KL5" s="210"/>
      <c r="KM5" s="208"/>
      <c r="KN5" s="209"/>
      <c r="KO5" s="209"/>
      <c r="KP5" s="209"/>
      <c r="KQ5" s="209"/>
      <c r="KR5" s="209"/>
      <c r="KS5" s="209"/>
      <c r="KT5" s="209"/>
      <c r="KU5" s="209"/>
      <c r="KV5" s="209"/>
      <c r="KW5" s="209"/>
      <c r="KX5" s="209"/>
      <c r="KY5" s="210"/>
      <c r="KZ5" s="208"/>
      <c r="LA5" s="209"/>
      <c r="LB5" s="209"/>
      <c r="LC5" s="209"/>
      <c r="LD5" s="209"/>
      <c r="LE5" s="209"/>
      <c r="LF5" s="209"/>
      <c r="LG5" s="209"/>
      <c r="LH5" s="209"/>
      <c r="LI5" s="209"/>
      <c r="LJ5" s="209"/>
      <c r="LK5" s="209"/>
      <c r="LL5" s="210"/>
      <c r="LM5" s="208"/>
      <c r="LN5" s="209"/>
      <c r="LO5" s="209"/>
      <c r="LP5" s="209"/>
      <c r="LQ5" s="209"/>
      <c r="LR5" s="209"/>
      <c r="LS5" s="209"/>
      <c r="LT5" s="209"/>
      <c r="LU5" s="209"/>
      <c r="LV5" s="209"/>
      <c r="LW5" s="209"/>
      <c r="LX5" s="209"/>
      <c r="LY5" s="210"/>
      <c r="LZ5" s="208"/>
      <c r="MA5" s="209"/>
      <c r="MB5" s="209"/>
      <c r="MC5" s="209"/>
      <c r="MD5" s="209"/>
      <c r="ME5" s="209"/>
      <c r="MF5" s="209"/>
      <c r="MG5" s="209"/>
      <c r="MH5" s="209"/>
      <c r="MI5" s="209"/>
      <c r="MJ5" s="209"/>
      <c r="MK5" s="209"/>
      <c r="ML5" s="210"/>
      <c r="MM5" s="249" t="s">
        <v>8132</v>
      </c>
      <c r="MN5" s="211"/>
      <c r="MO5" s="212"/>
      <c r="MP5" s="249" t="s">
        <v>8132</v>
      </c>
      <c r="MQ5" s="213"/>
      <c r="MR5" s="213"/>
      <c r="MS5" s="213"/>
      <c r="MT5" s="213"/>
      <c r="MU5" s="213"/>
      <c r="MV5" s="213"/>
      <c r="MW5" s="213"/>
      <c r="MX5" s="213"/>
      <c r="MY5" s="213"/>
      <c r="MZ5" s="213"/>
      <c r="NA5" s="213"/>
      <c r="NB5" s="214"/>
      <c r="NC5" s="215"/>
      <c r="ND5" s="215"/>
      <c r="NE5" s="215"/>
      <c r="NF5" s="215"/>
      <c r="NG5" s="215"/>
      <c r="NH5" s="215"/>
      <c r="NI5" s="215"/>
      <c r="NJ5" s="215"/>
      <c r="NK5" s="215"/>
      <c r="NL5" s="215"/>
      <c r="NM5" s="215"/>
      <c r="NN5" s="215"/>
      <c r="NO5" s="215"/>
      <c r="NP5" s="216"/>
      <c r="NQ5" s="215"/>
      <c r="NR5" s="215"/>
      <c r="NS5" s="215"/>
      <c r="NT5" s="215"/>
      <c r="NU5" s="215"/>
      <c r="NV5" s="215"/>
      <c r="NW5" s="215"/>
      <c r="NX5" s="215"/>
      <c r="NY5" s="215"/>
      <c r="NZ5" s="215"/>
      <c r="OA5" s="215"/>
      <c r="OB5" s="217"/>
      <c r="OC5" s="216"/>
      <c r="OD5" s="215"/>
      <c r="OE5" s="215"/>
      <c r="OF5" s="215"/>
      <c r="OG5" s="215"/>
      <c r="OH5" s="215"/>
      <c r="OI5" s="215"/>
      <c r="OJ5" s="215"/>
      <c r="OK5" s="215"/>
      <c r="OL5" s="215"/>
      <c r="OM5" s="215"/>
      <c r="ON5" s="215"/>
      <c r="OO5" s="217"/>
      <c r="OP5" s="216"/>
      <c r="OQ5" s="215"/>
      <c r="OR5" s="215"/>
      <c r="OS5" s="215"/>
      <c r="OT5" s="215"/>
      <c r="OU5" s="215"/>
      <c r="OV5" s="215"/>
      <c r="OW5" s="215"/>
      <c r="OX5" s="215"/>
      <c r="OY5" s="215"/>
      <c r="OZ5" s="215"/>
      <c r="PA5" s="215"/>
      <c r="PB5" s="217"/>
      <c r="PC5" s="216"/>
      <c r="PD5" s="215"/>
      <c r="PE5" s="215"/>
      <c r="PF5" s="215"/>
      <c r="PG5" s="215"/>
      <c r="PH5" s="215"/>
      <c r="PI5" s="215"/>
      <c r="PJ5" s="215"/>
      <c r="PK5" s="215"/>
      <c r="PL5" s="215"/>
      <c r="PM5" s="215"/>
      <c r="PN5" s="215"/>
      <c r="PO5" s="217"/>
      <c r="PP5" s="216"/>
      <c r="PQ5" s="215"/>
      <c r="PR5" s="215"/>
      <c r="PS5" s="215"/>
      <c r="PT5" s="215"/>
      <c r="PU5" s="215"/>
      <c r="PV5" s="215"/>
      <c r="PW5" s="215"/>
      <c r="PX5" s="215"/>
      <c r="PY5" s="215"/>
      <c r="PZ5" s="215"/>
      <c r="QA5" s="215"/>
      <c r="QB5" s="217"/>
      <c r="QC5" s="216"/>
      <c r="QD5" s="215"/>
      <c r="QE5" s="215"/>
      <c r="QF5" s="215"/>
      <c r="QG5" s="215"/>
      <c r="QH5" s="215"/>
      <c r="QI5" s="215"/>
      <c r="QJ5" s="215"/>
      <c r="QK5" s="215"/>
      <c r="QL5" s="215"/>
      <c r="QM5" s="215"/>
      <c r="QN5" s="215"/>
      <c r="QO5" s="217"/>
    </row>
    <row r="6" spans="1:457" s="218" customFormat="1" ht="31.5" x14ac:dyDescent="0.25">
      <c r="G6" s="220"/>
      <c r="O6" s="219" t="s">
        <v>8133</v>
      </c>
      <c r="S6" s="138" t="s">
        <v>8134</v>
      </c>
      <c r="T6" s="138" t="s">
        <v>8134</v>
      </c>
      <c r="U6" s="139" t="s">
        <v>8134</v>
      </c>
      <c r="V6" s="138" t="s">
        <v>8134</v>
      </c>
      <c r="W6" s="221" t="s">
        <v>8135</v>
      </c>
      <c r="X6" s="138" t="s">
        <v>8134</v>
      </c>
      <c r="Y6" s="138" t="s">
        <v>8134</v>
      </c>
      <c r="Z6" s="222" t="s">
        <v>8135</v>
      </c>
      <c r="AA6" s="140" t="s">
        <v>8134</v>
      </c>
      <c r="AB6" s="223" t="s">
        <v>8135</v>
      </c>
      <c r="AC6" s="224" t="s">
        <v>8135</v>
      </c>
      <c r="AD6" s="141" t="s">
        <v>8136</v>
      </c>
      <c r="AE6" s="141" t="s">
        <v>8135</v>
      </c>
      <c r="AF6" s="141" t="s">
        <v>8135</v>
      </c>
      <c r="AG6" s="142" t="s">
        <v>8136</v>
      </c>
      <c r="AH6" s="143" t="s">
        <v>8136</v>
      </c>
      <c r="AI6" s="144" t="s">
        <v>8135</v>
      </c>
      <c r="AJ6" s="141" t="s">
        <v>8135</v>
      </c>
      <c r="AK6" s="141" t="s">
        <v>8135</v>
      </c>
      <c r="AL6" s="144" t="s">
        <v>8135</v>
      </c>
      <c r="AM6" s="143" t="s">
        <v>8136</v>
      </c>
      <c r="AN6" s="145" t="s">
        <v>8137</v>
      </c>
      <c r="AO6" s="145" t="s">
        <v>8137</v>
      </c>
      <c r="AP6" s="145" t="s">
        <v>8137</v>
      </c>
      <c r="AQ6" s="145" t="s">
        <v>8137</v>
      </c>
      <c r="AR6" s="145" t="s">
        <v>8137</v>
      </c>
      <c r="AS6" s="145" t="s">
        <v>8137</v>
      </c>
      <c r="AT6" s="146" t="s">
        <v>8138</v>
      </c>
      <c r="AU6" s="146" t="s">
        <v>8138</v>
      </c>
      <c r="AV6" s="146" t="s">
        <v>8138</v>
      </c>
      <c r="AW6" s="146" t="s">
        <v>8138</v>
      </c>
      <c r="AX6" s="146" t="s">
        <v>8138</v>
      </c>
      <c r="AY6" s="146" t="s">
        <v>8138</v>
      </c>
      <c r="AZ6" s="225" t="s">
        <v>8135</v>
      </c>
      <c r="BA6" s="145" t="s">
        <v>8137</v>
      </c>
      <c r="BB6" s="145" t="s">
        <v>8137</v>
      </c>
      <c r="BC6" s="145" t="s">
        <v>8137</v>
      </c>
      <c r="BD6" s="145" t="s">
        <v>8137</v>
      </c>
      <c r="BE6" s="145" t="s">
        <v>8137</v>
      </c>
      <c r="BF6" s="145" t="s">
        <v>8137</v>
      </c>
      <c r="BG6" s="222" t="s">
        <v>8135</v>
      </c>
      <c r="BH6" s="222" t="s">
        <v>8135</v>
      </c>
      <c r="BI6" s="222" t="s">
        <v>8135</v>
      </c>
      <c r="BJ6" s="222" t="s">
        <v>8135</v>
      </c>
      <c r="BK6" s="222" t="s">
        <v>8135</v>
      </c>
      <c r="BL6" s="221" t="s">
        <v>8135</v>
      </c>
      <c r="BM6" s="225" t="s">
        <v>8135</v>
      </c>
      <c r="BN6" s="145" t="s">
        <v>8137</v>
      </c>
      <c r="BO6" s="145" t="s">
        <v>8137</v>
      </c>
      <c r="BP6" s="145" t="s">
        <v>8137</v>
      </c>
      <c r="BQ6" s="145" t="s">
        <v>8137</v>
      </c>
      <c r="BR6" s="145" t="s">
        <v>8137</v>
      </c>
      <c r="BS6" s="145" t="s">
        <v>8137</v>
      </c>
      <c r="BT6" s="222" t="s">
        <v>8135</v>
      </c>
      <c r="BU6" s="222" t="s">
        <v>8135</v>
      </c>
      <c r="BV6" s="222" t="s">
        <v>8135</v>
      </c>
      <c r="BW6" s="222" t="s">
        <v>8135</v>
      </c>
      <c r="BX6" s="222" t="s">
        <v>8135</v>
      </c>
      <c r="BY6" s="221" t="s">
        <v>8135</v>
      </c>
      <c r="BZ6" s="225" t="s">
        <v>8135</v>
      </c>
      <c r="CA6" s="222" t="s">
        <v>8135</v>
      </c>
      <c r="CB6" s="222" t="s">
        <v>8135</v>
      </c>
      <c r="CC6" s="222" t="s">
        <v>8135</v>
      </c>
      <c r="CD6" s="222" t="s">
        <v>8135</v>
      </c>
      <c r="CE6" s="222" t="s">
        <v>8135</v>
      </c>
      <c r="CF6" s="222" t="s">
        <v>8135</v>
      </c>
      <c r="CG6" s="222" t="s">
        <v>8135</v>
      </c>
      <c r="CH6" s="222" t="s">
        <v>8135</v>
      </c>
      <c r="CI6" s="222" t="s">
        <v>8135</v>
      </c>
      <c r="CJ6" s="222" t="s">
        <v>8135</v>
      </c>
      <c r="CK6" s="222" t="s">
        <v>8135</v>
      </c>
      <c r="CL6" s="221" t="s">
        <v>8135</v>
      </c>
      <c r="CM6" s="225" t="s">
        <v>8135</v>
      </c>
      <c r="CN6" s="222" t="s">
        <v>8135</v>
      </c>
      <c r="CO6" s="222" t="s">
        <v>8135</v>
      </c>
      <c r="CP6" s="222" t="s">
        <v>8135</v>
      </c>
      <c r="CQ6" s="222" t="s">
        <v>8135</v>
      </c>
      <c r="CR6" s="222" t="s">
        <v>8135</v>
      </c>
      <c r="CS6" s="222" t="s">
        <v>8135</v>
      </c>
      <c r="CT6" s="222" t="s">
        <v>8135</v>
      </c>
      <c r="CU6" s="222" t="s">
        <v>8135</v>
      </c>
      <c r="CV6" s="222" t="s">
        <v>8135</v>
      </c>
      <c r="CW6" s="222" t="s">
        <v>8135</v>
      </c>
      <c r="CX6" s="222" t="s">
        <v>8135</v>
      </c>
      <c r="CY6" s="221" t="s">
        <v>8135</v>
      </c>
      <c r="CZ6" s="225" t="s">
        <v>8135</v>
      </c>
      <c r="DA6" s="222" t="s">
        <v>8135</v>
      </c>
      <c r="DB6" s="222" t="s">
        <v>8135</v>
      </c>
      <c r="DC6" s="222" t="s">
        <v>8135</v>
      </c>
      <c r="DD6" s="222" t="s">
        <v>8135</v>
      </c>
      <c r="DE6" s="222" t="s">
        <v>8135</v>
      </c>
      <c r="DF6" s="222" t="s">
        <v>8135</v>
      </c>
      <c r="DG6" s="222" t="s">
        <v>8135</v>
      </c>
      <c r="DH6" s="222" t="s">
        <v>8135</v>
      </c>
      <c r="DI6" s="222" t="s">
        <v>8135</v>
      </c>
      <c r="DJ6" s="222" t="s">
        <v>8135</v>
      </c>
      <c r="DK6" s="222" t="s">
        <v>8135</v>
      </c>
      <c r="DL6" s="221" t="s">
        <v>8135</v>
      </c>
      <c r="DM6" s="222" t="s">
        <v>8135</v>
      </c>
      <c r="DN6" s="222" t="s">
        <v>8135</v>
      </c>
      <c r="DO6" s="222" t="s">
        <v>8135</v>
      </c>
      <c r="DP6" s="222" t="s">
        <v>8135</v>
      </c>
      <c r="DQ6" s="222" t="s">
        <v>8135</v>
      </c>
      <c r="DR6" s="222" t="s">
        <v>8135</v>
      </c>
      <c r="DS6" s="222" t="s">
        <v>8135</v>
      </c>
      <c r="DT6" s="222" t="s">
        <v>8135</v>
      </c>
      <c r="DU6" s="222" t="s">
        <v>8135</v>
      </c>
      <c r="DV6" s="222" t="s">
        <v>8135</v>
      </c>
      <c r="DW6" s="222" t="s">
        <v>8135</v>
      </c>
      <c r="DX6" s="222" t="s">
        <v>8135</v>
      </c>
      <c r="DY6" s="222" t="s">
        <v>8135</v>
      </c>
      <c r="DZ6" s="225" t="s">
        <v>8135</v>
      </c>
      <c r="EA6" s="222" t="s">
        <v>8135</v>
      </c>
      <c r="EB6" s="222" t="s">
        <v>8135</v>
      </c>
      <c r="EC6" s="222" t="s">
        <v>8135</v>
      </c>
      <c r="ED6" s="222" t="s">
        <v>8135</v>
      </c>
      <c r="EE6" s="222" t="s">
        <v>8135</v>
      </c>
      <c r="EF6" s="222" t="s">
        <v>8135</v>
      </c>
      <c r="EG6" s="222" t="s">
        <v>8135</v>
      </c>
      <c r="EH6" s="222" t="s">
        <v>8135</v>
      </c>
      <c r="EI6" s="222" t="s">
        <v>8135</v>
      </c>
      <c r="EJ6" s="222" t="s">
        <v>8135</v>
      </c>
      <c r="EK6" s="222" t="s">
        <v>8135</v>
      </c>
      <c r="EL6" s="221" t="s">
        <v>8135</v>
      </c>
      <c r="EM6" s="147" t="s">
        <v>8135</v>
      </c>
      <c r="EN6" s="141" t="s">
        <v>8135</v>
      </c>
      <c r="EO6" s="141" t="s">
        <v>8135</v>
      </c>
      <c r="EP6" s="141" t="s">
        <v>8135</v>
      </c>
      <c r="EQ6" s="141" t="s">
        <v>8135</v>
      </c>
      <c r="ER6" s="141" t="s">
        <v>8135</v>
      </c>
      <c r="ES6" s="141" t="s">
        <v>8135</v>
      </c>
      <c r="ET6" s="141" t="s">
        <v>8135</v>
      </c>
      <c r="EU6" s="141" t="s">
        <v>8135</v>
      </c>
      <c r="EV6" s="141" t="s">
        <v>8135</v>
      </c>
      <c r="EW6" s="141" t="s">
        <v>8135</v>
      </c>
      <c r="EX6" s="141" t="s">
        <v>8135</v>
      </c>
      <c r="EY6" s="141" t="s">
        <v>8135</v>
      </c>
      <c r="EZ6" s="222" t="s">
        <v>8135</v>
      </c>
      <c r="FA6" s="222" t="s">
        <v>8135</v>
      </c>
      <c r="FB6" s="222" t="s">
        <v>8135</v>
      </c>
      <c r="FC6" s="222" t="s">
        <v>8135</v>
      </c>
      <c r="FD6" s="222" t="s">
        <v>8135</v>
      </c>
      <c r="FE6" s="222" t="s">
        <v>8135</v>
      </c>
      <c r="FF6" s="222" t="s">
        <v>8135</v>
      </c>
      <c r="FG6" s="222" t="s">
        <v>8135</v>
      </c>
      <c r="FH6" s="222" t="s">
        <v>8135</v>
      </c>
      <c r="FI6" s="222" t="s">
        <v>8135</v>
      </c>
      <c r="FJ6" s="222" t="s">
        <v>8135</v>
      </c>
      <c r="FK6" s="222" t="s">
        <v>8135</v>
      </c>
      <c r="FL6" s="221" t="s">
        <v>8135</v>
      </c>
      <c r="FM6" s="225" t="s">
        <v>8135</v>
      </c>
      <c r="FN6" s="222" t="s">
        <v>8135</v>
      </c>
      <c r="FO6" s="222" t="s">
        <v>8135</v>
      </c>
      <c r="FP6" s="222" t="s">
        <v>8135</v>
      </c>
      <c r="FQ6" s="222" t="s">
        <v>8135</v>
      </c>
      <c r="FR6" s="222" t="s">
        <v>8135</v>
      </c>
      <c r="FS6" s="222" t="s">
        <v>8135</v>
      </c>
      <c r="FT6" s="222" t="s">
        <v>8135</v>
      </c>
      <c r="FU6" s="222" t="s">
        <v>8135</v>
      </c>
      <c r="FV6" s="222" t="s">
        <v>8135</v>
      </c>
      <c r="FW6" s="222" t="s">
        <v>8135</v>
      </c>
      <c r="FX6" s="222" t="s">
        <v>8135</v>
      </c>
      <c r="FY6" s="221" t="s">
        <v>8135</v>
      </c>
      <c r="FZ6" s="222" t="s">
        <v>8135</v>
      </c>
      <c r="GA6" s="222" t="s">
        <v>8135</v>
      </c>
      <c r="GB6" s="222" t="s">
        <v>8135</v>
      </c>
      <c r="GC6" s="222" t="s">
        <v>8135</v>
      </c>
      <c r="GD6" s="222" t="s">
        <v>8135</v>
      </c>
      <c r="GE6" s="222" t="s">
        <v>8135</v>
      </c>
      <c r="GF6" s="222" t="s">
        <v>8135</v>
      </c>
      <c r="GG6" s="222" t="s">
        <v>8135</v>
      </c>
      <c r="GH6" s="222" t="s">
        <v>8135</v>
      </c>
      <c r="GI6" s="222" t="s">
        <v>8135</v>
      </c>
      <c r="GJ6" s="222" t="s">
        <v>8135</v>
      </c>
      <c r="GK6" s="222" t="s">
        <v>8135</v>
      </c>
      <c r="GL6" s="221" t="s">
        <v>8135</v>
      </c>
      <c r="GM6" s="225" t="s">
        <v>8135</v>
      </c>
      <c r="GN6" s="222" t="s">
        <v>8135</v>
      </c>
      <c r="GO6" s="222" t="s">
        <v>8135</v>
      </c>
      <c r="GP6" s="222" t="s">
        <v>8135</v>
      </c>
      <c r="GQ6" s="222" t="s">
        <v>8135</v>
      </c>
      <c r="GR6" s="222" t="s">
        <v>8135</v>
      </c>
      <c r="GS6" s="222" t="s">
        <v>8135</v>
      </c>
      <c r="GT6" s="222" t="s">
        <v>8135</v>
      </c>
      <c r="GU6" s="222" t="s">
        <v>8135</v>
      </c>
      <c r="GV6" s="222" t="s">
        <v>8135</v>
      </c>
      <c r="GW6" s="222" t="s">
        <v>8135</v>
      </c>
      <c r="GX6" s="222" t="s">
        <v>8135</v>
      </c>
      <c r="GY6" s="221" t="s">
        <v>8135</v>
      </c>
      <c r="GZ6" s="225" t="s">
        <v>8135</v>
      </c>
      <c r="HA6" s="222" t="s">
        <v>8135</v>
      </c>
      <c r="HB6" s="222" t="s">
        <v>8135</v>
      </c>
      <c r="HC6" s="222" t="s">
        <v>8135</v>
      </c>
      <c r="HD6" s="222" t="s">
        <v>8135</v>
      </c>
      <c r="HE6" s="222" t="s">
        <v>8135</v>
      </c>
      <c r="HF6" s="222" t="s">
        <v>8135</v>
      </c>
      <c r="HG6" s="222" t="s">
        <v>8135</v>
      </c>
      <c r="HH6" s="222" t="s">
        <v>8135</v>
      </c>
      <c r="HI6" s="222" t="s">
        <v>8135</v>
      </c>
      <c r="HJ6" s="222" t="s">
        <v>8135</v>
      </c>
      <c r="HK6" s="222" t="s">
        <v>8135</v>
      </c>
      <c r="HL6" s="221" t="s">
        <v>8135</v>
      </c>
      <c r="HM6" s="222" t="s">
        <v>8135</v>
      </c>
      <c r="HN6" s="222" t="s">
        <v>8135</v>
      </c>
      <c r="HO6" s="222" t="s">
        <v>8135</v>
      </c>
      <c r="HP6" s="222" t="s">
        <v>8135</v>
      </c>
      <c r="HQ6" s="222" t="s">
        <v>8135</v>
      </c>
      <c r="HR6" s="222" t="s">
        <v>8135</v>
      </c>
      <c r="HS6" s="222" t="s">
        <v>8135</v>
      </c>
      <c r="HT6" s="222" t="s">
        <v>8135</v>
      </c>
      <c r="HU6" s="222" t="s">
        <v>8135</v>
      </c>
      <c r="HV6" s="222" t="s">
        <v>8135</v>
      </c>
      <c r="HW6" s="222" t="s">
        <v>8135</v>
      </c>
      <c r="HX6" s="222" t="s">
        <v>8135</v>
      </c>
      <c r="HY6" s="222" t="s">
        <v>8135</v>
      </c>
      <c r="HZ6" s="225" t="s">
        <v>8135</v>
      </c>
      <c r="IA6" s="222" t="s">
        <v>8135</v>
      </c>
      <c r="IB6" s="222" t="s">
        <v>8135</v>
      </c>
      <c r="IC6" s="222" t="s">
        <v>8135</v>
      </c>
      <c r="ID6" s="222" t="s">
        <v>8135</v>
      </c>
      <c r="IE6" s="222" t="s">
        <v>8135</v>
      </c>
      <c r="IF6" s="222" t="s">
        <v>8135</v>
      </c>
      <c r="IG6" s="222" t="s">
        <v>8135</v>
      </c>
      <c r="IH6" s="222" t="s">
        <v>8135</v>
      </c>
      <c r="II6" s="222" t="s">
        <v>8135</v>
      </c>
      <c r="IJ6" s="222" t="s">
        <v>8135</v>
      </c>
      <c r="IK6" s="222" t="s">
        <v>8135</v>
      </c>
      <c r="IL6" s="221" t="s">
        <v>8135</v>
      </c>
      <c r="IM6" s="225" t="s">
        <v>8135</v>
      </c>
      <c r="IN6" s="143" t="s">
        <v>8136</v>
      </c>
      <c r="IO6" s="143" t="s">
        <v>8136</v>
      </c>
      <c r="IP6" s="143" t="s">
        <v>8136</v>
      </c>
      <c r="IQ6" s="143" t="s">
        <v>8136</v>
      </c>
      <c r="IR6" s="143" t="s">
        <v>8136</v>
      </c>
      <c r="IS6" s="143" t="s">
        <v>8136</v>
      </c>
      <c r="IT6" s="143" t="s">
        <v>8136</v>
      </c>
      <c r="IU6" s="143" t="s">
        <v>8136</v>
      </c>
      <c r="IV6" s="143" t="s">
        <v>8136</v>
      </c>
      <c r="IW6" s="143" t="s">
        <v>8136</v>
      </c>
      <c r="IX6" s="143" t="s">
        <v>8136</v>
      </c>
      <c r="IY6" s="148" t="s">
        <v>8136</v>
      </c>
      <c r="IZ6" s="225" t="s">
        <v>8135</v>
      </c>
      <c r="JA6" s="222" t="s">
        <v>8135</v>
      </c>
      <c r="JB6" s="222" t="s">
        <v>8135</v>
      </c>
      <c r="JC6" s="222" t="s">
        <v>8135</v>
      </c>
      <c r="JD6" s="222" t="s">
        <v>8135</v>
      </c>
      <c r="JE6" s="222" t="s">
        <v>8135</v>
      </c>
      <c r="JF6" s="222" t="s">
        <v>8135</v>
      </c>
      <c r="JG6" s="222" t="s">
        <v>8135</v>
      </c>
      <c r="JH6" s="222" t="s">
        <v>8135</v>
      </c>
      <c r="JI6" s="222" t="s">
        <v>8135</v>
      </c>
      <c r="JJ6" s="222" t="s">
        <v>8135</v>
      </c>
      <c r="JK6" s="222" t="s">
        <v>8135</v>
      </c>
      <c r="JL6" s="221" t="s">
        <v>8135</v>
      </c>
      <c r="JM6" s="225" t="s">
        <v>8135</v>
      </c>
      <c r="JN6" s="222" t="s">
        <v>8135</v>
      </c>
      <c r="JO6" s="222" t="s">
        <v>8135</v>
      </c>
      <c r="JP6" s="222" t="s">
        <v>8135</v>
      </c>
      <c r="JQ6" s="222" t="s">
        <v>8135</v>
      </c>
      <c r="JR6" s="222" t="s">
        <v>8135</v>
      </c>
      <c r="JS6" s="222" t="s">
        <v>8135</v>
      </c>
      <c r="JT6" s="222" t="s">
        <v>8135</v>
      </c>
      <c r="JU6" s="222" t="s">
        <v>8135</v>
      </c>
      <c r="JV6" s="222" t="s">
        <v>8135</v>
      </c>
      <c r="JW6" s="222" t="s">
        <v>8135</v>
      </c>
      <c r="JX6" s="222" t="s">
        <v>8135</v>
      </c>
      <c r="JY6" s="221" t="s">
        <v>8135</v>
      </c>
      <c r="JZ6" s="225" t="s">
        <v>8135</v>
      </c>
      <c r="KA6" s="222" t="s">
        <v>8135</v>
      </c>
      <c r="KB6" s="222" t="s">
        <v>8135</v>
      </c>
      <c r="KC6" s="222" t="s">
        <v>8135</v>
      </c>
      <c r="KD6" s="222" t="s">
        <v>8135</v>
      </c>
      <c r="KE6" s="222" t="s">
        <v>8135</v>
      </c>
      <c r="KF6" s="222" t="s">
        <v>8135</v>
      </c>
      <c r="KG6" s="222" t="s">
        <v>8135</v>
      </c>
      <c r="KH6" s="222" t="s">
        <v>8135</v>
      </c>
      <c r="KI6" s="222" t="s">
        <v>8135</v>
      </c>
      <c r="KJ6" s="222" t="s">
        <v>8135</v>
      </c>
      <c r="KK6" s="222" t="s">
        <v>8135</v>
      </c>
      <c r="KL6" s="221" t="s">
        <v>8135</v>
      </c>
      <c r="KM6" s="225" t="s">
        <v>8135</v>
      </c>
      <c r="KN6" s="222" t="s">
        <v>8135</v>
      </c>
      <c r="KO6" s="222" t="s">
        <v>8135</v>
      </c>
      <c r="KP6" s="222" t="s">
        <v>8135</v>
      </c>
      <c r="KQ6" s="222" t="s">
        <v>8135</v>
      </c>
      <c r="KR6" s="222" t="s">
        <v>8135</v>
      </c>
      <c r="KS6" s="222" t="s">
        <v>8135</v>
      </c>
      <c r="KT6" s="222" t="s">
        <v>8135</v>
      </c>
      <c r="KU6" s="222" t="s">
        <v>8135</v>
      </c>
      <c r="KV6" s="222" t="s">
        <v>8135</v>
      </c>
      <c r="KW6" s="222" t="s">
        <v>8135</v>
      </c>
      <c r="KX6" s="222" t="s">
        <v>8135</v>
      </c>
      <c r="KY6" s="221" t="s">
        <v>8135</v>
      </c>
      <c r="KZ6" s="225" t="s">
        <v>8135</v>
      </c>
      <c r="LA6" s="222" t="s">
        <v>8135</v>
      </c>
      <c r="LB6" s="222" t="s">
        <v>8135</v>
      </c>
      <c r="LC6" s="222" t="s">
        <v>8135</v>
      </c>
      <c r="LD6" s="222" t="s">
        <v>8135</v>
      </c>
      <c r="LE6" s="222" t="s">
        <v>8135</v>
      </c>
      <c r="LF6" s="222" t="s">
        <v>8135</v>
      </c>
      <c r="LG6" s="222" t="s">
        <v>8135</v>
      </c>
      <c r="LH6" s="222" t="s">
        <v>8135</v>
      </c>
      <c r="LI6" s="222" t="s">
        <v>8135</v>
      </c>
      <c r="LJ6" s="222" t="s">
        <v>8135</v>
      </c>
      <c r="LK6" s="222" t="s">
        <v>8135</v>
      </c>
      <c r="LL6" s="221" t="s">
        <v>8135</v>
      </c>
      <c r="LM6" s="225" t="s">
        <v>8135</v>
      </c>
      <c r="LN6" s="222" t="s">
        <v>8135</v>
      </c>
      <c r="LO6" s="222" t="s">
        <v>8135</v>
      </c>
      <c r="LP6" s="222" t="s">
        <v>8135</v>
      </c>
      <c r="LQ6" s="222" t="s">
        <v>8135</v>
      </c>
      <c r="LR6" s="222" t="s">
        <v>8135</v>
      </c>
      <c r="LS6" s="222" t="s">
        <v>8135</v>
      </c>
      <c r="LT6" s="222" t="s">
        <v>8135</v>
      </c>
      <c r="LU6" s="222" t="s">
        <v>8135</v>
      </c>
      <c r="LV6" s="222" t="s">
        <v>8135</v>
      </c>
      <c r="LW6" s="222" t="s">
        <v>8135</v>
      </c>
      <c r="LX6" s="222" t="s">
        <v>8135</v>
      </c>
      <c r="LY6" s="221" t="s">
        <v>8135</v>
      </c>
      <c r="LZ6" s="225" t="s">
        <v>8135</v>
      </c>
      <c r="MA6" s="222" t="s">
        <v>8135</v>
      </c>
      <c r="MB6" s="222" t="s">
        <v>8135</v>
      </c>
      <c r="MC6" s="222" t="s">
        <v>8135</v>
      </c>
      <c r="MD6" s="222" t="s">
        <v>8135</v>
      </c>
      <c r="ME6" s="222" t="s">
        <v>8135</v>
      </c>
      <c r="MF6" s="222" t="s">
        <v>8135</v>
      </c>
      <c r="MG6" s="222" t="s">
        <v>8135</v>
      </c>
      <c r="MH6" s="222" t="s">
        <v>8135</v>
      </c>
      <c r="MI6" s="222" t="s">
        <v>8135</v>
      </c>
      <c r="MJ6" s="222" t="s">
        <v>8135</v>
      </c>
      <c r="MK6" s="222" t="s">
        <v>8135</v>
      </c>
      <c r="ML6" s="221" t="s">
        <v>8135</v>
      </c>
      <c r="MM6" s="225" t="s">
        <v>8135</v>
      </c>
      <c r="MN6" s="143" t="s">
        <v>8136</v>
      </c>
      <c r="MO6" s="221" t="s">
        <v>8135</v>
      </c>
      <c r="MP6" s="225" t="s">
        <v>8135</v>
      </c>
      <c r="MQ6" s="143" t="s">
        <v>8136</v>
      </c>
      <c r="MR6" s="143" t="s">
        <v>8136</v>
      </c>
      <c r="MS6" s="143" t="s">
        <v>8136</v>
      </c>
      <c r="MT6" s="143" t="s">
        <v>8136</v>
      </c>
      <c r="MU6" s="143" t="s">
        <v>8136</v>
      </c>
      <c r="MV6" s="143" t="s">
        <v>8136</v>
      </c>
      <c r="MW6" s="143" t="s">
        <v>8136</v>
      </c>
      <c r="MX6" s="143" t="s">
        <v>8136</v>
      </c>
      <c r="MY6" s="143" t="s">
        <v>8136</v>
      </c>
      <c r="MZ6" s="143" t="s">
        <v>8136</v>
      </c>
      <c r="NA6" s="143" t="s">
        <v>8136</v>
      </c>
      <c r="NB6" s="148" t="s">
        <v>8136</v>
      </c>
      <c r="NC6" s="222" t="s">
        <v>8135</v>
      </c>
      <c r="ND6" s="222" t="s">
        <v>8135</v>
      </c>
      <c r="NE6" s="222" t="s">
        <v>8135</v>
      </c>
      <c r="NF6" s="222" t="s">
        <v>8135</v>
      </c>
      <c r="NG6" s="222" t="s">
        <v>8135</v>
      </c>
      <c r="NH6" s="222" t="s">
        <v>8135</v>
      </c>
      <c r="NI6" s="222" t="s">
        <v>8135</v>
      </c>
      <c r="NJ6" s="222" t="s">
        <v>8135</v>
      </c>
      <c r="NK6" s="222" t="s">
        <v>8135</v>
      </c>
      <c r="NL6" s="222" t="s">
        <v>8135</v>
      </c>
      <c r="NM6" s="222" t="s">
        <v>8135</v>
      </c>
      <c r="NN6" s="222" t="s">
        <v>8135</v>
      </c>
      <c r="NO6" s="222" t="s">
        <v>8135</v>
      </c>
      <c r="NP6" s="225" t="s">
        <v>8135</v>
      </c>
      <c r="NQ6" s="222" t="s">
        <v>8135</v>
      </c>
      <c r="NR6" s="222" t="s">
        <v>8135</v>
      </c>
      <c r="NS6" s="222" t="s">
        <v>8135</v>
      </c>
      <c r="NT6" s="222" t="s">
        <v>8135</v>
      </c>
      <c r="NU6" s="222" t="s">
        <v>8135</v>
      </c>
      <c r="NV6" s="222" t="s">
        <v>8135</v>
      </c>
      <c r="NW6" s="222" t="s">
        <v>8135</v>
      </c>
      <c r="NX6" s="222" t="s">
        <v>8135</v>
      </c>
      <c r="NY6" s="222" t="s">
        <v>8135</v>
      </c>
      <c r="NZ6" s="222" t="s">
        <v>8135</v>
      </c>
      <c r="OA6" s="222" t="s">
        <v>8135</v>
      </c>
      <c r="OB6" s="221" t="s">
        <v>8135</v>
      </c>
      <c r="OC6" s="225" t="s">
        <v>8135</v>
      </c>
      <c r="OD6" s="222" t="s">
        <v>8135</v>
      </c>
      <c r="OE6" s="222" t="s">
        <v>8135</v>
      </c>
      <c r="OF6" s="222" t="s">
        <v>8135</v>
      </c>
      <c r="OG6" s="222" t="s">
        <v>8135</v>
      </c>
      <c r="OH6" s="222" t="s">
        <v>8135</v>
      </c>
      <c r="OI6" s="222" t="s">
        <v>8135</v>
      </c>
      <c r="OJ6" s="222" t="s">
        <v>8135</v>
      </c>
      <c r="OK6" s="222" t="s">
        <v>8135</v>
      </c>
      <c r="OL6" s="222" t="s">
        <v>8135</v>
      </c>
      <c r="OM6" s="222" t="s">
        <v>8135</v>
      </c>
      <c r="ON6" s="222" t="s">
        <v>8135</v>
      </c>
      <c r="OO6" s="221" t="s">
        <v>8135</v>
      </c>
      <c r="OP6" s="225" t="s">
        <v>8135</v>
      </c>
      <c r="OQ6" s="222" t="s">
        <v>8135</v>
      </c>
      <c r="OR6" s="222" t="s">
        <v>8135</v>
      </c>
      <c r="OS6" s="222" t="s">
        <v>8135</v>
      </c>
      <c r="OT6" s="222" t="s">
        <v>8135</v>
      </c>
      <c r="OU6" s="222" t="s">
        <v>8135</v>
      </c>
      <c r="OV6" s="222" t="s">
        <v>8135</v>
      </c>
      <c r="OW6" s="222" t="s">
        <v>8135</v>
      </c>
      <c r="OX6" s="222" t="s">
        <v>8135</v>
      </c>
      <c r="OY6" s="222" t="s">
        <v>8135</v>
      </c>
      <c r="OZ6" s="222" t="s">
        <v>8135</v>
      </c>
      <c r="PA6" s="222" t="s">
        <v>8135</v>
      </c>
      <c r="PB6" s="221" t="s">
        <v>8135</v>
      </c>
      <c r="PC6" s="225" t="s">
        <v>8135</v>
      </c>
      <c r="PD6" s="222" t="s">
        <v>8135</v>
      </c>
      <c r="PE6" s="222" t="s">
        <v>8135</v>
      </c>
      <c r="PF6" s="222" t="s">
        <v>8135</v>
      </c>
      <c r="PG6" s="222" t="s">
        <v>8135</v>
      </c>
      <c r="PH6" s="222" t="s">
        <v>8135</v>
      </c>
      <c r="PI6" s="222" t="s">
        <v>8135</v>
      </c>
      <c r="PJ6" s="222" t="s">
        <v>8135</v>
      </c>
      <c r="PK6" s="222" t="s">
        <v>8135</v>
      </c>
      <c r="PL6" s="222" t="s">
        <v>8135</v>
      </c>
      <c r="PM6" s="222" t="s">
        <v>8135</v>
      </c>
      <c r="PN6" s="222" t="s">
        <v>8135</v>
      </c>
      <c r="PO6" s="221" t="s">
        <v>8135</v>
      </c>
      <c r="PP6" s="225" t="s">
        <v>8135</v>
      </c>
      <c r="PQ6" s="222" t="s">
        <v>8135</v>
      </c>
      <c r="PR6" s="222" t="s">
        <v>8135</v>
      </c>
      <c r="PS6" s="222" t="s">
        <v>8135</v>
      </c>
      <c r="PT6" s="222" t="s">
        <v>8135</v>
      </c>
      <c r="PU6" s="222" t="s">
        <v>8135</v>
      </c>
      <c r="PV6" s="222" t="s">
        <v>8135</v>
      </c>
      <c r="PW6" s="222" t="s">
        <v>8135</v>
      </c>
      <c r="PX6" s="222" t="s">
        <v>8135</v>
      </c>
      <c r="PY6" s="222" t="s">
        <v>8135</v>
      </c>
      <c r="PZ6" s="222" t="s">
        <v>8135</v>
      </c>
      <c r="QA6" s="222" t="s">
        <v>8135</v>
      </c>
      <c r="QB6" s="221" t="s">
        <v>8135</v>
      </c>
      <c r="QC6" s="225" t="s">
        <v>8135</v>
      </c>
      <c r="QD6" s="222" t="s">
        <v>8135</v>
      </c>
      <c r="QE6" s="222" t="s">
        <v>8135</v>
      </c>
      <c r="QF6" s="222" t="s">
        <v>8135</v>
      </c>
      <c r="QG6" s="222" t="s">
        <v>8135</v>
      </c>
      <c r="QH6" s="222" t="s">
        <v>8135</v>
      </c>
      <c r="QI6" s="222" t="s">
        <v>8135</v>
      </c>
      <c r="QJ6" s="222" t="s">
        <v>8135</v>
      </c>
      <c r="QK6" s="222" t="s">
        <v>8135</v>
      </c>
      <c r="QL6" s="222" t="s">
        <v>8135</v>
      </c>
      <c r="QM6" s="222" t="s">
        <v>8135</v>
      </c>
      <c r="QN6" s="222" t="s">
        <v>8135</v>
      </c>
      <c r="QO6" s="221" t="s">
        <v>8135</v>
      </c>
    </row>
    <row r="7" spans="1:457" s="149" customFormat="1" ht="18.75" x14ac:dyDescent="0.25">
      <c r="B7" s="174"/>
      <c r="D7" s="150"/>
      <c r="F7" s="150"/>
      <c r="G7" s="151"/>
      <c r="H7" s="150"/>
      <c r="K7" s="151"/>
      <c r="M7" s="150"/>
      <c r="N7" s="150"/>
      <c r="O7" s="150"/>
      <c r="P7" s="150"/>
      <c r="Q7" s="150"/>
      <c r="R7" s="150"/>
      <c r="U7" s="152"/>
      <c r="W7" s="153"/>
      <c r="AA7" s="153"/>
      <c r="AB7" s="150"/>
      <c r="AC7" s="154"/>
      <c r="AD7" s="150"/>
      <c r="AE7" s="150"/>
      <c r="AF7" s="150"/>
      <c r="AG7" s="155"/>
      <c r="AH7" s="150"/>
      <c r="AI7" s="154"/>
      <c r="AJ7" s="150"/>
      <c r="AK7" s="150"/>
      <c r="AL7" s="154"/>
      <c r="AM7" s="155">
        <f>SUM(ПланированиеНГ[ИТОГО Прогноз за год, шт. ])</f>
        <v>0</v>
      </c>
      <c r="AN7" s="156">
        <f>SUM(ПланированиеНГ[ИТОГО Прогноз январь, шт.])</f>
        <v>0</v>
      </c>
      <c r="AO7" s="156">
        <f>SUM(ПланированиеНГ[ИТОГО Прогноз февраль, шт.])</f>
        <v>0</v>
      </c>
      <c r="AP7" s="156">
        <f>SUM(ПланированиеНГ[ИТОГО Прогноз март, шт.])</f>
        <v>0</v>
      </c>
      <c r="AQ7" s="156">
        <f>SUM(ПланированиеНГ[ИТОГО Прогноз апрель, шт.])</f>
        <v>0</v>
      </c>
      <c r="AR7" s="156">
        <f>SUM(ПланированиеНГ[ИТОГО Прогноз май, шт.])</f>
        <v>0</v>
      </c>
      <c r="AS7" s="156">
        <f>SUM(ПланированиеНГ[ИТОГО Прогноз июнь, шт.])</f>
        <v>0</v>
      </c>
      <c r="AT7" s="156">
        <f>SUM(ПланированиеНГ[ИТОГО Прогноз июль, шт.])</f>
        <v>0</v>
      </c>
      <c r="AU7" s="156">
        <f>SUM(ПланированиеНГ[ИТОГО Прогноз август, шт.])</f>
        <v>0</v>
      </c>
      <c r="AV7" s="156">
        <f>SUM(ПланированиеНГ[ИТОГО Прогноз сентябрь, шт.])</f>
        <v>0</v>
      </c>
      <c r="AW7" s="156">
        <f>SUM(ПланированиеНГ[ИТОГО Прогноз октябрь, шт.])</f>
        <v>0</v>
      </c>
      <c r="AX7" s="156">
        <f>SUM(ПланированиеНГ[ИТОГО Прогноз ноябрь, шт.])</f>
        <v>0</v>
      </c>
      <c r="AY7" s="156">
        <f>SUM(ПланированиеНГ[ИТОГО Прогноз декабрь, шт.])</f>
        <v>0</v>
      </c>
      <c r="AZ7" s="158">
        <f>SUM(ПланированиеНГ[ИТОГО GS за год, руб.])</f>
        <v>0</v>
      </c>
      <c r="BA7" s="156">
        <f>SUM(ПланированиеНГ[ИТОГО GS январь, шт.])</f>
        <v>0</v>
      </c>
      <c r="BB7" s="156">
        <f>SUM(ПланированиеНГ[ИТОГО GS февраль, шт.])</f>
        <v>0</v>
      </c>
      <c r="BC7" s="156">
        <f>SUM(ПланированиеНГ[ИТОГО GS март, шт.])</f>
        <v>0</v>
      </c>
      <c r="BD7" s="156">
        <f>SUM(ПланированиеНГ[ИТОГО GS апрель, шт.])</f>
        <v>0</v>
      </c>
      <c r="BE7" s="156">
        <f>SUM(ПланированиеНГ[ИТОГО GS май, шт.])</f>
        <v>0</v>
      </c>
      <c r="BF7" s="156">
        <f>SUM(ПланированиеНГ[ИТОГО GS июнь, шт.])</f>
        <v>0</v>
      </c>
      <c r="BG7" s="156">
        <f>SUM(ПланированиеНГ[ИТОГО GS июль, шт.])</f>
        <v>0</v>
      </c>
      <c r="BH7" s="156">
        <f>SUM(ПланированиеНГ[ИТОГО GS август, шт.])</f>
        <v>0</v>
      </c>
      <c r="BI7" s="156">
        <f>SUM(ПланированиеНГ[ИТОГО GS сентябрь, шт.])</f>
        <v>0</v>
      </c>
      <c r="BJ7" s="156">
        <f>SUM(ПланированиеНГ[ИТОГО GS октябрь, шт.])</f>
        <v>0</v>
      </c>
      <c r="BK7" s="156">
        <f>SUM(ПланированиеНГ[ИТОГО GS ноябрь, шт.])</f>
        <v>0</v>
      </c>
      <c r="BL7" s="156">
        <f>SUM(ПланированиеНГ[ИТОГО GS декабрь, шт.])</f>
        <v>0</v>
      </c>
      <c r="BM7" s="158">
        <f>SUM(ПланированиеНГ[ИТОГО NS за год, руб.])</f>
        <v>0</v>
      </c>
      <c r="BN7" s="156">
        <f>SUM(ПланированиеНГ[ИТОГО NS январь, шт.])</f>
        <v>0</v>
      </c>
      <c r="BO7" s="156">
        <f>SUM(ПланированиеНГ[ИТОГО NS февраль, шт.])</f>
        <v>0</v>
      </c>
      <c r="BP7" s="156">
        <f>SUM(ПланированиеНГ[ИТОГО NS март, шт.])</f>
        <v>0</v>
      </c>
      <c r="BQ7" s="156">
        <f>SUM(ПланированиеНГ[ИТОГО NS апрель, шт.])</f>
        <v>0</v>
      </c>
      <c r="BR7" s="156">
        <f>SUM(ПланированиеНГ[ИТОГО NS май, шт.])</f>
        <v>0</v>
      </c>
      <c r="BS7" s="156">
        <f>SUM(ПланированиеНГ[ИТОГО NS июнь, шт.])</f>
        <v>0</v>
      </c>
      <c r="BT7" s="156">
        <f>SUM(ПланированиеНГ[ИТОГО NS июль, шт.])</f>
        <v>0</v>
      </c>
      <c r="BU7" s="156">
        <f>SUM(ПланированиеНГ[ИТОГО NS август, шт.])</f>
        <v>0</v>
      </c>
      <c r="BV7" s="156">
        <f>SUM(ПланированиеНГ[ИТОГО NS сентябрь, шт.])</f>
        <v>0</v>
      </c>
      <c r="BW7" s="156">
        <f>SUM(ПланированиеНГ[ИТОГО NS октябрь, шт.])</f>
        <v>0</v>
      </c>
      <c r="BX7" s="156">
        <f>SUM(ПланированиеНГ[ИТОГО NS ноябрь, шт.])</f>
        <v>0</v>
      </c>
      <c r="BY7" s="156">
        <f>SUM(ПланированиеНГ[ИТОГО NS декабрь, шт.])</f>
        <v>0</v>
      </c>
      <c r="BZ7" s="158">
        <f>SUM(ПланированиеНГ[ИТОГО LC за год, руб.])</f>
        <v>0</v>
      </c>
      <c r="CA7" s="156">
        <f>SUM(ПланированиеНГ[ИТОГО LC январь, руб.])</f>
        <v>0</v>
      </c>
      <c r="CB7" s="156">
        <f>SUM(ПланированиеНГ[ИТОГО LC февраль, руб.])</f>
        <v>0</v>
      </c>
      <c r="CC7" s="156">
        <f>SUM(ПланированиеНГ[ИТОГО LC март, руб.])</f>
        <v>0</v>
      </c>
      <c r="CD7" s="156">
        <f>SUM(ПланированиеНГ[ИТОГО LC апрель, руб.])</f>
        <v>0</v>
      </c>
      <c r="CE7" s="156">
        <f>SUM(ПланированиеНГ[ИТОГО LC май, руб.])</f>
        <v>0</v>
      </c>
      <c r="CF7" s="156">
        <f>SUM(ПланированиеНГ[ИТОГО LC июнь, руб.])</f>
        <v>0</v>
      </c>
      <c r="CG7" s="156">
        <f>SUM(ПланированиеНГ[ИТОГО LC июль, руб.])</f>
        <v>0</v>
      </c>
      <c r="CH7" s="156">
        <f>SUM(ПланированиеНГ[ИТОГО LC август, руб.])</f>
        <v>0</v>
      </c>
      <c r="CI7" s="156">
        <f>SUM(ПланированиеНГ[ИТОГО LC сентябрь, руб.])</f>
        <v>0</v>
      </c>
      <c r="CJ7" s="156">
        <f>SUM(ПланированиеНГ[ИТОГО LC октябрь, руб.])</f>
        <v>0</v>
      </c>
      <c r="CK7" s="156">
        <f>SUM(ПланированиеНГ[ИТОГО LC ноябрь, руб.])</f>
        <v>0</v>
      </c>
      <c r="CL7" s="156">
        <f>SUM(ПланированиеНГ[ИТОГО LC декабрь, руб.])</f>
        <v>0</v>
      </c>
      <c r="CM7" s="158">
        <f>SUM(ПланированиеНГ[ИТОГО GP value за год, руб.])</f>
        <v>0</v>
      </c>
      <c r="CN7" s="156">
        <f>SUM(ПланированиеНГ[ИТОГО GP value январь, руб.])</f>
        <v>0</v>
      </c>
      <c r="CO7" s="156">
        <f>SUM(ПланированиеНГ[ИТОГО GP value февраль, руб.])</f>
        <v>0</v>
      </c>
      <c r="CP7" s="156">
        <f>SUM(ПланированиеНГ[ИТОГО GP value март, руб.])</f>
        <v>0</v>
      </c>
      <c r="CQ7" s="156">
        <f>SUM(ПланированиеНГ[ИТОГО GP value апрель, руб.])</f>
        <v>0</v>
      </c>
      <c r="CR7" s="156">
        <f>SUM(ПланированиеНГ[ИТОГО GP value май, руб.])</f>
        <v>0</v>
      </c>
      <c r="CS7" s="156">
        <f>SUM(ПланированиеНГ[ИТОГО GP value июнь, руб.])</f>
        <v>0</v>
      </c>
      <c r="CT7" s="156">
        <f>SUM(ПланированиеНГ[ИТОГО GP value июль, руб.])</f>
        <v>0</v>
      </c>
      <c r="CU7" s="156">
        <f>SUM(ПланированиеНГ[ИТОГО GP value август, руб.])</f>
        <v>0</v>
      </c>
      <c r="CV7" s="156">
        <f>SUM(ПланированиеНГ[ИТОГО GP value сентябрь, руб.])</f>
        <v>0</v>
      </c>
      <c r="CW7" s="156">
        <f>SUM(ПланированиеНГ[ИТОГО GP value октябрь, руб.])</f>
        <v>0</v>
      </c>
      <c r="CX7" s="156">
        <f>SUM(ПланированиеНГ[ИТОГО GP value ноябрь, руб.])</f>
        <v>0</v>
      </c>
      <c r="CY7" s="156">
        <f>SUM(ПланированиеНГ[ИТОГО GP value декабрь, руб.])</f>
        <v>0</v>
      </c>
      <c r="CZ7" s="226" t="e">
        <f>1-BZ7/BM7</f>
        <v>#DIV/0!</v>
      </c>
      <c r="DA7" s="227" t="e">
        <f>1-CA7/BN7</f>
        <v>#DIV/0!</v>
      </c>
      <c r="DB7" s="227" t="e">
        <f t="shared" ref="DB7:DL7" si="0">1-CB7/BO7</f>
        <v>#DIV/0!</v>
      </c>
      <c r="DC7" s="227" t="e">
        <f t="shared" si="0"/>
        <v>#DIV/0!</v>
      </c>
      <c r="DD7" s="227" t="e">
        <f t="shared" si="0"/>
        <v>#DIV/0!</v>
      </c>
      <c r="DE7" s="227" t="e">
        <f t="shared" si="0"/>
        <v>#DIV/0!</v>
      </c>
      <c r="DF7" s="227" t="e">
        <f t="shared" si="0"/>
        <v>#DIV/0!</v>
      </c>
      <c r="DG7" s="227" t="e">
        <f t="shared" si="0"/>
        <v>#DIV/0!</v>
      </c>
      <c r="DH7" s="227" t="e">
        <f t="shared" si="0"/>
        <v>#DIV/0!</v>
      </c>
      <c r="DI7" s="227" t="e">
        <f t="shared" si="0"/>
        <v>#DIV/0!</v>
      </c>
      <c r="DJ7" s="227" t="e">
        <f t="shared" si="0"/>
        <v>#DIV/0!</v>
      </c>
      <c r="DK7" s="227" t="e">
        <f t="shared" si="0"/>
        <v>#DIV/0!</v>
      </c>
      <c r="DL7" s="227" t="e">
        <f t="shared" si="0"/>
        <v>#DIV/0!</v>
      </c>
      <c r="DM7" s="159">
        <f>IFERROR((AZ7/AM7),0)</f>
        <v>0</v>
      </c>
      <c r="DN7" s="159">
        <f>IFERROR((BA7/AN7),0)</f>
        <v>0</v>
      </c>
      <c r="DO7" s="159">
        <f t="shared" ref="DO7:DY7" si="1">IFERROR((BB7/AO7),0)</f>
        <v>0</v>
      </c>
      <c r="DP7" s="159">
        <f t="shared" si="1"/>
        <v>0</v>
      </c>
      <c r="DQ7" s="159">
        <f t="shared" si="1"/>
        <v>0</v>
      </c>
      <c r="DR7" s="159">
        <f t="shared" si="1"/>
        <v>0</v>
      </c>
      <c r="DS7" s="159">
        <f t="shared" si="1"/>
        <v>0</v>
      </c>
      <c r="DT7" s="159">
        <f t="shared" si="1"/>
        <v>0</v>
      </c>
      <c r="DU7" s="159">
        <f t="shared" si="1"/>
        <v>0</v>
      </c>
      <c r="DV7" s="159">
        <f t="shared" si="1"/>
        <v>0</v>
      </c>
      <c r="DW7" s="159">
        <f t="shared" si="1"/>
        <v>0</v>
      </c>
      <c r="DX7" s="159">
        <f t="shared" si="1"/>
        <v>0</v>
      </c>
      <c r="DY7" s="159">
        <f t="shared" si="1"/>
        <v>0</v>
      </c>
      <c r="DZ7" s="160">
        <f>IFERROR((AZ7/AM7),0)</f>
        <v>0</v>
      </c>
      <c r="EA7" s="159">
        <f t="shared" ref="EA7:EL7" si="2">IFERROR((BA7/AN7),0)</f>
        <v>0</v>
      </c>
      <c r="EB7" s="159">
        <f t="shared" si="2"/>
        <v>0</v>
      </c>
      <c r="EC7" s="159">
        <f t="shared" si="2"/>
        <v>0</v>
      </c>
      <c r="ED7" s="159">
        <f t="shared" si="2"/>
        <v>0</v>
      </c>
      <c r="EE7" s="159">
        <f t="shared" si="2"/>
        <v>0</v>
      </c>
      <c r="EF7" s="159">
        <f t="shared" si="2"/>
        <v>0</v>
      </c>
      <c r="EG7" s="159">
        <f t="shared" si="2"/>
        <v>0</v>
      </c>
      <c r="EH7" s="159">
        <f t="shared" si="2"/>
        <v>0</v>
      </c>
      <c r="EI7" s="159">
        <f t="shared" si="2"/>
        <v>0</v>
      </c>
      <c r="EJ7" s="159">
        <f t="shared" si="2"/>
        <v>0</v>
      </c>
      <c r="EK7" s="159">
        <f t="shared" si="2"/>
        <v>0</v>
      </c>
      <c r="EL7" s="159">
        <f t="shared" si="2"/>
        <v>0</v>
      </c>
      <c r="EM7" s="155">
        <f>SUM(ПланированиеНГ[ИТОГО Прогноз за год, шт.])</f>
        <v>0</v>
      </c>
      <c r="EN7" s="156">
        <f>SUM(ПланированиеНГ[ИТОГО Прогноз январь, шт.2])</f>
        <v>0</v>
      </c>
      <c r="EO7" s="156">
        <f>SUM(ПланированиеНГ[ИТОГО Прогноз февраль, шт.2])</f>
        <v>0</v>
      </c>
      <c r="EP7" s="156">
        <f>SUM(ПланированиеНГ[ИТОГО Прогноз март, шт.2])</f>
        <v>0</v>
      </c>
      <c r="EQ7" s="156">
        <f>SUM(ПланированиеНГ[ИТОГО Прогноз апрель, шт.2])</f>
        <v>0</v>
      </c>
      <c r="ER7" s="156">
        <f>SUM(ПланированиеНГ[ИТОГО Прогноз май, шт.2])</f>
        <v>0</v>
      </c>
      <c r="ES7" s="156">
        <f>SUM(ПланированиеНГ[ИТОГО Прогноз июнь, шт.2])</f>
        <v>0</v>
      </c>
      <c r="ET7" s="156">
        <f>SUM(ПланированиеНГ[ИТОГО Прогноз июль, шт.2])</f>
        <v>0</v>
      </c>
      <c r="EU7" s="156">
        <f>SUM(ПланированиеНГ[ИТОГО Прогноз август, шт.2])</f>
        <v>0</v>
      </c>
      <c r="EV7" s="156">
        <f>SUM(ПланированиеНГ[ИТОГО Прогноз сентябрь, шт.2])</f>
        <v>0</v>
      </c>
      <c r="EW7" s="156">
        <f>SUM(ПланированиеНГ[ИТОГО Прогноз октябрь, шт.2])</f>
        <v>0</v>
      </c>
      <c r="EX7" s="156">
        <f>SUM(ПланированиеНГ[ИТОГО Прогноз ноябрь, шт.2])</f>
        <v>0</v>
      </c>
      <c r="EY7" s="156">
        <f>SUM(ПланированиеНГ[ИТОГО Прогноз декабрь, шт.2])</f>
        <v>0</v>
      </c>
      <c r="EZ7" s="156">
        <f>SUM(ПланированиеНГ[ИТОГО GS за год, руб.2])</f>
        <v>0</v>
      </c>
      <c r="FA7" s="156">
        <f>SUM(ПланированиеНГ[ИТОГО GS январь, шт.2])</f>
        <v>0</v>
      </c>
      <c r="FB7" s="156">
        <f>SUM(ПланированиеНГ[ИТОГО GS февраль, шт.2])</f>
        <v>0</v>
      </c>
      <c r="FC7" s="156">
        <f>SUM(ПланированиеНГ[ИТОГО GS март, шт.2])</f>
        <v>0</v>
      </c>
      <c r="FD7" s="156">
        <f>SUM(ПланированиеНГ[ИТОГО GS апрель, шт.2])</f>
        <v>0</v>
      </c>
      <c r="FE7" s="156">
        <f>SUM(ПланированиеНГ[ИТОГО GS май, шт.2])</f>
        <v>0</v>
      </c>
      <c r="FF7" s="156">
        <f>SUM(ПланированиеНГ[ИТОГО GS июнь, шт.2])</f>
        <v>0</v>
      </c>
      <c r="FG7" s="156">
        <f>SUM(ПланированиеНГ[ИТОГО GS июль, шт.2])</f>
        <v>0</v>
      </c>
      <c r="FH7" s="156">
        <f>SUM(ПланированиеНГ[ИТОГО GS август, шт.2])</f>
        <v>0</v>
      </c>
      <c r="FI7" s="156">
        <f>SUM(ПланированиеНГ[ИТОГО GS сентябрь, шт.2])</f>
        <v>0</v>
      </c>
      <c r="FJ7" s="156">
        <f>SUM(ПланированиеНГ[ИТОГО GS октябрь, шт.2])</f>
        <v>0</v>
      </c>
      <c r="FK7" s="156">
        <f>SUM(ПланированиеНГ[ИТОГО GS ноябрь, шт.2])</f>
        <v>0</v>
      </c>
      <c r="FL7" s="156">
        <f>SUM(ПланированиеНГ[ИТОГО GS декабрь, шт.2])</f>
        <v>0</v>
      </c>
      <c r="FM7" s="158">
        <f>SUM(ПланированиеНГ[ИТОГО NS за год, руб.2])</f>
        <v>0</v>
      </c>
      <c r="FN7" s="156">
        <f>SUM(ПланированиеНГ[ИТОГО NS январь, шт.2])</f>
        <v>0</v>
      </c>
      <c r="FO7" s="156">
        <f>SUM(ПланированиеНГ[ИТОГО NS февраль, шт.2])</f>
        <v>0</v>
      </c>
      <c r="FP7" s="156">
        <f>SUM(ПланированиеНГ[ИТОГО NS март, шт.2])</f>
        <v>0</v>
      </c>
      <c r="FQ7" s="156">
        <f>SUM(ПланированиеНГ[ИТОГО NS апрель, шт.2])</f>
        <v>0</v>
      </c>
      <c r="FR7" s="156">
        <f>SUM(ПланированиеНГ[ИТОГО NS май, шт.2])</f>
        <v>0</v>
      </c>
      <c r="FS7" s="156">
        <f>SUM(ПланированиеНГ[ИТОГО NS июнь, шт.2])</f>
        <v>0</v>
      </c>
      <c r="FT7" s="156">
        <f>SUM(ПланированиеНГ[ИТОГО NS июль, шт.2])</f>
        <v>0</v>
      </c>
      <c r="FU7" s="156">
        <f>SUM(ПланированиеНГ[ИТОГО NS август, шт.2])</f>
        <v>0</v>
      </c>
      <c r="FV7" s="156">
        <f>SUM(ПланированиеНГ[ИТОГО NS сентябрь, шт.2])</f>
        <v>0</v>
      </c>
      <c r="FW7" s="156">
        <f>SUM(ПланированиеНГ[ИТОГО NS октябрь, шт.2])</f>
        <v>0</v>
      </c>
      <c r="FX7" s="156">
        <f>SUM(ПланированиеНГ[ИТОГО NS ноябрь, шт.2])</f>
        <v>0</v>
      </c>
      <c r="FY7" s="156">
        <f>SUM(ПланированиеНГ[ИТОГО NS декабрь, шт.2])</f>
        <v>0</v>
      </c>
      <c r="FZ7" s="156">
        <f>SUM(ПланированиеНГ[ИТОГО LC за год, руб.2])</f>
        <v>0</v>
      </c>
      <c r="GA7" s="156">
        <f>SUM(ПланированиеНГ[ИТОГО LC январь, руб.2])</f>
        <v>0</v>
      </c>
      <c r="GB7" s="156">
        <f>SUM(ПланированиеНГ[ИТОГО LC февраль, руб.2])</f>
        <v>0</v>
      </c>
      <c r="GC7" s="156">
        <f>SUM(ПланированиеНГ[ИТОГО LC март, руб.2])</f>
        <v>0</v>
      </c>
      <c r="GD7" s="156">
        <f>SUM(ПланированиеНГ[ИТОГО LC апрель, руб.2])</f>
        <v>0</v>
      </c>
      <c r="GE7" s="156">
        <f>SUM(ПланированиеНГ[ИТОГО LC май, руб.2])</f>
        <v>0</v>
      </c>
      <c r="GF7" s="156">
        <f>SUM(ПланированиеНГ[ИТОГО LC июнь, руб.2])</f>
        <v>0</v>
      </c>
      <c r="GG7" s="156">
        <f>SUM(ПланированиеНГ[ИТОГО LC июль, руб.2])</f>
        <v>0</v>
      </c>
      <c r="GH7" s="156">
        <f>SUM(ПланированиеНГ[ИТОГО LC август, руб.2])</f>
        <v>0</v>
      </c>
      <c r="GI7" s="156">
        <f>SUM(ПланированиеНГ[ИТОГО LC сентябрь, руб.2])</f>
        <v>0</v>
      </c>
      <c r="GJ7" s="156">
        <f>SUM(ПланированиеНГ[ИТОГО LC октябрь, руб.2])</f>
        <v>0</v>
      </c>
      <c r="GK7" s="156">
        <f>SUM(ПланированиеНГ[ИТОГО LC ноябрь, руб.2])</f>
        <v>0</v>
      </c>
      <c r="GL7" s="156">
        <f>SUM(ПланированиеНГ[ИТОГО LC декабрь, руб.2])</f>
        <v>0</v>
      </c>
      <c r="GM7" s="158">
        <f>SUM(ПланированиеНГ[ИТОГО GP value за год, руб.2])</f>
        <v>0</v>
      </c>
      <c r="GN7" s="156">
        <f>SUM(ПланированиеНГ[ИТОГО GP value январь, руб.2])</f>
        <v>0</v>
      </c>
      <c r="GO7" s="156">
        <f>SUM(ПланированиеНГ[ИТОГО GP value февраль, руб.2])</f>
        <v>0</v>
      </c>
      <c r="GP7" s="156">
        <f>SUM(ПланированиеНГ[ИТОГО GP value март, руб.2])</f>
        <v>0</v>
      </c>
      <c r="GQ7" s="156">
        <f>SUM(ПланированиеНГ[ИТОГО GP value апрель, руб.2])</f>
        <v>0</v>
      </c>
      <c r="GR7" s="156">
        <f>SUM(ПланированиеНГ[ИТОГО GP value май, руб.2])</f>
        <v>0</v>
      </c>
      <c r="GS7" s="156">
        <f>SUM(ПланированиеНГ[ИТОГО GP value июнь, руб.2])</f>
        <v>0</v>
      </c>
      <c r="GT7" s="156">
        <f>SUM(ПланированиеНГ[ИТОГО GP value июль, руб.2])</f>
        <v>0</v>
      </c>
      <c r="GU7" s="156">
        <f>SUM(ПланированиеНГ[ИТОГО GP value август, руб.2])</f>
        <v>0</v>
      </c>
      <c r="GV7" s="156">
        <f>SUM(ПланированиеНГ[ИТОГО GP value сентябрь, руб.2])</f>
        <v>0</v>
      </c>
      <c r="GW7" s="156">
        <f>SUM(ПланированиеНГ[ИТОГО GP value октябрь, руб.2])</f>
        <v>0</v>
      </c>
      <c r="GX7" s="156">
        <f>SUM(ПланированиеНГ[ИТОГО GP value ноябрь, руб.2])</f>
        <v>0</v>
      </c>
      <c r="GY7" s="156">
        <f>SUM(ПланированиеНГ[ИТОГО GP value декабрь, руб.2])</f>
        <v>0</v>
      </c>
      <c r="GZ7" s="161"/>
      <c r="HA7" s="151"/>
      <c r="HB7" s="151"/>
      <c r="HC7" s="151"/>
      <c r="HD7" s="151"/>
      <c r="HE7" s="151"/>
      <c r="HF7" s="151"/>
      <c r="HG7" s="151"/>
      <c r="HH7" s="151"/>
      <c r="HI7" s="151"/>
      <c r="HJ7" s="151"/>
      <c r="HK7" s="151"/>
      <c r="HL7" s="162"/>
      <c r="HM7" s="151"/>
      <c r="HN7" s="151"/>
      <c r="HO7" s="151"/>
      <c r="HP7" s="151"/>
      <c r="HQ7" s="151"/>
      <c r="HR7" s="151"/>
      <c r="HS7" s="151"/>
      <c r="HT7" s="151"/>
      <c r="HU7" s="151"/>
      <c r="HV7" s="151"/>
      <c r="HW7" s="151"/>
      <c r="HX7" s="151"/>
      <c r="HY7" s="151"/>
      <c r="HZ7" s="161"/>
      <c r="IA7" s="151"/>
      <c r="IB7" s="151"/>
      <c r="IC7" s="151"/>
      <c r="ID7" s="151"/>
      <c r="IE7" s="151"/>
      <c r="IF7" s="151"/>
      <c r="IG7" s="151"/>
      <c r="IH7" s="151"/>
      <c r="II7" s="151"/>
      <c r="IJ7" s="151"/>
      <c r="IK7" s="151"/>
      <c r="IL7" s="162"/>
      <c r="IM7" s="161"/>
      <c r="IN7" s="151"/>
      <c r="IO7" s="151"/>
      <c r="IP7" s="151"/>
      <c r="IQ7" s="151"/>
      <c r="IR7" s="151"/>
      <c r="IS7" s="151"/>
      <c r="IT7" s="151"/>
      <c r="IU7" s="151"/>
      <c r="IV7" s="151"/>
      <c r="IW7" s="151"/>
      <c r="IX7" s="151"/>
      <c r="IY7" s="162"/>
      <c r="IZ7" s="158" t="e">
        <f>SUM(ПланированиеНГ #REF!  )</f>
        <v>#NAME?</v>
      </c>
      <c r="JA7" s="156" t="e">
        <f>SUM(ПланированиеНГ #REF!  )</f>
        <v>#NAME?</v>
      </c>
      <c r="JB7" s="156" t="e">
        <f>SUM(ПланированиеНГ #REF!  )</f>
        <v>#NAME?</v>
      </c>
      <c r="JC7" s="156" t="e">
        <f>SUM(ПланированиеНГ #REF!  )</f>
        <v>#NAME?</v>
      </c>
      <c r="JD7" s="156" t="e">
        <f>SUM(ПланированиеНГ #REF!  )</f>
        <v>#NAME?</v>
      </c>
      <c r="JE7" s="156" t="e">
        <f>SUM(ПланированиеНГ #REF!  )</f>
        <v>#NAME?</v>
      </c>
      <c r="JF7" s="156" t="e">
        <f>SUM(ПланированиеНГ #REF!  )</f>
        <v>#NAME?</v>
      </c>
      <c r="JG7" s="156" t="e">
        <f>SUM(ПланированиеНГ #REF!  )</f>
        <v>#NAME?</v>
      </c>
      <c r="JH7" s="156" t="e">
        <f>SUM(ПланированиеНГ #REF!  )</f>
        <v>#NAME?</v>
      </c>
      <c r="JI7" s="156" t="e">
        <f>SUM(ПланированиеНГ #REF!  )</f>
        <v>#NAME?</v>
      </c>
      <c r="JJ7" s="156" t="e">
        <f>SUM(ПланированиеНГ #REF!  )</f>
        <v>#NAME?</v>
      </c>
      <c r="JK7" s="156" t="e">
        <f>SUM(ПланированиеНГ #REF!  )</f>
        <v>#NAME?</v>
      </c>
      <c r="JL7" s="156" t="e">
        <f>SUM(ПланированиеНГ #REF!  )</f>
        <v>#NAME?</v>
      </c>
      <c r="JM7" s="158" t="e">
        <f>SUM(ПланированиеНГ #REF!  )</f>
        <v>#NAME?</v>
      </c>
      <c r="JN7" s="156" t="e">
        <f>SUM(ПланированиеНГ #REF! )</f>
        <v>#NAME?</v>
      </c>
      <c r="JO7" s="156" t="e">
        <f>SUM(ПланированиеНГ #REF! )</f>
        <v>#NAME?</v>
      </c>
      <c r="JP7" s="156" t="e">
        <f>SUM(ПланированиеНГ #REF! )</f>
        <v>#NAME?</v>
      </c>
      <c r="JQ7" s="156" t="e">
        <f>SUM(ПланированиеНГ #REF! )</f>
        <v>#NAME?</v>
      </c>
      <c r="JR7" s="156" t="e">
        <f>SUM(ПланированиеНГ #REF! )</f>
        <v>#NAME?</v>
      </c>
      <c r="JS7" s="156" t="e">
        <f>SUM(ПланированиеНГ #REF! )</f>
        <v>#NAME?</v>
      </c>
      <c r="JT7" s="156" t="e">
        <f>SUM(ПланированиеНГ #REF! )</f>
        <v>#NAME?</v>
      </c>
      <c r="JU7" s="156" t="e">
        <f>SUM(ПланированиеНГ #REF! )</f>
        <v>#NAME?</v>
      </c>
      <c r="JV7" s="156" t="e">
        <f>SUM(ПланированиеНГ #REF! )</f>
        <v>#NAME?</v>
      </c>
      <c r="JW7" s="156" t="e">
        <f>SUM(ПланированиеНГ #REF! )</f>
        <v>#NAME?</v>
      </c>
      <c r="JX7" s="156" t="e">
        <f>SUM(ПланированиеНГ #REF! )</f>
        <v>#NAME?</v>
      </c>
      <c r="JY7" s="156" t="e">
        <f>SUM(ПланированиеНГ #REF! )</f>
        <v>#NAME?</v>
      </c>
      <c r="JZ7" s="158" t="e">
        <f>SUM(ПланированиеНГ #REF!  )</f>
        <v>#NAME?</v>
      </c>
      <c r="KA7" s="156" t="e">
        <f>SUM(ПланированиеНГ #REF!  )</f>
        <v>#NAME?</v>
      </c>
      <c r="KB7" s="156" t="e">
        <f>SUM(ПланированиеНГ #REF!  )</f>
        <v>#NAME?</v>
      </c>
      <c r="KC7" s="156" t="e">
        <f>SUM(ПланированиеНГ #REF!  )</f>
        <v>#NAME?</v>
      </c>
      <c r="KD7" s="156" t="e">
        <f>SUM(ПланированиеНГ #REF!  )</f>
        <v>#NAME?</v>
      </c>
      <c r="KE7" s="156" t="e">
        <f>SUM(ПланированиеНГ #REF!  )</f>
        <v>#NAME?</v>
      </c>
      <c r="KF7" s="156" t="e">
        <f>SUM(ПланированиеНГ #REF!  )</f>
        <v>#NAME?</v>
      </c>
      <c r="KG7" s="156" t="e">
        <f>SUM(ПланированиеНГ #REF!  )</f>
        <v>#NAME?</v>
      </c>
      <c r="KH7" s="156" t="e">
        <f>SUM(ПланированиеНГ #REF!  )</f>
        <v>#NAME?</v>
      </c>
      <c r="KI7" s="156" t="e">
        <f>SUM(ПланированиеНГ #REF!  )</f>
        <v>#NAME?</v>
      </c>
      <c r="KJ7" s="156" t="e">
        <f>SUM(ПланированиеНГ #REF!  )</f>
        <v>#NAME?</v>
      </c>
      <c r="KK7" s="156" t="e">
        <f>SUM(ПланированиеНГ #REF!  )</f>
        <v>#NAME?</v>
      </c>
      <c r="KL7" s="156" t="e">
        <f>SUM(ПланированиеНГ #REF!  )</f>
        <v>#NAME?</v>
      </c>
      <c r="KM7" s="158" t="e">
        <f>SUM(ПланированиеНГ #REF!  )</f>
        <v>#NAME?</v>
      </c>
      <c r="KN7" s="156" t="e">
        <f>SUM(ПланированиеНГ #REF!  )</f>
        <v>#NAME?</v>
      </c>
      <c r="KO7" s="156" t="e">
        <f>SUM(ПланированиеНГ #REF!  )</f>
        <v>#NAME?</v>
      </c>
      <c r="KP7" s="156" t="e">
        <f>SUM(ПланированиеНГ #REF!  )</f>
        <v>#NAME?</v>
      </c>
      <c r="KQ7" s="156" t="e">
        <f>SUM(ПланированиеНГ #REF!  )</f>
        <v>#NAME?</v>
      </c>
      <c r="KR7" s="156" t="e">
        <f>SUM(ПланированиеНГ #REF!  )</f>
        <v>#NAME?</v>
      </c>
      <c r="KS7" s="156" t="e">
        <f>SUM(ПланированиеНГ #REF!  )</f>
        <v>#NAME?</v>
      </c>
      <c r="KT7" s="156" t="e">
        <f>SUM(ПланированиеНГ #REF!  )</f>
        <v>#NAME?</v>
      </c>
      <c r="KU7" s="156" t="e">
        <f>SUM(ПланированиеНГ #REF!  )</f>
        <v>#NAME?</v>
      </c>
      <c r="KV7" s="156" t="e">
        <f>SUM(ПланированиеНГ #REF!  )</f>
        <v>#NAME?</v>
      </c>
      <c r="KW7" s="156" t="e">
        <f>SUM(ПланированиеНГ #REF!  )</f>
        <v>#NAME?</v>
      </c>
      <c r="KX7" s="156" t="e">
        <f>SUM(ПланированиеНГ #REF!  )</f>
        <v>#NAME?</v>
      </c>
      <c r="KY7" s="156" t="e">
        <f>SUM(ПланированиеНГ #REF!  )</f>
        <v>#NAME?</v>
      </c>
      <c r="KZ7" s="161"/>
      <c r="LA7" s="151"/>
      <c r="LB7" s="151"/>
      <c r="LC7" s="151"/>
      <c r="LD7" s="151"/>
      <c r="LE7" s="151"/>
      <c r="LF7" s="151"/>
      <c r="LG7" s="151"/>
      <c r="LH7" s="151"/>
      <c r="LI7" s="151"/>
      <c r="LJ7" s="151"/>
      <c r="LK7" s="151"/>
      <c r="LL7" s="162"/>
      <c r="LM7" s="161"/>
      <c r="LN7" s="151"/>
      <c r="LO7" s="151"/>
      <c r="LP7" s="151"/>
      <c r="LQ7" s="151"/>
      <c r="LR7" s="151"/>
      <c r="LS7" s="151"/>
      <c r="LT7" s="151"/>
      <c r="LU7" s="151"/>
      <c r="LV7" s="151"/>
      <c r="LW7" s="151"/>
      <c r="LX7" s="151"/>
      <c r="LY7" s="162"/>
      <c r="LZ7" s="161"/>
      <c r="MA7" s="151"/>
      <c r="MB7" s="151"/>
      <c r="MC7" s="151"/>
      <c r="MD7" s="151"/>
      <c r="ME7" s="151"/>
      <c r="MF7" s="151"/>
      <c r="MG7" s="151"/>
      <c r="MH7" s="151"/>
      <c r="MI7" s="151"/>
      <c r="MJ7" s="151"/>
      <c r="MK7" s="151"/>
      <c r="ML7" s="162"/>
      <c r="MM7" s="161"/>
      <c r="MN7" s="151"/>
      <c r="MO7" s="162"/>
      <c r="MP7" s="161"/>
      <c r="MQ7" s="151"/>
      <c r="MR7" s="151"/>
      <c r="MS7" s="151"/>
      <c r="MT7" s="151"/>
      <c r="MU7" s="151"/>
      <c r="MV7" s="151"/>
      <c r="MW7" s="151"/>
      <c r="MX7" s="151"/>
      <c r="MY7" s="151"/>
      <c r="MZ7" s="151"/>
      <c r="NA7" s="151"/>
      <c r="NB7" s="162"/>
      <c r="NC7" s="156">
        <f>SUM(ПланированиеНГ[ПРОМО GS за год, руб.])</f>
        <v>0</v>
      </c>
      <c r="ND7" s="156">
        <f>SUM(ПланированиеНГ[ПРОМО GS январь, шт.])</f>
        <v>0</v>
      </c>
      <c r="NE7" s="156">
        <f>SUM(ПланированиеНГ[ПРОМО GS февраль, шт.])</f>
        <v>0</v>
      </c>
      <c r="NF7" s="156">
        <f>SUM(ПланированиеНГ[ПРОМО GS март, шт.])</f>
        <v>0</v>
      </c>
      <c r="NG7" s="156">
        <f>SUM(ПланированиеНГ[ПРОМО GS апрель, шт.])</f>
        <v>0</v>
      </c>
      <c r="NH7" s="156">
        <f>SUM(ПланированиеНГ[ПРОМО GS май, шт.])</f>
        <v>0</v>
      </c>
      <c r="NI7" s="156">
        <f>SUM(ПланированиеНГ[ПРОМО GS июнь, шт.])</f>
        <v>0</v>
      </c>
      <c r="NJ7" s="156">
        <f>SUM(ПланированиеНГ[ПРОМО GS июль, шт.])</f>
        <v>0</v>
      </c>
      <c r="NK7" s="156">
        <f>SUM(ПланированиеНГ[ПРОМО GS август, шт.])</f>
        <v>0</v>
      </c>
      <c r="NL7" s="156">
        <f>SUM(ПланированиеНГ[ПРОМО GS сентябрь, шт.])</f>
        <v>0</v>
      </c>
      <c r="NM7" s="156">
        <f>SUM(ПланированиеНГ[ПРОМО GS октябрь, шт.])</f>
        <v>0</v>
      </c>
      <c r="NN7" s="156">
        <f>SUM(ПланированиеНГ[ПРОМО GS ноябрь, шт.])</f>
        <v>0</v>
      </c>
      <c r="NO7" s="156">
        <f>SUM(ПланированиеНГ[ПРОМО GS декабрь, шт.])</f>
        <v>0</v>
      </c>
      <c r="NP7" s="158">
        <f>SUM(ПланированиеНГ[ПРОМО NS за год, руб.])</f>
        <v>0</v>
      </c>
      <c r="NQ7" s="156">
        <f>SUM(ПланированиеНГ[ПРОМО NS январь, шт.])</f>
        <v>0</v>
      </c>
      <c r="NR7" s="156">
        <f>SUM(ПланированиеНГ[ПРОМО NS февраль, шт.])</f>
        <v>0</v>
      </c>
      <c r="NS7" s="156">
        <f>SUM(ПланированиеНГ[ПРОМО NS март, шт.])</f>
        <v>0</v>
      </c>
      <c r="NT7" s="156">
        <f>SUM(ПланированиеНГ[ПРОМО NS апрель, шт.])</f>
        <v>0</v>
      </c>
      <c r="NU7" s="156">
        <f>SUM(ПланированиеНГ[ПРОМО NS май, шт.])</f>
        <v>0</v>
      </c>
      <c r="NV7" s="156">
        <f>SUM(ПланированиеНГ[ПРОМО NS июнь, шт.])</f>
        <v>0</v>
      </c>
      <c r="NW7" s="156">
        <f>SUM(ПланированиеНГ[ПРОМО NS июль, шт.])</f>
        <v>0</v>
      </c>
      <c r="NX7" s="156">
        <f>SUM(ПланированиеНГ[ПРОМО NS август, шт.])</f>
        <v>0</v>
      </c>
      <c r="NY7" s="156">
        <f>SUM(ПланированиеНГ[ПРОМО NS сентябрь, шт.])</f>
        <v>0</v>
      </c>
      <c r="NZ7" s="156">
        <f>SUM(ПланированиеНГ[ПРОМО NS октябрь, шт.])</f>
        <v>0</v>
      </c>
      <c r="OA7" s="156">
        <f>SUM(ПланированиеНГ[ПРОМО NS ноябрь, шт.])</f>
        <v>0</v>
      </c>
      <c r="OB7" s="156">
        <f>SUM(ПланированиеНГ[ПРОМО NS декабрь, шт.])</f>
        <v>0</v>
      </c>
      <c r="OC7" s="158">
        <f>SUM(ПланированиеНГ[ПРОМО LC за год, руб.])</f>
        <v>0</v>
      </c>
      <c r="OD7" s="156">
        <f>SUM(ПланированиеНГ[ПРОМО LC январь, руб.])</f>
        <v>0</v>
      </c>
      <c r="OE7" s="156">
        <f>SUM(ПланированиеНГ[ПРОМО LC февраль, руб.])</f>
        <v>0</v>
      </c>
      <c r="OF7" s="156">
        <f>SUM(ПланированиеНГ[ПРОМО LC март, руб.])</f>
        <v>0</v>
      </c>
      <c r="OG7" s="156">
        <f>SUM(ПланированиеНГ[ПРОМО LC апрель, руб.])</f>
        <v>0</v>
      </c>
      <c r="OH7" s="156">
        <f>SUM(ПланированиеНГ[ПРОМО LC май, руб.])</f>
        <v>0</v>
      </c>
      <c r="OI7" s="156">
        <f>SUM(ПланированиеНГ[ПРОМО LC июнь, руб.])</f>
        <v>0</v>
      </c>
      <c r="OJ7" s="156">
        <f>SUM(ПланированиеНГ[ПРОМО LC июль, руб.])</f>
        <v>0</v>
      </c>
      <c r="OK7" s="156">
        <f>SUM(ПланированиеНГ[ПРОМО LC август, руб.])</f>
        <v>0</v>
      </c>
      <c r="OL7" s="156">
        <f>SUM(ПланированиеНГ[ПРОМО LC сентябрь, руб.])</f>
        <v>0</v>
      </c>
      <c r="OM7" s="156">
        <f>SUM(ПланированиеНГ[ПРОМО LC октябрь, руб.])</f>
        <v>0</v>
      </c>
      <c r="ON7" s="156">
        <f>SUM(ПланированиеНГ[ПРОМО LC ноябрь, руб.])</f>
        <v>0</v>
      </c>
      <c r="OO7" s="156">
        <f>SUM(ПланированиеНГ[ПРОМО LC декабрь, руб.])</f>
        <v>0</v>
      </c>
      <c r="OP7" s="158">
        <f>SUM(ПланированиеНГ[ПРОМО GP value за год, руб.])</f>
        <v>0</v>
      </c>
      <c r="OQ7" s="156">
        <f>SUM(ПланированиеНГ[ПРОМО GP value январь, руб.])</f>
        <v>0</v>
      </c>
      <c r="OR7" s="156">
        <f>SUM(ПланированиеНГ[ПРОМО GP value февраль, руб.])</f>
        <v>0</v>
      </c>
      <c r="OS7" s="156">
        <f>SUM(ПланированиеНГ[ПРОМО GP value март, руб.])</f>
        <v>0</v>
      </c>
      <c r="OT7" s="156">
        <f>SUM(ПланированиеНГ[ПРОМО GP value апрель, руб.])</f>
        <v>0</v>
      </c>
      <c r="OU7" s="156">
        <f>SUM(ПланированиеНГ[ПРОМО GP value май, руб.])</f>
        <v>0</v>
      </c>
      <c r="OV7" s="156">
        <f>SUM(ПланированиеНГ[ПРОМО GP value июнь, руб.])</f>
        <v>0</v>
      </c>
      <c r="OW7" s="156">
        <f>SUM(ПланированиеНГ[ПРОМО GP value июль, руб.])</f>
        <v>0</v>
      </c>
      <c r="OX7" s="156">
        <f>SUM(ПланированиеНГ[ПРОМО GP value август, руб.])</f>
        <v>0</v>
      </c>
      <c r="OY7" s="156">
        <f>SUM(ПланированиеНГ[ПРОМО GP value сентябрь, руб.])</f>
        <v>0</v>
      </c>
      <c r="OZ7" s="156">
        <f>SUM(ПланированиеНГ[ПРОМО GP value октябрь, руб.])</f>
        <v>0</v>
      </c>
      <c r="PA7" s="156">
        <f>SUM(ПланированиеНГ[ПРОМО GP value ноябрь, руб.])</f>
        <v>0</v>
      </c>
      <c r="PB7" s="156">
        <f>SUM(ПланированиеНГ[ПРОМО GP value декабрь, руб.])</f>
        <v>0</v>
      </c>
      <c r="PC7" s="161"/>
      <c r="PD7" s="151"/>
      <c r="PE7" s="151"/>
      <c r="PF7" s="151"/>
      <c r="PG7" s="151"/>
      <c r="PH7" s="151"/>
      <c r="PI7" s="151"/>
      <c r="PJ7" s="151"/>
      <c r="PK7" s="151"/>
      <c r="PL7" s="151"/>
      <c r="PM7" s="151"/>
      <c r="PN7" s="151"/>
      <c r="PO7" s="162"/>
      <c r="PP7" s="161"/>
      <c r="PQ7" s="151"/>
      <c r="PR7" s="151"/>
      <c r="PS7" s="151"/>
      <c r="PT7" s="151"/>
      <c r="PU7" s="151"/>
      <c r="PV7" s="151"/>
      <c r="PW7" s="151"/>
      <c r="PX7" s="151"/>
      <c r="PY7" s="151"/>
      <c r="PZ7" s="151"/>
      <c r="QA7" s="151"/>
      <c r="QB7" s="162"/>
      <c r="QC7" s="161"/>
      <c r="QD7" s="151"/>
      <c r="QE7" s="151"/>
      <c r="QF7" s="151"/>
      <c r="QG7" s="151"/>
      <c r="QH7" s="151"/>
      <c r="QI7" s="151"/>
      <c r="QJ7" s="151"/>
      <c r="QK7" s="151"/>
      <c r="QL7" s="151"/>
      <c r="QM7" s="151"/>
      <c r="QN7" s="151"/>
      <c r="QO7" s="162"/>
    </row>
    <row r="8" spans="1:457" s="252" customFormat="1" ht="68.25" customHeight="1" x14ac:dyDescent="0.25">
      <c r="A8" s="252" t="s">
        <v>0</v>
      </c>
      <c r="B8" s="253" t="s">
        <v>1682</v>
      </c>
      <c r="C8" s="253" t="s">
        <v>1475</v>
      </c>
      <c r="D8" s="253" t="s">
        <v>1478</v>
      </c>
      <c r="E8" s="253" t="s">
        <v>8139</v>
      </c>
      <c r="F8" s="253" t="s">
        <v>1481</v>
      </c>
      <c r="G8" s="253" t="s">
        <v>13</v>
      </c>
      <c r="H8" s="253" t="s">
        <v>15</v>
      </c>
      <c r="I8" s="253" t="s">
        <v>8140</v>
      </c>
      <c r="J8" s="253" t="s">
        <v>8141</v>
      </c>
      <c r="K8" s="253" t="s">
        <v>8142</v>
      </c>
      <c r="L8" s="253" t="s">
        <v>167</v>
      </c>
      <c r="M8" s="253" t="s">
        <v>168</v>
      </c>
      <c r="N8" s="253" t="s">
        <v>185</v>
      </c>
      <c r="O8" s="253" t="s">
        <v>8143</v>
      </c>
      <c r="P8" s="253" t="s">
        <v>8144</v>
      </c>
      <c r="Q8" s="253" t="s">
        <v>8145</v>
      </c>
      <c r="R8" s="253" t="s">
        <v>8146</v>
      </c>
      <c r="S8" s="175" t="s">
        <v>8147</v>
      </c>
      <c r="T8" s="175" t="s">
        <v>8148</v>
      </c>
      <c r="U8" s="177" t="s">
        <v>1198</v>
      </c>
      <c r="V8" s="175" t="s">
        <v>8149</v>
      </c>
      <c r="W8" s="245" t="s">
        <v>8349</v>
      </c>
      <c r="X8" s="175" t="s">
        <v>8150</v>
      </c>
      <c r="Y8" s="175" t="s">
        <v>8151</v>
      </c>
      <c r="Z8" s="175" t="s">
        <v>8345</v>
      </c>
      <c r="AA8" s="245" t="s">
        <v>8152</v>
      </c>
      <c r="AB8" s="246" t="s">
        <v>8153</v>
      </c>
      <c r="AC8" s="245" t="s">
        <v>8154</v>
      </c>
      <c r="AD8" s="175" t="s">
        <v>8155</v>
      </c>
      <c r="AE8" s="175" t="s">
        <v>8156</v>
      </c>
      <c r="AF8" s="246" t="s">
        <v>8346</v>
      </c>
      <c r="AG8" s="247" t="s">
        <v>8157</v>
      </c>
      <c r="AH8" s="246" t="s">
        <v>8158</v>
      </c>
      <c r="AI8" s="245" t="s">
        <v>8347</v>
      </c>
      <c r="AJ8" s="175" t="s">
        <v>8159</v>
      </c>
      <c r="AK8" s="175" t="s">
        <v>8160</v>
      </c>
      <c r="AL8" s="245" t="s">
        <v>8348</v>
      </c>
      <c r="AM8" s="177" t="s">
        <v>1253</v>
      </c>
      <c r="AN8" s="175" t="s">
        <v>1254</v>
      </c>
      <c r="AO8" s="175" t="s">
        <v>1255</v>
      </c>
      <c r="AP8" s="175" t="s">
        <v>1256</v>
      </c>
      <c r="AQ8" s="175" t="s">
        <v>1257</v>
      </c>
      <c r="AR8" s="175" t="s">
        <v>1258</v>
      </c>
      <c r="AS8" s="175" t="s">
        <v>1259</v>
      </c>
      <c r="AT8" s="175" t="s">
        <v>1260</v>
      </c>
      <c r="AU8" s="175" t="s">
        <v>1261</v>
      </c>
      <c r="AV8" s="175" t="s">
        <v>1459</v>
      </c>
      <c r="AW8" s="175" t="s">
        <v>1262</v>
      </c>
      <c r="AX8" s="175" t="s">
        <v>1263</v>
      </c>
      <c r="AY8" s="178" t="s">
        <v>1264</v>
      </c>
      <c r="AZ8" s="254" t="s">
        <v>1265</v>
      </c>
      <c r="BA8" s="253" t="s">
        <v>1266</v>
      </c>
      <c r="BB8" s="253" t="s">
        <v>1267</v>
      </c>
      <c r="BC8" s="253" t="s">
        <v>1268</v>
      </c>
      <c r="BD8" s="253" t="s">
        <v>1269</v>
      </c>
      <c r="BE8" s="253" t="s">
        <v>1270</v>
      </c>
      <c r="BF8" s="253" t="s">
        <v>1271</v>
      </c>
      <c r="BG8" s="253" t="s">
        <v>1272</v>
      </c>
      <c r="BH8" s="253" t="s">
        <v>1273</v>
      </c>
      <c r="BI8" s="253" t="s">
        <v>1460</v>
      </c>
      <c r="BJ8" s="253" t="s">
        <v>1274</v>
      </c>
      <c r="BK8" s="253" t="s">
        <v>1275</v>
      </c>
      <c r="BL8" s="255" t="s">
        <v>8161</v>
      </c>
      <c r="BM8" s="254" t="s">
        <v>1276</v>
      </c>
      <c r="BN8" s="253" t="s">
        <v>1277</v>
      </c>
      <c r="BO8" s="253" t="s">
        <v>1278</v>
      </c>
      <c r="BP8" s="253" t="s">
        <v>1279</v>
      </c>
      <c r="BQ8" s="253" t="s">
        <v>1280</v>
      </c>
      <c r="BR8" s="253" t="s">
        <v>1281</v>
      </c>
      <c r="BS8" s="253" t="s">
        <v>1282</v>
      </c>
      <c r="BT8" s="253" t="s">
        <v>1283</v>
      </c>
      <c r="BU8" s="253" t="s">
        <v>1284</v>
      </c>
      <c r="BV8" s="253" t="s">
        <v>1461</v>
      </c>
      <c r="BW8" s="253" t="s">
        <v>1285</v>
      </c>
      <c r="BX8" s="253" t="s">
        <v>1286</v>
      </c>
      <c r="BY8" s="255" t="s">
        <v>1444</v>
      </c>
      <c r="BZ8" s="254" t="s">
        <v>1287</v>
      </c>
      <c r="CA8" s="253" t="s">
        <v>1288</v>
      </c>
      <c r="CB8" s="253" t="s">
        <v>1289</v>
      </c>
      <c r="CC8" s="253" t="s">
        <v>1290</v>
      </c>
      <c r="CD8" s="253" t="s">
        <v>1291</v>
      </c>
      <c r="CE8" s="253" t="s">
        <v>1292</v>
      </c>
      <c r="CF8" s="253" t="s">
        <v>1293</v>
      </c>
      <c r="CG8" s="253" t="s">
        <v>1294</v>
      </c>
      <c r="CH8" s="253" t="s">
        <v>1295</v>
      </c>
      <c r="CI8" s="253" t="s">
        <v>1462</v>
      </c>
      <c r="CJ8" s="253" t="s">
        <v>1296</v>
      </c>
      <c r="CK8" s="253" t="s">
        <v>1297</v>
      </c>
      <c r="CL8" s="255" t="s">
        <v>1445</v>
      </c>
      <c r="CM8" s="254" t="s">
        <v>1298</v>
      </c>
      <c r="CN8" s="253" t="s">
        <v>1299</v>
      </c>
      <c r="CO8" s="253" t="s">
        <v>1300</v>
      </c>
      <c r="CP8" s="253" t="s">
        <v>1301</v>
      </c>
      <c r="CQ8" s="253" t="s">
        <v>1302</v>
      </c>
      <c r="CR8" s="253" t="s">
        <v>1303</v>
      </c>
      <c r="CS8" s="253" t="s">
        <v>1304</v>
      </c>
      <c r="CT8" s="253" t="s">
        <v>1305</v>
      </c>
      <c r="CU8" s="253" t="s">
        <v>1306</v>
      </c>
      <c r="CV8" s="253" t="s">
        <v>1463</v>
      </c>
      <c r="CW8" s="253" t="s">
        <v>1307</v>
      </c>
      <c r="CX8" s="253" t="s">
        <v>1308</v>
      </c>
      <c r="CY8" s="255" t="s">
        <v>1446</v>
      </c>
      <c r="CZ8" s="254" t="s">
        <v>1309</v>
      </c>
      <c r="DA8" s="253" t="s">
        <v>1310</v>
      </c>
      <c r="DB8" s="253" t="s">
        <v>1311</v>
      </c>
      <c r="DC8" s="253" t="s">
        <v>1312</v>
      </c>
      <c r="DD8" s="253" t="s">
        <v>1313</v>
      </c>
      <c r="DE8" s="253" t="s">
        <v>1314</v>
      </c>
      <c r="DF8" s="253" t="s">
        <v>1315</v>
      </c>
      <c r="DG8" s="253" t="s">
        <v>1316</v>
      </c>
      <c r="DH8" s="253" t="s">
        <v>1317</v>
      </c>
      <c r="DI8" s="253" t="s">
        <v>1464</v>
      </c>
      <c r="DJ8" s="253" t="s">
        <v>1318</v>
      </c>
      <c r="DK8" s="253" t="s">
        <v>1319</v>
      </c>
      <c r="DL8" s="255" t="s">
        <v>1447</v>
      </c>
      <c r="DM8" s="253" t="s">
        <v>1320</v>
      </c>
      <c r="DN8" s="253" t="s">
        <v>1321</v>
      </c>
      <c r="DO8" s="253" t="s">
        <v>1322</v>
      </c>
      <c r="DP8" s="253" t="s">
        <v>1323</v>
      </c>
      <c r="DQ8" s="253" t="s">
        <v>1324</v>
      </c>
      <c r="DR8" s="253" t="s">
        <v>1325</v>
      </c>
      <c r="DS8" s="253" t="s">
        <v>1326</v>
      </c>
      <c r="DT8" s="253" t="s">
        <v>1327</v>
      </c>
      <c r="DU8" s="253" t="s">
        <v>1328</v>
      </c>
      <c r="DV8" s="253" t="s">
        <v>1465</v>
      </c>
      <c r="DW8" s="253" t="s">
        <v>1329</v>
      </c>
      <c r="DX8" s="253" t="s">
        <v>1330</v>
      </c>
      <c r="DY8" s="253" t="s">
        <v>1442</v>
      </c>
      <c r="DZ8" s="254" t="s">
        <v>1331</v>
      </c>
      <c r="EA8" s="253" t="s">
        <v>1332</v>
      </c>
      <c r="EB8" s="253" t="s">
        <v>1333</v>
      </c>
      <c r="EC8" s="253" t="s">
        <v>1334</v>
      </c>
      <c r="ED8" s="253" t="s">
        <v>1335</v>
      </c>
      <c r="EE8" s="253" t="s">
        <v>1336</v>
      </c>
      <c r="EF8" s="253" t="s">
        <v>1337</v>
      </c>
      <c r="EG8" s="253" t="s">
        <v>1338</v>
      </c>
      <c r="EH8" s="253" t="s">
        <v>1339</v>
      </c>
      <c r="EI8" s="253" t="s">
        <v>1466</v>
      </c>
      <c r="EJ8" s="253" t="s">
        <v>1340</v>
      </c>
      <c r="EK8" s="253" t="s">
        <v>1341</v>
      </c>
      <c r="EL8" s="255" t="s">
        <v>1441</v>
      </c>
      <c r="EM8" s="177" t="s">
        <v>8444</v>
      </c>
      <c r="EN8" s="175" t="s">
        <v>8443</v>
      </c>
      <c r="EO8" s="175" t="s">
        <v>8442</v>
      </c>
      <c r="EP8" s="175" t="s">
        <v>8441</v>
      </c>
      <c r="EQ8" s="175" t="s">
        <v>8440</v>
      </c>
      <c r="ER8" s="175" t="s">
        <v>8439</v>
      </c>
      <c r="ES8" s="175" t="s">
        <v>8438</v>
      </c>
      <c r="ET8" s="175" t="s">
        <v>8437</v>
      </c>
      <c r="EU8" s="175" t="s">
        <v>8436</v>
      </c>
      <c r="EV8" s="175" t="s">
        <v>8445</v>
      </c>
      <c r="EW8" s="175" t="s">
        <v>8435</v>
      </c>
      <c r="EX8" s="175" t="s">
        <v>8434</v>
      </c>
      <c r="EY8" s="175" t="s">
        <v>8433</v>
      </c>
      <c r="EZ8" s="253" t="s">
        <v>8432</v>
      </c>
      <c r="FA8" s="253" t="s">
        <v>8431</v>
      </c>
      <c r="FB8" s="253" t="s">
        <v>8430</v>
      </c>
      <c r="FC8" s="253" t="s">
        <v>8429</v>
      </c>
      <c r="FD8" s="253" t="s">
        <v>8428</v>
      </c>
      <c r="FE8" s="253" t="s">
        <v>8427</v>
      </c>
      <c r="FF8" s="253" t="s">
        <v>8426</v>
      </c>
      <c r="FG8" s="253" t="s">
        <v>8425</v>
      </c>
      <c r="FH8" s="253" t="s">
        <v>8424</v>
      </c>
      <c r="FI8" s="253" t="s">
        <v>8446</v>
      </c>
      <c r="FJ8" s="253" t="s">
        <v>8423</v>
      </c>
      <c r="FK8" s="253" t="s">
        <v>8422</v>
      </c>
      <c r="FL8" s="255" t="s">
        <v>1443</v>
      </c>
      <c r="FM8" s="254" t="s">
        <v>8421</v>
      </c>
      <c r="FN8" s="253" t="s">
        <v>8420</v>
      </c>
      <c r="FO8" s="253" t="s">
        <v>8419</v>
      </c>
      <c r="FP8" s="253" t="s">
        <v>8418</v>
      </c>
      <c r="FQ8" s="253" t="s">
        <v>8417</v>
      </c>
      <c r="FR8" s="253" t="s">
        <v>8416</v>
      </c>
      <c r="FS8" s="253" t="s">
        <v>8415</v>
      </c>
      <c r="FT8" s="253" t="s">
        <v>8414</v>
      </c>
      <c r="FU8" s="253" t="s">
        <v>8413</v>
      </c>
      <c r="FV8" s="253" t="s">
        <v>8447</v>
      </c>
      <c r="FW8" s="253" t="s">
        <v>8412</v>
      </c>
      <c r="FX8" s="253" t="s">
        <v>8411</v>
      </c>
      <c r="FY8" s="255" t="s">
        <v>8410</v>
      </c>
      <c r="FZ8" s="253" t="s">
        <v>8350</v>
      </c>
      <c r="GA8" s="253" t="s">
        <v>8409</v>
      </c>
      <c r="GB8" s="253" t="s">
        <v>8408</v>
      </c>
      <c r="GC8" s="253" t="s">
        <v>8407</v>
      </c>
      <c r="GD8" s="253" t="s">
        <v>8406</v>
      </c>
      <c r="GE8" s="253" t="s">
        <v>8405</v>
      </c>
      <c r="GF8" s="253" t="s">
        <v>8404</v>
      </c>
      <c r="GG8" s="253" t="s">
        <v>8403</v>
      </c>
      <c r="GH8" s="253" t="s">
        <v>8402</v>
      </c>
      <c r="GI8" s="253" t="s">
        <v>8448</v>
      </c>
      <c r="GJ8" s="253" t="s">
        <v>8401</v>
      </c>
      <c r="GK8" s="253" t="s">
        <v>8400</v>
      </c>
      <c r="GL8" s="255" t="s">
        <v>8399</v>
      </c>
      <c r="GM8" s="254" t="s">
        <v>8398</v>
      </c>
      <c r="GN8" s="253" t="s">
        <v>8397</v>
      </c>
      <c r="GO8" s="253" t="s">
        <v>8396</v>
      </c>
      <c r="GP8" s="253" t="s">
        <v>8395</v>
      </c>
      <c r="GQ8" s="253" t="s">
        <v>8394</v>
      </c>
      <c r="GR8" s="253" t="s">
        <v>8393</v>
      </c>
      <c r="GS8" s="253" t="s">
        <v>8392</v>
      </c>
      <c r="GT8" s="253" t="s">
        <v>8391</v>
      </c>
      <c r="GU8" s="253" t="s">
        <v>8390</v>
      </c>
      <c r="GV8" s="253" t="s">
        <v>8449</v>
      </c>
      <c r="GW8" s="253" t="s">
        <v>8389</v>
      </c>
      <c r="GX8" s="253" t="s">
        <v>8388</v>
      </c>
      <c r="GY8" s="255" t="s">
        <v>8387</v>
      </c>
      <c r="GZ8" s="254" t="s">
        <v>8386</v>
      </c>
      <c r="HA8" s="253" t="s">
        <v>8385</v>
      </c>
      <c r="HB8" s="253" t="s">
        <v>8384</v>
      </c>
      <c r="HC8" s="253" t="s">
        <v>8383</v>
      </c>
      <c r="HD8" s="253" t="s">
        <v>8382</v>
      </c>
      <c r="HE8" s="253" t="s">
        <v>8381</v>
      </c>
      <c r="HF8" s="253" t="s">
        <v>8380</v>
      </c>
      <c r="HG8" s="253" t="s">
        <v>8379</v>
      </c>
      <c r="HH8" s="253" t="s">
        <v>8378</v>
      </c>
      <c r="HI8" s="253" t="s">
        <v>8450</v>
      </c>
      <c r="HJ8" s="253" t="s">
        <v>8377</v>
      </c>
      <c r="HK8" s="253" t="s">
        <v>8376</v>
      </c>
      <c r="HL8" s="255" t="s">
        <v>8375</v>
      </c>
      <c r="HM8" s="253" t="s">
        <v>8374</v>
      </c>
      <c r="HN8" s="253" t="s">
        <v>8373</v>
      </c>
      <c r="HO8" s="253" t="s">
        <v>8372</v>
      </c>
      <c r="HP8" s="253" t="s">
        <v>8371</v>
      </c>
      <c r="HQ8" s="253" t="s">
        <v>8370</v>
      </c>
      <c r="HR8" s="253" t="s">
        <v>8369</v>
      </c>
      <c r="HS8" s="253" t="s">
        <v>8368</v>
      </c>
      <c r="HT8" s="253" t="s">
        <v>8367</v>
      </c>
      <c r="HU8" s="253" t="s">
        <v>8366</v>
      </c>
      <c r="HV8" s="253" t="s">
        <v>8451</v>
      </c>
      <c r="HW8" s="253" t="s">
        <v>8365</v>
      </c>
      <c r="HX8" s="253" t="s">
        <v>8364</v>
      </c>
      <c r="HY8" s="253" t="s">
        <v>8363</v>
      </c>
      <c r="HZ8" s="254" t="s">
        <v>8362</v>
      </c>
      <c r="IA8" s="253" t="s">
        <v>8361</v>
      </c>
      <c r="IB8" s="253" t="s">
        <v>8360</v>
      </c>
      <c r="IC8" s="253" t="s">
        <v>8359</v>
      </c>
      <c r="ID8" s="253" t="s">
        <v>8358</v>
      </c>
      <c r="IE8" s="253" t="s">
        <v>8357</v>
      </c>
      <c r="IF8" s="253" t="s">
        <v>8356</v>
      </c>
      <c r="IG8" s="253" t="s">
        <v>8355</v>
      </c>
      <c r="IH8" s="253" t="s">
        <v>8354</v>
      </c>
      <c r="II8" s="253" t="s">
        <v>8452</v>
      </c>
      <c r="IJ8" s="253" t="s">
        <v>8353</v>
      </c>
      <c r="IK8" s="253" t="s">
        <v>8352</v>
      </c>
      <c r="IL8" s="255" t="s">
        <v>8351</v>
      </c>
      <c r="IM8" s="254" t="s">
        <v>1344</v>
      </c>
      <c r="IN8" s="253" t="s">
        <v>1345</v>
      </c>
      <c r="IO8" s="253" t="s">
        <v>1346</v>
      </c>
      <c r="IP8" s="253" t="s">
        <v>1347</v>
      </c>
      <c r="IQ8" s="253" t="s">
        <v>1348</v>
      </c>
      <c r="IR8" s="253" t="s">
        <v>1349</v>
      </c>
      <c r="IS8" s="253" t="s">
        <v>1350</v>
      </c>
      <c r="IT8" s="253" t="s">
        <v>1351</v>
      </c>
      <c r="IU8" s="253" t="s">
        <v>1352</v>
      </c>
      <c r="IV8" s="253" t="s">
        <v>1467</v>
      </c>
      <c r="IW8" s="253" t="s">
        <v>1353</v>
      </c>
      <c r="IX8" s="253" t="s">
        <v>1354</v>
      </c>
      <c r="IY8" s="255" t="s">
        <v>1355</v>
      </c>
      <c r="IZ8" s="254" t="s">
        <v>8162</v>
      </c>
      <c r="JA8" s="253" t="s">
        <v>8163</v>
      </c>
      <c r="JB8" s="253" t="s">
        <v>8164</v>
      </c>
      <c r="JC8" s="253" t="s">
        <v>8165</v>
      </c>
      <c r="JD8" s="253" t="s">
        <v>8166</v>
      </c>
      <c r="JE8" s="253" t="s">
        <v>8167</v>
      </c>
      <c r="JF8" s="253" t="s">
        <v>8168</v>
      </c>
      <c r="JG8" s="253" t="s">
        <v>8169</v>
      </c>
      <c r="JH8" s="253" t="s">
        <v>8170</v>
      </c>
      <c r="JI8" s="253" t="s">
        <v>8453</v>
      </c>
      <c r="JJ8" s="253" t="s">
        <v>8171</v>
      </c>
      <c r="JK8" s="253" t="s">
        <v>8172</v>
      </c>
      <c r="JL8" s="255" t="s">
        <v>8173</v>
      </c>
      <c r="JM8" s="254" t="s">
        <v>8174</v>
      </c>
      <c r="JN8" s="253" t="s">
        <v>8175</v>
      </c>
      <c r="JO8" s="253" t="s">
        <v>8176</v>
      </c>
      <c r="JP8" s="253" t="s">
        <v>8177</v>
      </c>
      <c r="JQ8" s="253" t="s">
        <v>8178</v>
      </c>
      <c r="JR8" s="253" t="s">
        <v>8179</v>
      </c>
      <c r="JS8" s="253" t="s">
        <v>8180</v>
      </c>
      <c r="JT8" s="253" t="s">
        <v>8181</v>
      </c>
      <c r="JU8" s="253" t="s">
        <v>8182</v>
      </c>
      <c r="JV8" s="253" t="s">
        <v>8454</v>
      </c>
      <c r="JW8" s="253" t="s">
        <v>8183</v>
      </c>
      <c r="JX8" s="253" t="s">
        <v>8184</v>
      </c>
      <c r="JY8" s="255" t="s">
        <v>8185</v>
      </c>
      <c r="JZ8" s="254" t="s">
        <v>8186</v>
      </c>
      <c r="KA8" s="253" t="s">
        <v>8187</v>
      </c>
      <c r="KB8" s="253" t="s">
        <v>8188</v>
      </c>
      <c r="KC8" s="253" t="s">
        <v>8189</v>
      </c>
      <c r="KD8" s="253" t="s">
        <v>8190</v>
      </c>
      <c r="KE8" s="253" t="s">
        <v>8191</v>
      </c>
      <c r="KF8" s="253" t="s">
        <v>8192</v>
      </c>
      <c r="KG8" s="253" t="s">
        <v>8193</v>
      </c>
      <c r="KH8" s="253" t="s">
        <v>8194</v>
      </c>
      <c r="KI8" s="253" t="s">
        <v>8455</v>
      </c>
      <c r="KJ8" s="253" t="s">
        <v>8195</v>
      </c>
      <c r="KK8" s="253" t="s">
        <v>8196</v>
      </c>
      <c r="KL8" s="255" t="s">
        <v>8197</v>
      </c>
      <c r="KM8" s="254" t="s">
        <v>8198</v>
      </c>
      <c r="KN8" s="253" t="s">
        <v>8199</v>
      </c>
      <c r="KO8" s="253" t="s">
        <v>8200</v>
      </c>
      <c r="KP8" s="253" t="s">
        <v>8201</v>
      </c>
      <c r="KQ8" s="253" t="s">
        <v>8202</v>
      </c>
      <c r="KR8" s="253" t="s">
        <v>8203</v>
      </c>
      <c r="KS8" s="253" t="s">
        <v>8204</v>
      </c>
      <c r="KT8" s="253" t="s">
        <v>8205</v>
      </c>
      <c r="KU8" s="253" t="s">
        <v>8206</v>
      </c>
      <c r="KV8" s="253" t="s">
        <v>8456</v>
      </c>
      <c r="KW8" s="253" t="s">
        <v>8207</v>
      </c>
      <c r="KX8" s="253" t="s">
        <v>8208</v>
      </c>
      <c r="KY8" s="255" t="s">
        <v>8209</v>
      </c>
      <c r="KZ8" s="254" t="s">
        <v>8210</v>
      </c>
      <c r="LA8" s="253" t="s">
        <v>8211</v>
      </c>
      <c r="LB8" s="253" t="s">
        <v>8212</v>
      </c>
      <c r="LC8" s="253" t="s">
        <v>8213</v>
      </c>
      <c r="LD8" s="253" t="s">
        <v>8214</v>
      </c>
      <c r="LE8" s="253" t="s">
        <v>8215</v>
      </c>
      <c r="LF8" s="253" t="s">
        <v>8216</v>
      </c>
      <c r="LG8" s="253" t="s">
        <v>8217</v>
      </c>
      <c r="LH8" s="253" t="s">
        <v>8218</v>
      </c>
      <c r="LI8" s="253" t="s">
        <v>8457</v>
      </c>
      <c r="LJ8" s="253" t="s">
        <v>8219</v>
      </c>
      <c r="LK8" s="253" t="s">
        <v>8220</v>
      </c>
      <c r="LL8" s="255" t="s">
        <v>8221</v>
      </c>
      <c r="LM8" s="254" t="s">
        <v>8222</v>
      </c>
      <c r="LN8" s="253" t="s">
        <v>8223</v>
      </c>
      <c r="LO8" s="253" t="s">
        <v>8224</v>
      </c>
      <c r="LP8" s="253" t="s">
        <v>8225</v>
      </c>
      <c r="LQ8" s="253" t="s">
        <v>8226</v>
      </c>
      <c r="LR8" s="253" t="s">
        <v>8227</v>
      </c>
      <c r="LS8" s="253" t="s">
        <v>8228</v>
      </c>
      <c r="LT8" s="253" t="s">
        <v>8229</v>
      </c>
      <c r="LU8" s="253" t="s">
        <v>8230</v>
      </c>
      <c r="LV8" s="253" t="s">
        <v>8458</v>
      </c>
      <c r="LW8" s="253" t="s">
        <v>8231</v>
      </c>
      <c r="LX8" s="253" t="s">
        <v>8232</v>
      </c>
      <c r="LY8" s="255" t="s">
        <v>8233</v>
      </c>
      <c r="LZ8" s="254" t="s">
        <v>8234</v>
      </c>
      <c r="MA8" s="253" t="s">
        <v>8235</v>
      </c>
      <c r="MB8" s="253" t="s">
        <v>8236</v>
      </c>
      <c r="MC8" s="253" t="s">
        <v>8237</v>
      </c>
      <c r="MD8" s="253" t="s">
        <v>8238</v>
      </c>
      <c r="ME8" s="253" t="s">
        <v>8239</v>
      </c>
      <c r="MF8" s="253" t="s">
        <v>8240</v>
      </c>
      <c r="MG8" s="253" t="s">
        <v>8241</v>
      </c>
      <c r="MH8" s="253" t="s">
        <v>8242</v>
      </c>
      <c r="MI8" s="253" t="s">
        <v>8459</v>
      </c>
      <c r="MJ8" s="253" t="s">
        <v>8243</v>
      </c>
      <c r="MK8" s="253" t="s">
        <v>8244</v>
      </c>
      <c r="ML8" s="255" t="s">
        <v>8245</v>
      </c>
      <c r="MM8" s="254" t="s">
        <v>8246</v>
      </c>
      <c r="MN8" s="253" t="s">
        <v>8247</v>
      </c>
      <c r="MO8" s="255" t="s">
        <v>8248</v>
      </c>
      <c r="MP8" s="254" t="s">
        <v>8249</v>
      </c>
      <c r="MQ8" s="253" t="s">
        <v>8250</v>
      </c>
      <c r="MR8" s="253" t="s">
        <v>8251</v>
      </c>
      <c r="MS8" s="253" t="s">
        <v>8252</v>
      </c>
      <c r="MT8" s="253" t="s">
        <v>8253</v>
      </c>
      <c r="MU8" s="253" t="s">
        <v>8254</v>
      </c>
      <c r="MV8" s="253" t="s">
        <v>8255</v>
      </c>
      <c r="MW8" s="253" t="s">
        <v>8256</v>
      </c>
      <c r="MX8" s="253" t="s">
        <v>8257</v>
      </c>
      <c r="MY8" s="253" t="s">
        <v>8460</v>
      </c>
      <c r="MZ8" s="253" t="s">
        <v>8258</v>
      </c>
      <c r="NA8" s="253" t="s">
        <v>8259</v>
      </c>
      <c r="NB8" s="255" t="s">
        <v>8260</v>
      </c>
      <c r="NC8" s="253" t="s">
        <v>8261</v>
      </c>
      <c r="ND8" s="253" t="s">
        <v>8262</v>
      </c>
      <c r="NE8" s="253" t="s">
        <v>8263</v>
      </c>
      <c r="NF8" s="253" t="s">
        <v>8264</v>
      </c>
      <c r="NG8" s="253" t="s">
        <v>8265</v>
      </c>
      <c r="NH8" s="253" t="s">
        <v>8266</v>
      </c>
      <c r="NI8" s="253" t="s">
        <v>8267</v>
      </c>
      <c r="NJ8" s="253" t="s">
        <v>8268</v>
      </c>
      <c r="NK8" s="253" t="s">
        <v>8269</v>
      </c>
      <c r="NL8" s="253" t="s">
        <v>8461</v>
      </c>
      <c r="NM8" s="253" t="s">
        <v>8270</v>
      </c>
      <c r="NN8" s="253" t="s">
        <v>8271</v>
      </c>
      <c r="NO8" s="253" t="s">
        <v>8272</v>
      </c>
      <c r="NP8" s="254" t="s">
        <v>8273</v>
      </c>
      <c r="NQ8" s="253" t="s">
        <v>8274</v>
      </c>
      <c r="NR8" s="253" t="s">
        <v>8275</v>
      </c>
      <c r="NS8" s="253" t="s">
        <v>8276</v>
      </c>
      <c r="NT8" s="253" t="s">
        <v>8277</v>
      </c>
      <c r="NU8" s="253" t="s">
        <v>8278</v>
      </c>
      <c r="NV8" s="253" t="s">
        <v>8279</v>
      </c>
      <c r="NW8" s="253" t="s">
        <v>8280</v>
      </c>
      <c r="NX8" s="253" t="s">
        <v>8281</v>
      </c>
      <c r="NY8" s="253" t="s">
        <v>8462</v>
      </c>
      <c r="NZ8" s="253" t="s">
        <v>8282</v>
      </c>
      <c r="OA8" s="253" t="s">
        <v>8283</v>
      </c>
      <c r="OB8" s="255" t="s">
        <v>8284</v>
      </c>
      <c r="OC8" s="254" t="s">
        <v>8285</v>
      </c>
      <c r="OD8" s="253" t="s">
        <v>8286</v>
      </c>
      <c r="OE8" s="253" t="s">
        <v>8287</v>
      </c>
      <c r="OF8" s="253" t="s">
        <v>8288</v>
      </c>
      <c r="OG8" s="253" t="s">
        <v>8289</v>
      </c>
      <c r="OH8" s="253" t="s">
        <v>8290</v>
      </c>
      <c r="OI8" s="253" t="s">
        <v>8291</v>
      </c>
      <c r="OJ8" s="253" t="s">
        <v>8292</v>
      </c>
      <c r="OK8" s="253" t="s">
        <v>8293</v>
      </c>
      <c r="OL8" s="253" t="s">
        <v>8463</v>
      </c>
      <c r="OM8" s="253" t="s">
        <v>8294</v>
      </c>
      <c r="ON8" s="253" t="s">
        <v>8295</v>
      </c>
      <c r="OO8" s="255" t="s">
        <v>8296</v>
      </c>
      <c r="OP8" s="254" t="s">
        <v>8297</v>
      </c>
      <c r="OQ8" s="253" t="s">
        <v>8298</v>
      </c>
      <c r="OR8" s="253" t="s">
        <v>8299</v>
      </c>
      <c r="OS8" s="253" t="s">
        <v>8300</v>
      </c>
      <c r="OT8" s="253" t="s">
        <v>8301</v>
      </c>
      <c r="OU8" s="253" t="s">
        <v>8302</v>
      </c>
      <c r="OV8" s="253" t="s">
        <v>8303</v>
      </c>
      <c r="OW8" s="253" t="s">
        <v>8304</v>
      </c>
      <c r="OX8" s="253" t="s">
        <v>8305</v>
      </c>
      <c r="OY8" s="253" t="s">
        <v>8464</v>
      </c>
      <c r="OZ8" s="253" t="s">
        <v>8306</v>
      </c>
      <c r="PA8" s="253" t="s">
        <v>8307</v>
      </c>
      <c r="PB8" s="255" t="s">
        <v>8308</v>
      </c>
      <c r="PC8" s="254" t="s">
        <v>8309</v>
      </c>
      <c r="PD8" s="253" t="s">
        <v>8310</v>
      </c>
      <c r="PE8" s="253" t="s">
        <v>8311</v>
      </c>
      <c r="PF8" s="253" t="s">
        <v>8312</v>
      </c>
      <c r="PG8" s="253" t="s">
        <v>8313</v>
      </c>
      <c r="PH8" s="253" t="s">
        <v>8314</v>
      </c>
      <c r="PI8" s="253" t="s">
        <v>8315</v>
      </c>
      <c r="PJ8" s="253" t="s">
        <v>8316</v>
      </c>
      <c r="PK8" s="253" t="s">
        <v>8317</v>
      </c>
      <c r="PL8" s="253" t="s">
        <v>8465</v>
      </c>
      <c r="PM8" s="253" t="s">
        <v>8318</v>
      </c>
      <c r="PN8" s="253" t="s">
        <v>8319</v>
      </c>
      <c r="PO8" s="255" t="s">
        <v>8320</v>
      </c>
      <c r="PP8" s="254" t="s">
        <v>8321</v>
      </c>
      <c r="PQ8" s="253" t="s">
        <v>8322</v>
      </c>
      <c r="PR8" s="253" t="s">
        <v>8323</v>
      </c>
      <c r="PS8" s="253" t="s">
        <v>8324</v>
      </c>
      <c r="PT8" s="253" t="s">
        <v>8325</v>
      </c>
      <c r="PU8" s="253" t="s">
        <v>8326</v>
      </c>
      <c r="PV8" s="253" t="s">
        <v>8327</v>
      </c>
      <c r="PW8" s="253" t="s">
        <v>8328</v>
      </c>
      <c r="PX8" s="253" t="s">
        <v>8329</v>
      </c>
      <c r="PY8" s="253" t="s">
        <v>8466</v>
      </c>
      <c r="PZ8" s="253" t="s">
        <v>8330</v>
      </c>
      <c r="QA8" s="253" t="s">
        <v>8331</v>
      </c>
      <c r="QB8" s="255" t="s">
        <v>8332</v>
      </c>
      <c r="QC8" s="254" t="s">
        <v>8333</v>
      </c>
      <c r="QD8" s="253" t="s">
        <v>8334</v>
      </c>
      <c r="QE8" s="253" t="s">
        <v>8335</v>
      </c>
      <c r="QF8" s="253" t="s">
        <v>8336</v>
      </c>
      <c r="QG8" s="253" t="s">
        <v>8337</v>
      </c>
      <c r="QH8" s="253" t="s">
        <v>8338</v>
      </c>
      <c r="QI8" s="253" t="s">
        <v>8339</v>
      </c>
      <c r="QJ8" s="253" t="s">
        <v>8340</v>
      </c>
      <c r="QK8" s="253" t="s">
        <v>8341</v>
      </c>
      <c r="QL8" s="253" t="s">
        <v>8467</v>
      </c>
      <c r="QM8" s="253" t="s">
        <v>8342</v>
      </c>
      <c r="QN8" s="253" t="s">
        <v>8343</v>
      </c>
      <c r="QO8" s="253" t="s">
        <v>8344</v>
      </c>
    </row>
    <row r="9" spans="1:457" s="228" customFormat="1" outlineLevel="1" x14ac:dyDescent="0.25">
      <c r="A9" s="244"/>
      <c r="B9" s="180"/>
      <c r="C9" s="229"/>
      <c r="D9" s="230"/>
      <c r="E9" s="229"/>
      <c r="F9" s="230">
        <v>9011</v>
      </c>
      <c r="G9" s="229" t="s">
        <v>218</v>
      </c>
      <c r="H9" s="230">
        <v>967311901</v>
      </c>
      <c r="I9" s="229"/>
      <c r="J9" s="183"/>
      <c r="K9" s="229"/>
      <c r="L9" s="231"/>
      <c r="M9" s="182"/>
      <c r="N9" s="182"/>
      <c r="O9" s="182"/>
      <c r="P9" s="182"/>
      <c r="Q9" s="182"/>
      <c r="R9" s="182"/>
      <c r="S9" s="163"/>
      <c r="T9" s="163"/>
      <c r="U9" s="164"/>
      <c r="V9" s="165"/>
      <c r="W9" s="232">
        <f t="shared" ref="W9" si="3">IFERROR((V9/U9-1),0)</f>
        <v>0</v>
      </c>
      <c r="X9" s="156"/>
      <c r="Y9" s="156"/>
      <c r="Z9" s="156"/>
      <c r="AA9" s="232"/>
      <c r="AB9" s="233">
        <f t="shared" ref="AB9" si="4">IFERROR(1-AD9/(U9/1.2),0)</f>
        <v>0</v>
      </c>
      <c r="AC9" s="232">
        <f t="shared" ref="AC9" si="5">AB9</f>
        <v>0</v>
      </c>
      <c r="AD9" s="156"/>
      <c r="AE9" s="156"/>
      <c r="AF9" s="233">
        <f t="shared" ref="AF9" si="6">IFERROR((AE9/AD9-1),0)</f>
        <v>0</v>
      </c>
      <c r="AG9" s="234"/>
      <c r="AH9" s="233"/>
      <c r="AI9" s="232">
        <f t="shared" ref="AI9" si="7">IFERROR((AH9/AG9-1),0)</f>
        <v>0</v>
      </c>
      <c r="AJ9" s="156">
        <f t="shared" ref="AJ9:AK9" si="8">IFERROR((AD9*(1-AG9)),0)</f>
        <v>0</v>
      </c>
      <c r="AK9" s="156">
        <f t="shared" si="8"/>
        <v>0</v>
      </c>
      <c r="AL9" s="232">
        <f t="shared" ref="AL9" si="9">IFERROR((AK9/AJ9-1),0)</f>
        <v>0</v>
      </c>
      <c r="AM9" s="166">
        <f>SUM(ПланированиеНГ[[#This Row],[ИТОГО Прогноз январь, шт.]:[ИТОГО Прогноз декабрь, шт.]])</f>
        <v>0</v>
      </c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6">
        <f>SUM(ПланированиеНГ[[#This Row],[ИТОГО GS январь, шт.]:[ИТОГО GS декабрь, шт.]])</f>
        <v>0</v>
      </c>
      <c r="BA9" s="167">
        <f t="shared" ref="BA9:BL9" si="10">AN9*$AD9</f>
        <v>0</v>
      </c>
      <c r="BB9" s="167">
        <f t="shared" si="10"/>
        <v>0</v>
      </c>
      <c r="BC9" s="167">
        <f t="shared" si="10"/>
        <v>0</v>
      </c>
      <c r="BD9" s="167">
        <f t="shared" si="10"/>
        <v>0</v>
      </c>
      <c r="BE9" s="167">
        <f t="shared" si="10"/>
        <v>0</v>
      </c>
      <c r="BF9" s="167">
        <f t="shared" si="10"/>
        <v>0</v>
      </c>
      <c r="BG9" s="167">
        <f t="shared" si="10"/>
        <v>0</v>
      </c>
      <c r="BH9" s="167">
        <f t="shared" si="10"/>
        <v>0</v>
      </c>
      <c r="BI9" s="167">
        <f t="shared" si="10"/>
        <v>0</v>
      </c>
      <c r="BJ9" s="167">
        <f t="shared" si="10"/>
        <v>0</v>
      </c>
      <c r="BK9" s="167">
        <f t="shared" si="10"/>
        <v>0</v>
      </c>
      <c r="BL9" s="167">
        <f t="shared" si="10"/>
        <v>0</v>
      </c>
      <c r="BM9" s="166">
        <f>SUM(ПланированиеНГ[[#This Row],[ИТОГО NS январь, шт.]:[ИТОГО NS декабрь, шт.]])</f>
        <v>0</v>
      </c>
      <c r="BN9" s="235">
        <f t="shared" ref="BN9:BY9" si="11">AN9*$AJ9</f>
        <v>0</v>
      </c>
      <c r="BO9" s="235">
        <f t="shared" si="11"/>
        <v>0</v>
      </c>
      <c r="BP9" s="235">
        <f t="shared" si="11"/>
        <v>0</v>
      </c>
      <c r="BQ9" s="235">
        <f t="shared" si="11"/>
        <v>0</v>
      </c>
      <c r="BR9" s="235">
        <f t="shared" si="11"/>
        <v>0</v>
      </c>
      <c r="BS9" s="235">
        <f t="shared" si="11"/>
        <v>0</v>
      </c>
      <c r="BT9" s="235">
        <f t="shared" si="11"/>
        <v>0</v>
      </c>
      <c r="BU9" s="235">
        <f t="shared" si="11"/>
        <v>0</v>
      </c>
      <c r="BV9" s="235">
        <f t="shared" si="11"/>
        <v>0</v>
      </c>
      <c r="BW9" s="235">
        <f t="shared" si="11"/>
        <v>0</v>
      </c>
      <c r="BX9" s="235">
        <f t="shared" si="11"/>
        <v>0</v>
      </c>
      <c r="BY9" s="235">
        <f t="shared" si="11"/>
        <v>0</v>
      </c>
      <c r="BZ9" s="166">
        <f>SUM(ПланированиеНГ[[#This Row],[ИТОГО LC январь, руб.]:[ИТОГО LC декабрь, руб.]])</f>
        <v>0</v>
      </c>
      <c r="CA9" s="159">
        <f t="shared" ref="CA9:CL9" si="12">IFERROR((AN9*$S9),0)</f>
        <v>0</v>
      </c>
      <c r="CB9" s="159">
        <f t="shared" si="12"/>
        <v>0</v>
      </c>
      <c r="CC9" s="159">
        <f t="shared" si="12"/>
        <v>0</v>
      </c>
      <c r="CD9" s="159">
        <f t="shared" si="12"/>
        <v>0</v>
      </c>
      <c r="CE9" s="159">
        <f t="shared" si="12"/>
        <v>0</v>
      </c>
      <c r="CF9" s="159">
        <f t="shared" si="12"/>
        <v>0</v>
      </c>
      <c r="CG9" s="159">
        <f t="shared" si="12"/>
        <v>0</v>
      </c>
      <c r="CH9" s="159">
        <f t="shared" si="12"/>
        <v>0</v>
      </c>
      <c r="CI9" s="159">
        <f t="shared" si="12"/>
        <v>0</v>
      </c>
      <c r="CJ9" s="159">
        <f t="shared" si="12"/>
        <v>0</v>
      </c>
      <c r="CK9" s="159">
        <f t="shared" si="12"/>
        <v>0</v>
      </c>
      <c r="CL9" s="159">
        <f t="shared" si="12"/>
        <v>0</v>
      </c>
      <c r="CM9" s="166">
        <f>SUM(ПланированиеНГ[[#This Row],[ИТОГО GP value январь, руб.]:[ИТОГО GP value декабрь, руб.]])</f>
        <v>0</v>
      </c>
      <c r="CN9" s="156">
        <f t="shared" ref="CN9:CY9" si="13">IFERROR((DA9*BN9),0)</f>
        <v>0</v>
      </c>
      <c r="CO9" s="156">
        <f t="shared" si="13"/>
        <v>0</v>
      </c>
      <c r="CP9" s="156">
        <f t="shared" si="13"/>
        <v>0</v>
      </c>
      <c r="CQ9" s="156">
        <f t="shared" si="13"/>
        <v>0</v>
      </c>
      <c r="CR9" s="156">
        <f t="shared" si="13"/>
        <v>0</v>
      </c>
      <c r="CS9" s="156">
        <f t="shared" si="13"/>
        <v>0</v>
      </c>
      <c r="CT9" s="156">
        <f t="shared" si="13"/>
        <v>0</v>
      </c>
      <c r="CU9" s="156">
        <f t="shared" si="13"/>
        <v>0</v>
      </c>
      <c r="CV9" s="156">
        <f t="shared" si="13"/>
        <v>0</v>
      </c>
      <c r="CW9" s="156">
        <f t="shared" si="13"/>
        <v>0</v>
      </c>
      <c r="CX9" s="156">
        <f t="shared" si="13"/>
        <v>0</v>
      </c>
      <c r="CY9" s="156">
        <f t="shared" si="13"/>
        <v>0</v>
      </c>
      <c r="CZ9" s="234">
        <f t="shared" ref="CZ9:DL9" si="14">IFERROR((1-BZ9/BM9),0)</f>
        <v>0</v>
      </c>
      <c r="DA9" s="233">
        <f t="shared" si="14"/>
        <v>0</v>
      </c>
      <c r="DB9" s="233">
        <f t="shared" si="14"/>
        <v>0</v>
      </c>
      <c r="DC9" s="233">
        <f t="shared" si="14"/>
        <v>0</v>
      </c>
      <c r="DD9" s="233">
        <f t="shared" si="14"/>
        <v>0</v>
      </c>
      <c r="DE9" s="233">
        <f t="shared" si="14"/>
        <v>0</v>
      </c>
      <c r="DF9" s="233">
        <f t="shared" si="14"/>
        <v>0</v>
      </c>
      <c r="DG9" s="233">
        <f t="shared" si="14"/>
        <v>0</v>
      </c>
      <c r="DH9" s="233">
        <f t="shared" si="14"/>
        <v>0</v>
      </c>
      <c r="DI9" s="233">
        <f t="shared" si="14"/>
        <v>0</v>
      </c>
      <c r="DJ9" s="233">
        <f t="shared" si="14"/>
        <v>0</v>
      </c>
      <c r="DK9" s="233">
        <f t="shared" si="14"/>
        <v>0</v>
      </c>
      <c r="DL9" s="232">
        <f t="shared" si="14"/>
        <v>0</v>
      </c>
      <c r="DM9" s="159">
        <f t="shared" ref="DM9:DY9" si="15">IFERROR((AZ9/AM9),0)</f>
        <v>0</v>
      </c>
      <c r="DN9" s="159">
        <f t="shared" si="15"/>
        <v>0</v>
      </c>
      <c r="DO9" s="159">
        <f t="shared" si="15"/>
        <v>0</v>
      </c>
      <c r="DP9" s="159">
        <f t="shared" si="15"/>
        <v>0</v>
      </c>
      <c r="DQ9" s="159">
        <f t="shared" si="15"/>
        <v>0</v>
      </c>
      <c r="DR9" s="159">
        <f t="shared" si="15"/>
        <v>0</v>
      </c>
      <c r="DS9" s="159">
        <f t="shared" si="15"/>
        <v>0</v>
      </c>
      <c r="DT9" s="159">
        <f t="shared" si="15"/>
        <v>0</v>
      </c>
      <c r="DU9" s="159">
        <f t="shared" si="15"/>
        <v>0</v>
      </c>
      <c r="DV9" s="159">
        <f t="shared" si="15"/>
        <v>0</v>
      </c>
      <c r="DW9" s="159">
        <f t="shared" si="15"/>
        <v>0</v>
      </c>
      <c r="DX9" s="159">
        <f t="shared" si="15"/>
        <v>0</v>
      </c>
      <c r="DY9" s="159">
        <f t="shared" si="15"/>
        <v>0</v>
      </c>
      <c r="DZ9" s="160">
        <f t="shared" ref="DZ9:EL9" si="16">IFERROR((AZ9/AM9),0)</f>
        <v>0</v>
      </c>
      <c r="EA9" s="159">
        <f t="shared" si="16"/>
        <v>0</v>
      </c>
      <c r="EB9" s="159">
        <f t="shared" si="16"/>
        <v>0</v>
      </c>
      <c r="EC9" s="159">
        <f t="shared" si="16"/>
        <v>0</v>
      </c>
      <c r="ED9" s="159">
        <f t="shared" si="16"/>
        <v>0</v>
      </c>
      <c r="EE9" s="159">
        <f t="shared" si="16"/>
        <v>0</v>
      </c>
      <c r="EF9" s="159">
        <f t="shared" si="16"/>
        <v>0</v>
      </c>
      <c r="EG9" s="159">
        <f t="shared" si="16"/>
        <v>0</v>
      </c>
      <c r="EH9" s="159">
        <f t="shared" si="16"/>
        <v>0</v>
      </c>
      <c r="EI9" s="159">
        <f t="shared" si="16"/>
        <v>0</v>
      </c>
      <c r="EJ9" s="159">
        <f t="shared" si="16"/>
        <v>0</v>
      </c>
      <c r="EK9" s="159">
        <f t="shared" si="16"/>
        <v>0</v>
      </c>
      <c r="EL9" s="159">
        <f t="shared" si="16"/>
        <v>0</v>
      </c>
      <c r="EM9" s="166">
        <f>SUM(ПланированиеНГ[[#This Row],[ИТОГО Прогноз январь, шт.2]:[ИТОГО Прогноз декабрь, шт.2]])</f>
        <v>0</v>
      </c>
      <c r="EN9" s="167">
        <f t="shared" ref="EN9:EY9" si="17">IN9+MQ9</f>
        <v>0</v>
      </c>
      <c r="EO9" s="167">
        <f t="shared" si="17"/>
        <v>0</v>
      </c>
      <c r="EP9" s="167">
        <f t="shared" si="17"/>
        <v>0</v>
      </c>
      <c r="EQ9" s="167">
        <f t="shared" si="17"/>
        <v>0</v>
      </c>
      <c r="ER9" s="167">
        <f t="shared" si="17"/>
        <v>0</v>
      </c>
      <c r="ES9" s="167">
        <f t="shared" si="17"/>
        <v>0</v>
      </c>
      <c r="ET9" s="167">
        <f t="shared" si="17"/>
        <v>0</v>
      </c>
      <c r="EU9" s="167">
        <f t="shared" si="17"/>
        <v>0</v>
      </c>
      <c r="EV9" s="167">
        <f t="shared" si="17"/>
        <v>0</v>
      </c>
      <c r="EW9" s="167">
        <f t="shared" si="17"/>
        <v>0</v>
      </c>
      <c r="EX9" s="167">
        <f t="shared" si="17"/>
        <v>0</v>
      </c>
      <c r="EY9" s="167">
        <f t="shared" si="17"/>
        <v>0</v>
      </c>
      <c r="EZ9" s="168">
        <f>SUM(ПланированиеНГ[[#This Row],[ИТОГО GS январь, шт.2]:[ИТОГО GS декабрь, шт.2]])</f>
        <v>0</v>
      </c>
      <c r="FA9" s="168">
        <f t="shared" ref="FA9:FL9" si="18">JA9+ND9</f>
        <v>0</v>
      </c>
      <c r="FB9" s="168">
        <f t="shared" si="18"/>
        <v>0</v>
      </c>
      <c r="FC9" s="168">
        <f t="shared" si="18"/>
        <v>0</v>
      </c>
      <c r="FD9" s="168">
        <f t="shared" si="18"/>
        <v>0</v>
      </c>
      <c r="FE9" s="168">
        <f t="shared" si="18"/>
        <v>0</v>
      </c>
      <c r="FF9" s="168">
        <f t="shared" si="18"/>
        <v>0</v>
      </c>
      <c r="FG9" s="168">
        <f t="shared" si="18"/>
        <v>0</v>
      </c>
      <c r="FH9" s="168">
        <f t="shared" si="18"/>
        <v>0</v>
      </c>
      <c r="FI9" s="168">
        <f t="shared" si="18"/>
        <v>0</v>
      </c>
      <c r="FJ9" s="168">
        <f t="shared" si="18"/>
        <v>0</v>
      </c>
      <c r="FK9" s="168">
        <f t="shared" si="18"/>
        <v>0</v>
      </c>
      <c r="FL9" s="169">
        <f t="shared" si="18"/>
        <v>0</v>
      </c>
      <c r="FM9" s="168">
        <f>SUM(ПланированиеНГ[[#This Row],[ИТОГО NS январь, шт.2]:[ИТОГО NS декабрь, шт.2]])</f>
        <v>0</v>
      </c>
      <c r="FN9" s="168">
        <f t="shared" ref="FN9:FY9" si="19">JN9+NQ9</f>
        <v>0</v>
      </c>
      <c r="FO9" s="168">
        <f t="shared" si="19"/>
        <v>0</v>
      </c>
      <c r="FP9" s="168">
        <f t="shared" si="19"/>
        <v>0</v>
      </c>
      <c r="FQ9" s="168">
        <f t="shared" si="19"/>
        <v>0</v>
      </c>
      <c r="FR9" s="168">
        <f t="shared" si="19"/>
        <v>0</v>
      </c>
      <c r="FS9" s="168">
        <f t="shared" si="19"/>
        <v>0</v>
      </c>
      <c r="FT9" s="168">
        <f t="shared" si="19"/>
        <v>0</v>
      </c>
      <c r="FU9" s="168">
        <f t="shared" si="19"/>
        <v>0</v>
      </c>
      <c r="FV9" s="168">
        <f t="shared" si="19"/>
        <v>0</v>
      </c>
      <c r="FW9" s="168">
        <f t="shared" si="19"/>
        <v>0</v>
      </c>
      <c r="FX9" s="168">
        <f t="shared" si="19"/>
        <v>0</v>
      </c>
      <c r="FY9" s="169">
        <f t="shared" si="19"/>
        <v>0</v>
      </c>
      <c r="FZ9" s="168">
        <f>SUM(ПланированиеНГ[[#This Row],[ИТОГО LC январь, руб.2]:[ИТОГО LC декабрь, руб.2]])</f>
        <v>0</v>
      </c>
      <c r="GA9" s="167">
        <f t="shared" ref="GA9:GL9" si="20">KA9+OD9</f>
        <v>0</v>
      </c>
      <c r="GB9" s="167">
        <f t="shared" si="20"/>
        <v>0</v>
      </c>
      <c r="GC9" s="167">
        <f t="shared" si="20"/>
        <v>0</v>
      </c>
      <c r="GD9" s="167">
        <f t="shared" si="20"/>
        <v>0</v>
      </c>
      <c r="GE9" s="167">
        <f t="shared" si="20"/>
        <v>0</v>
      </c>
      <c r="GF9" s="167">
        <f t="shared" si="20"/>
        <v>0</v>
      </c>
      <c r="GG9" s="167">
        <f t="shared" si="20"/>
        <v>0</v>
      </c>
      <c r="GH9" s="167">
        <f t="shared" si="20"/>
        <v>0</v>
      </c>
      <c r="GI9" s="167">
        <f t="shared" si="20"/>
        <v>0</v>
      </c>
      <c r="GJ9" s="167">
        <f t="shared" si="20"/>
        <v>0</v>
      </c>
      <c r="GK9" s="167">
        <f t="shared" si="20"/>
        <v>0</v>
      </c>
      <c r="GL9" s="167">
        <f t="shared" si="20"/>
        <v>0</v>
      </c>
      <c r="GM9" s="168">
        <f>SUM(ПланированиеНГ[[#This Row],[ИТОГО GP value январь, руб.2]:[ИТОГО GP value декабрь, руб.2]])</f>
        <v>0</v>
      </c>
      <c r="GN9" s="156">
        <f t="shared" ref="GN9:GY9" si="21">KN9+OQ9</f>
        <v>0</v>
      </c>
      <c r="GO9" s="156">
        <f t="shared" si="21"/>
        <v>0</v>
      </c>
      <c r="GP9" s="156">
        <f t="shared" si="21"/>
        <v>0</v>
      </c>
      <c r="GQ9" s="156">
        <f t="shared" si="21"/>
        <v>0</v>
      </c>
      <c r="GR9" s="156">
        <f t="shared" si="21"/>
        <v>0</v>
      </c>
      <c r="GS9" s="156">
        <f t="shared" si="21"/>
        <v>0</v>
      </c>
      <c r="GT9" s="156">
        <f t="shared" si="21"/>
        <v>0</v>
      </c>
      <c r="GU9" s="156">
        <f t="shared" si="21"/>
        <v>0</v>
      </c>
      <c r="GV9" s="156">
        <f t="shared" si="21"/>
        <v>0</v>
      </c>
      <c r="GW9" s="156">
        <f t="shared" si="21"/>
        <v>0</v>
      </c>
      <c r="GX9" s="156">
        <f t="shared" si="21"/>
        <v>0</v>
      </c>
      <c r="GY9" s="156">
        <f t="shared" si="21"/>
        <v>0</v>
      </c>
      <c r="GZ9" s="234">
        <f t="shared" ref="GZ9:HL9" si="22">IFERROR((1-FZ9/FM9),0)</f>
        <v>0</v>
      </c>
      <c r="HA9" s="233">
        <f t="shared" si="22"/>
        <v>0</v>
      </c>
      <c r="HB9" s="233">
        <f t="shared" si="22"/>
        <v>0</v>
      </c>
      <c r="HC9" s="233">
        <f t="shared" si="22"/>
        <v>0</v>
      </c>
      <c r="HD9" s="233">
        <f t="shared" si="22"/>
        <v>0</v>
      </c>
      <c r="HE9" s="233">
        <f t="shared" si="22"/>
        <v>0</v>
      </c>
      <c r="HF9" s="233">
        <f t="shared" si="22"/>
        <v>0</v>
      </c>
      <c r="HG9" s="233">
        <f t="shared" si="22"/>
        <v>0</v>
      </c>
      <c r="HH9" s="233">
        <f t="shared" si="22"/>
        <v>0</v>
      </c>
      <c r="HI9" s="233">
        <f t="shared" si="22"/>
        <v>0</v>
      </c>
      <c r="HJ9" s="233">
        <f t="shared" si="22"/>
        <v>0</v>
      </c>
      <c r="HK9" s="233">
        <f t="shared" si="22"/>
        <v>0</v>
      </c>
      <c r="HL9" s="232">
        <f t="shared" si="22"/>
        <v>0</v>
      </c>
      <c r="HM9" s="159">
        <f t="shared" ref="HM9:HY9" si="23">IFERROR((EZ9/EM9),0)</f>
        <v>0</v>
      </c>
      <c r="HN9" s="159">
        <f t="shared" si="23"/>
        <v>0</v>
      </c>
      <c r="HO9" s="159">
        <f t="shared" si="23"/>
        <v>0</v>
      </c>
      <c r="HP9" s="159">
        <f t="shared" si="23"/>
        <v>0</v>
      </c>
      <c r="HQ9" s="159">
        <f t="shared" si="23"/>
        <v>0</v>
      </c>
      <c r="HR9" s="159">
        <f t="shared" si="23"/>
        <v>0</v>
      </c>
      <c r="HS9" s="159">
        <f t="shared" si="23"/>
        <v>0</v>
      </c>
      <c r="HT9" s="159">
        <f t="shared" si="23"/>
        <v>0</v>
      </c>
      <c r="HU9" s="159">
        <f t="shared" si="23"/>
        <v>0</v>
      </c>
      <c r="HV9" s="159">
        <f t="shared" si="23"/>
        <v>0</v>
      </c>
      <c r="HW9" s="159">
        <f t="shared" si="23"/>
        <v>0</v>
      </c>
      <c r="HX9" s="159">
        <f t="shared" si="23"/>
        <v>0</v>
      </c>
      <c r="HY9" s="159">
        <f t="shared" si="23"/>
        <v>0</v>
      </c>
      <c r="HZ9" s="160">
        <f t="shared" ref="HZ9:IL9" si="24">IFERROR((EZ9/EM9),0)</f>
        <v>0</v>
      </c>
      <c r="IA9" s="159">
        <f t="shared" si="24"/>
        <v>0</v>
      </c>
      <c r="IB9" s="159">
        <f t="shared" si="24"/>
        <v>0</v>
      </c>
      <c r="IC9" s="159">
        <f t="shared" si="24"/>
        <v>0</v>
      </c>
      <c r="ID9" s="159">
        <f t="shared" si="24"/>
        <v>0</v>
      </c>
      <c r="IE9" s="159">
        <f t="shared" si="24"/>
        <v>0</v>
      </c>
      <c r="IF9" s="159">
        <f t="shared" si="24"/>
        <v>0</v>
      </c>
      <c r="IG9" s="159">
        <f t="shared" si="24"/>
        <v>0</v>
      </c>
      <c r="IH9" s="159">
        <f t="shared" si="24"/>
        <v>0</v>
      </c>
      <c r="II9" s="159">
        <f t="shared" si="24"/>
        <v>0</v>
      </c>
      <c r="IJ9" s="159">
        <f t="shared" si="24"/>
        <v>0</v>
      </c>
      <c r="IK9" s="159">
        <f t="shared" si="24"/>
        <v>0</v>
      </c>
      <c r="IL9" s="170">
        <f t="shared" si="24"/>
        <v>0</v>
      </c>
      <c r="IM9" s="171">
        <f>SUM(ПланированиеНГ[[#This Row],[Прогноз январь, шт.]:[Прогноз декабрь, шт.]])</f>
        <v>0</v>
      </c>
      <c r="IN9" s="229"/>
      <c r="IO9" s="229"/>
      <c r="IP9" s="229"/>
      <c r="IQ9" s="229"/>
      <c r="IR9" s="229"/>
      <c r="IS9" s="229"/>
      <c r="IT9" s="229"/>
      <c r="IU9" s="229"/>
      <c r="IV9" s="229"/>
      <c r="IW9" s="229"/>
      <c r="IX9" s="229"/>
      <c r="IY9" s="236"/>
      <c r="IZ9" s="166">
        <f>SUM(ПланированиеНГ[[#This Row],[ GS январь, шт.]:[ GS декабрь, шт.]])</f>
        <v>0</v>
      </c>
      <c r="JA9" s="235">
        <f t="shared" ref="JA9:JL9" si="25">IFERROR((IN9*$AE9),0)</f>
        <v>0</v>
      </c>
      <c r="JB9" s="235">
        <f t="shared" si="25"/>
        <v>0</v>
      </c>
      <c r="JC9" s="235">
        <f t="shared" si="25"/>
        <v>0</v>
      </c>
      <c r="JD9" s="235">
        <f t="shared" si="25"/>
        <v>0</v>
      </c>
      <c r="JE9" s="235">
        <f t="shared" si="25"/>
        <v>0</v>
      </c>
      <c r="JF9" s="235">
        <f t="shared" si="25"/>
        <v>0</v>
      </c>
      <c r="JG9" s="235">
        <f t="shared" si="25"/>
        <v>0</v>
      </c>
      <c r="JH9" s="235">
        <f t="shared" si="25"/>
        <v>0</v>
      </c>
      <c r="JI9" s="235">
        <f t="shared" si="25"/>
        <v>0</v>
      </c>
      <c r="JJ9" s="235">
        <f t="shared" si="25"/>
        <v>0</v>
      </c>
      <c r="JK9" s="235">
        <f t="shared" si="25"/>
        <v>0</v>
      </c>
      <c r="JL9" s="237">
        <f t="shared" si="25"/>
        <v>0</v>
      </c>
      <c r="JM9" s="166">
        <f>SUM(ПланированиеНГ[[#This Row],[ NS январь, шт.]:[ NS декабрь, шт.]])</f>
        <v>0</v>
      </c>
      <c r="JN9" s="159">
        <f t="shared" ref="JN9:JY9" si="26">IFERROR((IN9*$AH9),0)</f>
        <v>0</v>
      </c>
      <c r="JO9" s="159">
        <f t="shared" si="26"/>
        <v>0</v>
      </c>
      <c r="JP9" s="159">
        <f t="shared" si="26"/>
        <v>0</v>
      </c>
      <c r="JQ9" s="159">
        <f t="shared" si="26"/>
        <v>0</v>
      </c>
      <c r="JR9" s="159">
        <f t="shared" si="26"/>
        <v>0</v>
      </c>
      <c r="JS9" s="159">
        <f t="shared" si="26"/>
        <v>0</v>
      </c>
      <c r="JT9" s="159">
        <f t="shared" si="26"/>
        <v>0</v>
      </c>
      <c r="JU9" s="159">
        <f t="shared" si="26"/>
        <v>0</v>
      </c>
      <c r="JV9" s="159">
        <f t="shared" si="26"/>
        <v>0</v>
      </c>
      <c r="JW9" s="159">
        <f t="shared" si="26"/>
        <v>0</v>
      </c>
      <c r="JX9" s="159">
        <f t="shared" si="26"/>
        <v>0</v>
      </c>
      <c r="JY9" s="170">
        <f t="shared" si="26"/>
        <v>0</v>
      </c>
      <c r="JZ9" s="166">
        <f>SUM(ПланированиеНГ[[#This Row],[ LC январь, руб.]:[ LC декабрь, руб.]])</f>
        <v>0</v>
      </c>
      <c r="KA9" s="235">
        <f t="shared" ref="KA9:KL9" si="27">IFERROR((IN9*$T9),0)</f>
        <v>0</v>
      </c>
      <c r="KB9" s="235">
        <f t="shared" si="27"/>
        <v>0</v>
      </c>
      <c r="KC9" s="235">
        <f t="shared" si="27"/>
        <v>0</v>
      </c>
      <c r="KD9" s="235">
        <f t="shared" si="27"/>
        <v>0</v>
      </c>
      <c r="KE9" s="235">
        <f t="shared" si="27"/>
        <v>0</v>
      </c>
      <c r="KF9" s="235">
        <f t="shared" si="27"/>
        <v>0</v>
      </c>
      <c r="KG9" s="235">
        <f t="shared" si="27"/>
        <v>0</v>
      </c>
      <c r="KH9" s="235">
        <f t="shared" si="27"/>
        <v>0</v>
      </c>
      <c r="KI9" s="235">
        <f t="shared" si="27"/>
        <v>0</v>
      </c>
      <c r="KJ9" s="235">
        <f t="shared" si="27"/>
        <v>0</v>
      </c>
      <c r="KK9" s="235">
        <f t="shared" si="27"/>
        <v>0</v>
      </c>
      <c r="KL9" s="237">
        <f t="shared" si="27"/>
        <v>0</v>
      </c>
      <c r="KM9" s="166">
        <f>SUM(ПланированиеНГ[[#This Row],[ GP value январь, руб.]:[ GP value декабрь, руб.]])</f>
        <v>0</v>
      </c>
      <c r="KN9" s="156">
        <f t="shared" ref="KN9:KY9" si="28">IFERROR((LA9*JN9),0)</f>
        <v>0</v>
      </c>
      <c r="KO9" s="156">
        <f t="shared" si="28"/>
        <v>0</v>
      </c>
      <c r="KP9" s="156">
        <f t="shared" si="28"/>
        <v>0</v>
      </c>
      <c r="KQ9" s="156">
        <f t="shared" si="28"/>
        <v>0</v>
      </c>
      <c r="KR9" s="156">
        <f t="shared" si="28"/>
        <v>0</v>
      </c>
      <c r="KS9" s="156">
        <f t="shared" si="28"/>
        <v>0</v>
      </c>
      <c r="KT9" s="156">
        <f t="shared" si="28"/>
        <v>0</v>
      </c>
      <c r="KU9" s="156">
        <f t="shared" si="28"/>
        <v>0</v>
      </c>
      <c r="KV9" s="156">
        <f t="shared" si="28"/>
        <v>0</v>
      </c>
      <c r="KW9" s="156">
        <f t="shared" si="28"/>
        <v>0</v>
      </c>
      <c r="KX9" s="156">
        <f t="shared" si="28"/>
        <v>0</v>
      </c>
      <c r="KY9" s="157">
        <f t="shared" si="28"/>
        <v>0</v>
      </c>
      <c r="KZ9" s="234">
        <f t="shared" ref="KZ9:LL9" si="29">IFERROR((1-JZ9/JM9),0)</f>
        <v>0</v>
      </c>
      <c r="LA9" s="233">
        <f t="shared" si="29"/>
        <v>0</v>
      </c>
      <c r="LB9" s="233">
        <f t="shared" si="29"/>
        <v>0</v>
      </c>
      <c r="LC9" s="233">
        <f t="shared" si="29"/>
        <v>0</v>
      </c>
      <c r="LD9" s="233">
        <f t="shared" si="29"/>
        <v>0</v>
      </c>
      <c r="LE9" s="233">
        <f t="shared" si="29"/>
        <v>0</v>
      </c>
      <c r="LF9" s="233">
        <f t="shared" si="29"/>
        <v>0</v>
      </c>
      <c r="LG9" s="233">
        <f t="shared" si="29"/>
        <v>0</v>
      </c>
      <c r="LH9" s="233">
        <f t="shared" si="29"/>
        <v>0</v>
      </c>
      <c r="LI9" s="233">
        <f t="shared" si="29"/>
        <v>0</v>
      </c>
      <c r="LJ9" s="233">
        <f t="shared" si="29"/>
        <v>0</v>
      </c>
      <c r="LK9" s="233">
        <f t="shared" si="29"/>
        <v>0</v>
      </c>
      <c r="LL9" s="232">
        <f t="shared" si="29"/>
        <v>0</v>
      </c>
      <c r="LM9" s="160">
        <f t="shared" ref="LM9:LY9" si="30">IFERROR((IZ9/IM9),0)</f>
        <v>0</v>
      </c>
      <c r="LN9" s="159">
        <f t="shared" si="30"/>
        <v>0</v>
      </c>
      <c r="LO9" s="159">
        <f t="shared" si="30"/>
        <v>0</v>
      </c>
      <c r="LP9" s="159">
        <f t="shared" si="30"/>
        <v>0</v>
      </c>
      <c r="LQ9" s="159">
        <f t="shared" si="30"/>
        <v>0</v>
      </c>
      <c r="LR9" s="159">
        <f t="shared" si="30"/>
        <v>0</v>
      </c>
      <c r="LS9" s="159">
        <f t="shared" si="30"/>
        <v>0</v>
      </c>
      <c r="LT9" s="159">
        <f t="shared" si="30"/>
        <v>0</v>
      </c>
      <c r="LU9" s="159">
        <f t="shared" si="30"/>
        <v>0</v>
      </c>
      <c r="LV9" s="159">
        <f t="shared" si="30"/>
        <v>0</v>
      </c>
      <c r="LW9" s="159">
        <f t="shared" si="30"/>
        <v>0</v>
      </c>
      <c r="LX9" s="159">
        <f t="shared" si="30"/>
        <v>0</v>
      </c>
      <c r="LY9" s="170">
        <f t="shared" si="30"/>
        <v>0</v>
      </c>
      <c r="LZ9" s="160">
        <f t="shared" ref="LZ9:ML9" si="31">IFERROR((JM9/IM9),0)</f>
        <v>0</v>
      </c>
      <c r="MA9" s="159">
        <f t="shared" si="31"/>
        <v>0</v>
      </c>
      <c r="MB9" s="159">
        <f t="shared" si="31"/>
        <v>0</v>
      </c>
      <c r="MC9" s="159">
        <f t="shared" si="31"/>
        <v>0</v>
      </c>
      <c r="MD9" s="159">
        <f t="shared" si="31"/>
        <v>0</v>
      </c>
      <c r="ME9" s="159">
        <f t="shared" si="31"/>
        <v>0</v>
      </c>
      <c r="MF9" s="159">
        <f t="shared" si="31"/>
        <v>0</v>
      </c>
      <c r="MG9" s="159">
        <f t="shared" si="31"/>
        <v>0</v>
      </c>
      <c r="MH9" s="159">
        <f t="shared" si="31"/>
        <v>0</v>
      </c>
      <c r="MI9" s="159">
        <f t="shared" si="31"/>
        <v>0</v>
      </c>
      <c r="MJ9" s="159">
        <f t="shared" si="31"/>
        <v>0</v>
      </c>
      <c r="MK9" s="159">
        <f t="shared" si="31"/>
        <v>0</v>
      </c>
      <c r="ML9" s="170">
        <f t="shared" si="31"/>
        <v>0</v>
      </c>
      <c r="MM9" s="160">
        <f t="shared" ref="MM9" si="32">IFERROR((AE9*(1-MN9)),0)</f>
        <v>0</v>
      </c>
      <c r="MN9" s="238"/>
      <c r="MO9" s="172">
        <f t="shared" ref="MO9" si="33">IFERROR((MM9*(1-AH9)),0)</f>
        <v>0</v>
      </c>
      <c r="MP9" s="171">
        <f>SUM(ПланированиеНГ[[#This Row],[ПРОМО прогноз январь, шт.]:[ПРОМО прогноз декабрь, шт.]])</f>
        <v>0</v>
      </c>
      <c r="NB9" s="239"/>
      <c r="NC9" s="168">
        <f>SUM(ПланированиеНГ[[#This Row],[ПРОМО GS январь, шт.]:[ПРОМО GS декабрь, шт.]])</f>
        <v>0</v>
      </c>
      <c r="ND9" s="240">
        <f t="shared" ref="ND9:NO9" si="34">$MM9*MQ9</f>
        <v>0</v>
      </c>
      <c r="NE9" s="240">
        <f t="shared" si="34"/>
        <v>0</v>
      </c>
      <c r="NF9" s="240">
        <f t="shared" si="34"/>
        <v>0</v>
      </c>
      <c r="NG9" s="240">
        <f t="shared" si="34"/>
        <v>0</v>
      </c>
      <c r="NH9" s="240">
        <f t="shared" si="34"/>
        <v>0</v>
      </c>
      <c r="NI9" s="240">
        <f t="shared" si="34"/>
        <v>0</v>
      </c>
      <c r="NJ9" s="240">
        <f t="shared" si="34"/>
        <v>0</v>
      </c>
      <c r="NK9" s="240">
        <f t="shared" si="34"/>
        <v>0</v>
      </c>
      <c r="NL9" s="240">
        <f t="shared" si="34"/>
        <v>0</v>
      </c>
      <c r="NM9" s="240">
        <f t="shared" si="34"/>
        <v>0</v>
      </c>
      <c r="NN9" s="240">
        <f t="shared" si="34"/>
        <v>0</v>
      </c>
      <c r="NO9" s="240">
        <f t="shared" si="34"/>
        <v>0</v>
      </c>
      <c r="NP9" s="166">
        <f>SUM(ПланированиеНГ[[#This Row],[ПРОМО NS январь, шт.]:[ПРОМО NS декабрь, шт.]])</f>
        <v>0</v>
      </c>
      <c r="NQ9" s="235">
        <f t="shared" ref="NQ9:OB9" si="35">MQ9*$MO9</f>
        <v>0</v>
      </c>
      <c r="NR9" s="235">
        <f t="shared" si="35"/>
        <v>0</v>
      </c>
      <c r="NS9" s="235">
        <f t="shared" si="35"/>
        <v>0</v>
      </c>
      <c r="NT9" s="235">
        <f t="shared" si="35"/>
        <v>0</v>
      </c>
      <c r="NU9" s="235">
        <f t="shared" si="35"/>
        <v>0</v>
      </c>
      <c r="NV9" s="235">
        <f t="shared" si="35"/>
        <v>0</v>
      </c>
      <c r="NW9" s="235">
        <f t="shared" si="35"/>
        <v>0</v>
      </c>
      <c r="NX9" s="235">
        <f t="shared" si="35"/>
        <v>0</v>
      </c>
      <c r="NY9" s="235">
        <f t="shared" si="35"/>
        <v>0</v>
      </c>
      <c r="NZ9" s="235">
        <f t="shared" si="35"/>
        <v>0</v>
      </c>
      <c r="OA9" s="235">
        <f t="shared" si="35"/>
        <v>0</v>
      </c>
      <c r="OB9" s="235">
        <f t="shared" si="35"/>
        <v>0</v>
      </c>
      <c r="OC9" s="166">
        <f>SUM(ПланированиеНГ[[#This Row],[ПРОМО LC январь, руб.]:[ПРОМО LC декабрь, руб.]])</f>
        <v>0</v>
      </c>
      <c r="OD9" s="235">
        <f t="shared" ref="OD9:OO9" si="36">MQ9*$T9</f>
        <v>0</v>
      </c>
      <c r="OE9" s="235">
        <f t="shared" si="36"/>
        <v>0</v>
      </c>
      <c r="OF9" s="235">
        <f t="shared" si="36"/>
        <v>0</v>
      </c>
      <c r="OG9" s="235">
        <f t="shared" si="36"/>
        <v>0</v>
      </c>
      <c r="OH9" s="235">
        <f t="shared" si="36"/>
        <v>0</v>
      </c>
      <c r="OI9" s="235">
        <f t="shared" si="36"/>
        <v>0</v>
      </c>
      <c r="OJ9" s="235">
        <f t="shared" si="36"/>
        <v>0</v>
      </c>
      <c r="OK9" s="235">
        <f t="shared" si="36"/>
        <v>0</v>
      </c>
      <c r="OL9" s="235">
        <f t="shared" si="36"/>
        <v>0</v>
      </c>
      <c r="OM9" s="235">
        <f t="shared" si="36"/>
        <v>0</v>
      </c>
      <c r="ON9" s="235">
        <f t="shared" si="36"/>
        <v>0</v>
      </c>
      <c r="OO9" s="235">
        <f t="shared" si="36"/>
        <v>0</v>
      </c>
      <c r="OP9" s="166">
        <f>SUM(ПланированиеНГ[[#This Row],[ПРОМО GP value январь, руб.]:[ПРОМО GP value декабрь, руб.]])</f>
        <v>0</v>
      </c>
      <c r="OQ9" s="156">
        <f t="shared" ref="OQ9:PB9" si="37">PD9*NQ9</f>
        <v>0</v>
      </c>
      <c r="OR9" s="156">
        <f t="shared" si="37"/>
        <v>0</v>
      </c>
      <c r="OS9" s="156">
        <f t="shared" si="37"/>
        <v>0</v>
      </c>
      <c r="OT9" s="156">
        <f t="shared" si="37"/>
        <v>0</v>
      </c>
      <c r="OU9" s="156">
        <f t="shared" si="37"/>
        <v>0</v>
      </c>
      <c r="OV9" s="156">
        <f t="shared" si="37"/>
        <v>0</v>
      </c>
      <c r="OW9" s="156">
        <f t="shared" si="37"/>
        <v>0</v>
      </c>
      <c r="OX9" s="156">
        <f t="shared" si="37"/>
        <v>0</v>
      </c>
      <c r="OY9" s="156">
        <f t="shared" si="37"/>
        <v>0</v>
      </c>
      <c r="OZ9" s="156">
        <f t="shared" si="37"/>
        <v>0</v>
      </c>
      <c r="PA9" s="156">
        <f t="shared" si="37"/>
        <v>0</v>
      </c>
      <c r="PB9" s="156">
        <f t="shared" si="37"/>
        <v>0</v>
      </c>
      <c r="PC9" s="234">
        <f t="shared" ref="PC9:PO9" si="38">IFERROR((1-OC9/NP9),0)</f>
        <v>0</v>
      </c>
      <c r="PD9" s="233">
        <f t="shared" si="38"/>
        <v>0</v>
      </c>
      <c r="PE9" s="233">
        <f t="shared" si="38"/>
        <v>0</v>
      </c>
      <c r="PF9" s="233">
        <f t="shared" si="38"/>
        <v>0</v>
      </c>
      <c r="PG9" s="233">
        <f t="shared" si="38"/>
        <v>0</v>
      </c>
      <c r="PH9" s="233">
        <f t="shared" si="38"/>
        <v>0</v>
      </c>
      <c r="PI9" s="233">
        <f t="shared" si="38"/>
        <v>0</v>
      </c>
      <c r="PJ9" s="233">
        <f t="shared" si="38"/>
        <v>0</v>
      </c>
      <c r="PK9" s="233">
        <f t="shared" si="38"/>
        <v>0</v>
      </c>
      <c r="PL9" s="233">
        <f t="shared" si="38"/>
        <v>0</v>
      </c>
      <c r="PM9" s="233">
        <f t="shared" si="38"/>
        <v>0</v>
      </c>
      <c r="PN9" s="233">
        <f t="shared" si="38"/>
        <v>0</v>
      </c>
      <c r="PO9" s="232">
        <f t="shared" si="38"/>
        <v>0</v>
      </c>
      <c r="PP9" s="160">
        <f t="shared" ref="PP9:QB9" si="39">IFERROR((NC9/MP9),0)</f>
        <v>0</v>
      </c>
      <c r="PQ9" s="159">
        <f t="shared" si="39"/>
        <v>0</v>
      </c>
      <c r="PR9" s="159">
        <f t="shared" si="39"/>
        <v>0</v>
      </c>
      <c r="PS9" s="159">
        <f t="shared" si="39"/>
        <v>0</v>
      </c>
      <c r="PT9" s="159">
        <f t="shared" si="39"/>
        <v>0</v>
      </c>
      <c r="PU9" s="159">
        <f t="shared" si="39"/>
        <v>0</v>
      </c>
      <c r="PV9" s="159">
        <f t="shared" si="39"/>
        <v>0</v>
      </c>
      <c r="PW9" s="159">
        <f t="shared" si="39"/>
        <v>0</v>
      </c>
      <c r="PX9" s="159">
        <f t="shared" si="39"/>
        <v>0</v>
      </c>
      <c r="PY9" s="159">
        <f t="shared" si="39"/>
        <v>0</v>
      </c>
      <c r="PZ9" s="159">
        <f t="shared" si="39"/>
        <v>0</v>
      </c>
      <c r="QA9" s="159">
        <f t="shared" si="39"/>
        <v>0</v>
      </c>
      <c r="QB9" s="159">
        <f t="shared" si="39"/>
        <v>0</v>
      </c>
      <c r="QC9" s="160">
        <f t="shared" ref="QC9:QO9" si="40">IFERROR((NP9/MP9),0)</f>
        <v>0</v>
      </c>
      <c r="QD9" s="159">
        <f t="shared" si="40"/>
        <v>0</v>
      </c>
      <c r="QE9" s="159">
        <f t="shared" si="40"/>
        <v>0</v>
      </c>
      <c r="QF9" s="159">
        <f t="shared" si="40"/>
        <v>0</v>
      </c>
      <c r="QG9" s="159">
        <f t="shared" si="40"/>
        <v>0</v>
      </c>
      <c r="QH9" s="159">
        <f t="shared" si="40"/>
        <v>0</v>
      </c>
      <c r="QI9" s="159">
        <f t="shared" si="40"/>
        <v>0</v>
      </c>
      <c r="QJ9" s="159">
        <f t="shared" si="40"/>
        <v>0</v>
      </c>
      <c r="QK9" s="159">
        <f t="shared" si="40"/>
        <v>0</v>
      </c>
      <c r="QL9" s="159">
        <f t="shared" si="40"/>
        <v>0</v>
      </c>
      <c r="QM9" s="159">
        <f t="shared" si="40"/>
        <v>0</v>
      </c>
      <c r="QN9" s="159">
        <f t="shared" si="40"/>
        <v>0</v>
      </c>
      <c r="QO9" s="173">
        <f t="shared" si="40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H6" sqref="H6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customWidth="1"/>
    <col min="23" max="23" width="9.140625" style="83" customWidth="1"/>
    <col min="24" max="24" width="45.42578125" style="83" customWidth="1"/>
    <col min="25" max="33" width="9.140625" style="83" customWidth="1"/>
    <col min="34" max="34" width="9.140625" style="85" customWidth="1"/>
    <col min="35" max="47" width="9.140625" style="83" customWidth="1"/>
    <col min="48" max="48" width="9.140625" style="84" customWidth="1"/>
    <col min="49" max="59" width="9.140625" style="83" customWidth="1"/>
    <col min="60" max="60" width="9.140625" style="85" customWidth="1"/>
    <col min="61" max="61" width="9.140625" style="84" customWidth="1"/>
    <col min="62" max="71" width="9.140625" style="83" customWidth="1"/>
    <col min="72" max="72" width="9.140625" style="85" customWidth="1"/>
    <col min="73" max="73" width="9.140625" style="83" customWidth="1"/>
    <col min="74" max="74" width="9.140625" style="84" customWidth="1"/>
    <col min="75" max="85" width="9.140625" style="83" customWidth="1"/>
    <col min="86" max="86" width="9.140625" style="85" customWidth="1"/>
    <col min="87" max="87" width="9.140625" style="84" customWidth="1"/>
    <col min="88" max="98" width="9.140625" style="83" customWidth="1"/>
    <col min="99" max="99" width="9.140625" style="85" customWidth="1"/>
    <col min="100" max="100" width="9.140625" style="84" customWidth="1"/>
    <col min="101" max="111" width="9.140625" style="83" customWidth="1"/>
    <col min="112" max="112" width="9.140625" style="85" customWidth="1"/>
    <col min="113" max="113" width="9.140625" style="84" customWidth="1"/>
    <col min="114" max="124" width="9.140625" style="83" customWidth="1"/>
    <col min="125" max="125" width="9.140625" style="85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H23" sqref="H2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2" sqref="B2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B5" sqref="B5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8099</v>
      </c>
    </row>
    <row r="3" spans="1:2" x14ac:dyDescent="0.25">
      <c r="A3">
        <v>2</v>
      </c>
      <c r="B3" t="s">
        <v>8100</v>
      </c>
    </row>
    <row r="4" spans="1:2" x14ac:dyDescent="0.25">
      <c r="A4">
        <v>3</v>
      </c>
      <c r="B4" t="s">
        <v>8096</v>
      </c>
    </row>
    <row r="5" spans="1:2" x14ac:dyDescent="0.25">
      <c r="A5">
        <v>4</v>
      </c>
      <c r="B5" t="s">
        <v>8097</v>
      </c>
    </row>
    <row r="6" spans="1:2" x14ac:dyDescent="0.25">
      <c r="A6">
        <v>5</v>
      </c>
      <c r="B6" t="s">
        <v>8098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A6" sqref="A6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1" t="s">
        <v>8085</v>
      </c>
    </row>
    <row r="3" spans="1:3" x14ac:dyDescent="0.25">
      <c r="A3" s="7">
        <v>2</v>
      </c>
      <c r="B3" s="8" t="s">
        <v>4564</v>
      </c>
      <c r="C3" s="111" t="s">
        <v>8086</v>
      </c>
    </row>
    <row r="4" spans="1:3" x14ac:dyDescent="0.25">
      <c r="A4" s="7">
        <v>3</v>
      </c>
      <c r="B4" s="8" t="s">
        <v>4565</v>
      </c>
      <c r="C4" s="111" t="s">
        <v>8087</v>
      </c>
    </row>
    <row r="5" spans="1:3" x14ac:dyDescent="0.25">
      <c r="A5" s="7">
        <v>4</v>
      </c>
      <c r="B5" s="8" t="s">
        <v>3544</v>
      </c>
      <c r="C5" s="111" t="s">
        <v>8088</v>
      </c>
    </row>
    <row r="6" spans="1:3" x14ac:dyDescent="0.25">
      <c r="A6" s="7">
        <v>5</v>
      </c>
      <c r="B6" s="8" t="s">
        <v>3713</v>
      </c>
      <c r="C6" s="111" t="s">
        <v>8089</v>
      </c>
    </row>
    <row r="7" spans="1:3" x14ac:dyDescent="0.25">
      <c r="A7" s="7">
        <v>6</v>
      </c>
      <c r="B7" s="8" t="s">
        <v>8090</v>
      </c>
      <c r="C7" s="111" t="s">
        <v>8091</v>
      </c>
    </row>
    <row r="8" spans="1:3" x14ac:dyDescent="0.25">
      <c r="A8" s="7">
        <v>7</v>
      </c>
      <c r="B8" s="8" t="s">
        <v>3549</v>
      </c>
      <c r="C8" s="111" t="s">
        <v>8092</v>
      </c>
    </row>
    <row r="9" spans="1:3" x14ac:dyDescent="0.25">
      <c r="A9" s="7">
        <v>8</v>
      </c>
      <c r="B9" s="8" t="s">
        <v>3539</v>
      </c>
      <c r="C9" s="111" t="s">
        <v>8085</v>
      </c>
    </row>
    <row r="10" spans="1:3" x14ac:dyDescent="0.25">
      <c r="A10" s="7">
        <v>9</v>
      </c>
      <c r="B10" s="8" t="s">
        <v>4564</v>
      </c>
      <c r="C10" s="111" t="s">
        <v>8086</v>
      </c>
    </row>
    <row r="11" spans="1:3" x14ac:dyDescent="0.25">
      <c r="A11" s="7">
        <v>10</v>
      </c>
      <c r="B11" s="8" t="s">
        <v>4565</v>
      </c>
      <c r="C11" s="111" t="s">
        <v>8087</v>
      </c>
    </row>
    <row r="12" spans="1:3" x14ac:dyDescent="0.25">
      <c r="A12" s="7">
        <v>11</v>
      </c>
      <c r="B12" s="8" t="s">
        <v>3544</v>
      </c>
      <c r="C12" s="111" t="s">
        <v>8088</v>
      </c>
    </row>
    <row r="13" spans="1:3" x14ac:dyDescent="0.25">
      <c r="A13" s="7">
        <v>12</v>
      </c>
      <c r="B13" s="8" t="s">
        <v>3713</v>
      </c>
      <c r="C13" s="111" t="s">
        <v>8089</v>
      </c>
    </row>
    <row r="14" spans="1:3" x14ac:dyDescent="0.25">
      <c r="A14" s="7">
        <v>13</v>
      </c>
      <c r="B14" s="8" t="s">
        <v>3652</v>
      </c>
      <c r="C14" s="111" t="s">
        <v>8093</v>
      </c>
    </row>
    <row r="15" spans="1:3" x14ac:dyDescent="0.25">
      <c r="A15" s="7">
        <v>14</v>
      </c>
      <c r="B15" s="8" t="s">
        <v>3549</v>
      </c>
      <c r="C15" s="111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8094</v>
      </c>
    </row>
    <row r="4" spans="1:2" x14ac:dyDescent="0.25">
      <c r="A4" s="7">
        <v>3</v>
      </c>
      <c r="B4" s="4" t="s">
        <v>233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8095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20" priority="1">
      <formula>$AL2="Новинка следующего года"</formula>
    </cfRule>
    <cfRule type="expression" dxfId="19" priority="2">
      <formula>$AL2="Новинка текущего года"</formula>
    </cfRule>
    <cfRule type="expression" dxfId="18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Клиенты</vt:lpstr>
      <vt:lpstr>Структура ассортимента</vt:lpstr>
      <vt:lpstr>РРЦ</vt:lpstr>
      <vt:lpstr>Статистика цен</vt:lpstr>
      <vt:lpstr>Скидки</vt:lpstr>
      <vt:lpstr>Структура цен DIY</vt:lpstr>
      <vt:lpstr>Планирование</vt:lpstr>
      <vt:lpstr>Прайс лист</vt:lpstr>
      <vt:lpstr>Планирование НГ шаблон</vt:lpstr>
      <vt:lpstr>Планирование нового года шаблон</vt:lpstr>
      <vt:lpstr>Exclusives</vt:lpstr>
      <vt:lpstr>Channel type</vt:lpstr>
      <vt:lpstr>Сертификация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'Планирование НГ шаблон'!PlanningNYCellNew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2020-08-16T15:08:17Z</dcterms:modified>
</cp:coreProperties>
</file>