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R:\Cage\Cashiers\FW VIP USD Balance Sheet\8.AUGUST2021\"/>
    </mc:Choice>
  </mc:AlternateContent>
  <bookViews>
    <workbookView xWindow="-120" yWindow="-120" windowWidth="29040" windowHeight="15840" tabRatio="951" activeTab="5"/>
  </bookViews>
  <sheets>
    <sheet name="VIP (FW1)" sheetId="46" r:id="rId1"/>
    <sheet name="VIP (FW02)" sheetId="51" r:id="rId2"/>
    <sheet name="TORO (FW3)" sheetId="55" r:id="rId3"/>
    <sheet name="BuyIn &amp; Cashout" sheetId="61" r:id="rId4"/>
    <sheet name="SUMMARY" sheetId="62" r:id="rId5"/>
    <sheet name="Transaction Commission" sheetId="54" r:id="rId6"/>
    <sheet name="JACKPOT TORO TRANS" sheetId="64" r:id="rId7"/>
    <sheet name="Texas Result" sheetId="59" r:id="rId8"/>
    <sheet name="Form Gaming OYO" sheetId="57" r:id="rId9"/>
    <sheet name="Exchange Small Note" sheetId="58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Order1" hidden="1">0</definedName>
    <definedName name="a">[1]DEPOSIT!$H$30*[1]DEPOSIT!$E$30+[1]DEPOSIT!$H$31*[1]DEPOSIT!$E$31+[1]DEPOSIT!$H$32*[1]DEPOSIT!$E$32+[1]DEPOSIT!$H$33*[1]DEPOSIT!$E$33+[1]DEPOSIT!$H$34*[1]DEPOSIT!$E$34+[1]DEPOSIT!$H$35*[1]DEPOSIT!$E$35+[1]DEPOSIT!$H$36*[1]DEPOSIT!$E$36+[1]DEPOSIT!$H$37*[1]DEPOSIT!$E$37</definedName>
    <definedName name="ACCOUNTABILITY" localSheetId="6">'[2]Chips Bank Settlement'!#REF!</definedName>
    <definedName name="ACCOUNTABILITY" localSheetId="7">'[2]Chips Bank Settlement'!#REF!</definedName>
    <definedName name="ACCOUNTABILITY" localSheetId="5">'[2]Chips Bank Settlement'!#REF!</definedName>
    <definedName name="ACCOUNTABILITY">'[2]Chips Bank Settlement'!#REF!</definedName>
    <definedName name="AGENT379" localSheetId="6">'[3]TURNOVER( BCC)'!#REF!</definedName>
    <definedName name="AGENT379" localSheetId="7">'[3]TURNOVER( BCC)'!#REF!</definedName>
    <definedName name="AGENT379" localSheetId="5">'[3]TURNOVER( BCC)'!#REF!</definedName>
    <definedName name="AGENT379">'[3]TURNOVER( BCC)'!#REF!</definedName>
    <definedName name="BALANCING">[4]GRAVE!$G$72</definedName>
    <definedName name="BUB">'[5]Chips Bank Settlement'!$E$23</definedName>
    <definedName name="COMRMB" localSheetId="6">#REF!</definedName>
    <definedName name="COMRMB" localSheetId="7">#REF!</definedName>
    <definedName name="COMRMB" localSheetId="5">#REF!</definedName>
    <definedName name="COMRMB">#REF!</definedName>
    <definedName name="COMUSD" localSheetId="7">#REF!</definedName>
    <definedName name="COMUSD" localSheetId="5">#REF!</definedName>
    <definedName name="COMUSD">#REF!</definedName>
    <definedName name="COPY_AREA" localSheetId="7">#REF!</definedName>
    <definedName name="COPY_AREA" localSheetId="5">#REF!</definedName>
    <definedName name="COPY_AREA">#REF!</definedName>
    <definedName name="CURRENCY" localSheetId="7">#REF!</definedName>
    <definedName name="CURRENCY" localSheetId="5">#REF!</definedName>
    <definedName name="CURRENCY">#REF!</definedName>
    <definedName name="DATA_02" localSheetId="6" hidden="1">'[6]SALE REPORT'!#REF!</definedName>
    <definedName name="DATA_02" localSheetId="7" hidden="1">'[6]SALE REPORT'!#REF!</definedName>
    <definedName name="DATA_02" localSheetId="5" hidden="1">'[6]SALE REPORT'!#REF!</definedName>
    <definedName name="DATA_02" hidden="1">'[6]SALE REPORT'!#REF!</definedName>
    <definedName name="DATA_04" localSheetId="6" hidden="1">'[6]SALE REPORT'!#REF!</definedName>
    <definedName name="DATA_04" localSheetId="7" hidden="1">'[6]SALE REPORT'!#REF!</definedName>
    <definedName name="DATA_04" localSheetId="5" hidden="1">'[6]SALE REPORT'!#REF!</definedName>
    <definedName name="DATA_04" hidden="1">'[6]SALE REPORT'!#REF!</definedName>
    <definedName name="DATA_06" localSheetId="7" hidden="1">'[6]SALE REPORT'!#REF!</definedName>
    <definedName name="DATA_06" localSheetId="5" hidden="1">'[6]SALE REPORT'!#REF!</definedName>
    <definedName name="DATA_06" hidden="1">'[6]SALE REPORT'!#REF!</definedName>
    <definedName name="DATA_07" localSheetId="7" hidden="1">'[6]SALE REPORT'!#REF!</definedName>
    <definedName name="DATA_07" localSheetId="5" hidden="1">'[6]SALE REPORT'!#REF!</definedName>
    <definedName name="DATA_07" hidden="1">'[6]SALE REPORT'!#REF!</definedName>
    <definedName name="DATA_08" hidden="1">'[6]SALE REPORT'!#REF!</definedName>
    <definedName name="DATE">'[7]DAILY REPORT'!$B$4</definedName>
    <definedName name="ee" localSheetId="6">'[8]SHIFT BALANCE'!#REF!</definedName>
    <definedName name="ee" localSheetId="7">'[8]SHIFT BALANCE'!#REF!</definedName>
    <definedName name="ee" localSheetId="5">'[8]SHIFT BALANCE'!#REF!</definedName>
    <definedName name="ee">'[8]SHIFT BALANCE'!#REF!</definedName>
    <definedName name="GAIN" localSheetId="6">"GAIN   " &amp; "$ " &amp; OFFSET(#REF!,0,1)</definedName>
    <definedName name="GAIN" localSheetId="7">"GAIN   " &amp; "$ " &amp; OFFSET(#REF!,0,1)</definedName>
    <definedName name="GAIN" localSheetId="5">"GAIN   " &amp; "$ " &amp; OFFSET(#REF!,0,1)</definedName>
    <definedName name="GAIN">"GAIN   " &amp; "$ " &amp; OFFSET(#REF!,0,1)</definedName>
    <definedName name="GRAVE" localSheetId="6">#REF!</definedName>
    <definedName name="GRAVE" localSheetId="7">#REF!</definedName>
    <definedName name="GRAVE" localSheetId="5">#REF!</definedName>
    <definedName name="GRAVE">#REF!</definedName>
    <definedName name="IntroPrintArea" localSheetId="7" hidden="1">#REF!</definedName>
    <definedName name="IntroPrintArea" localSheetId="5" hidden="1">#REF!</definedName>
    <definedName name="IntroPrintArea" hidden="1">#REF!</definedName>
    <definedName name="INVENTORY" localSheetId="6">'[2]Chips Bank Settlement'!#REF!</definedName>
    <definedName name="INVENTORY" localSheetId="7">'[2]Chips Bank Settlement'!#REF!</definedName>
    <definedName name="INVENTORY" localSheetId="5">'[2]Chips Bank Settlement'!#REF!</definedName>
    <definedName name="INVENTORY">'[2]Chips Bank Settlement'!#REF!</definedName>
    <definedName name="JAME" localSheetId="6">'[9]Chips Bank Settlement'!#REF!</definedName>
    <definedName name="JAME" localSheetId="7">'[9]Chips Bank Settlement'!#REF!</definedName>
    <definedName name="JAME" localSheetId="5">'[9]Chips Bank Settlement'!#REF!</definedName>
    <definedName name="JAME">'[9]Chips Bank Settlement'!#REF!</definedName>
    <definedName name="JVIN" localSheetId="6">#REF!</definedName>
    <definedName name="JVIN" localSheetId="7">#REF!</definedName>
    <definedName name="JVIN" localSheetId="5">#REF!</definedName>
    <definedName name="JVIN">#REF!</definedName>
    <definedName name="JVOUT" localSheetId="7">#REF!</definedName>
    <definedName name="JVOUT" localSheetId="5">#REF!</definedName>
    <definedName name="JVOUT">#REF!</definedName>
    <definedName name="Look1Area" localSheetId="7">#REF!</definedName>
    <definedName name="Look1Area" localSheetId="5">#REF!</definedName>
    <definedName name="Look1Area">#REF!</definedName>
    <definedName name="Look2Area" localSheetId="7">#REF!</definedName>
    <definedName name="Look2Area" localSheetId="5">#REF!</definedName>
    <definedName name="Look2Area">#REF!</definedName>
    <definedName name="Look3Area" localSheetId="7">#REF!</definedName>
    <definedName name="Look3Area" localSheetId="5">#REF!</definedName>
    <definedName name="Look3Area">#REF!</definedName>
    <definedName name="Look4Area" localSheetId="7">#REF!</definedName>
    <definedName name="Look4Area" localSheetId="5">#REF!</definedName>
    <definedName name="Look4Area">#REF!</definedName>
    <definedName name="Look5Area" localSheetId="7">#REF!</definedName>
    <definedName name="Look5Area" localSheetId="5">#REF!</definedName>
    <definedName name="Look5Area">#REF!</definedName>
    <definedName name="LUCKY" localSheetId="6">'[3]TURNOVER( BCC)'!#REF!</definedName>
    <definedName name="LUCKY" localSheetId="7">'[3]TURNOVER( BCC)'!#REF!</definedName>
    <definedName name="LUCKY" localSheetId="5">'[3]TURNOVER( BCC)'!#REF!</definedName>
    <definedName name="LUCKY">'[3]TURNOVER( BCC)'!#REF!</definedName>
    <definedName name="MORNING" localSheetId="6">#REF!</definedName>
    <definedName name="MORNING" localSheetId="7">#REF!</definedName>
    <definedName name="MORNING" localSheetId="5">#REF!</definedName>
    <definedName name="MORNING">#REF!</definedName>
    <definedName name="MYSANG" localSheetId="6">'[3]TURNOVER( BCC)'!#REF!</definedName>
    <definedName name="MYSANG" localSheetId="7">'[3]TURNOVER( BCC)'!#REF!</definedName>
    <definedName name="MYSANG" localSheetId="5">'[3]TURNOVER( BCC)'!#REF!</definedName>
    <definedName name="MYSANG">'[3]TURNOVER( BCC)'!#REF!</definedName>
    <definedName name="OO">'[10]Chips Bank Settlement'!$E$23</definedName>
    <definedName name="_xlnm.Print_Area" localSheetId="3">'BuyIn &amp; Cashout'!$B$1:$K$156</definedName>
    <definedName name="_xlnm.Print_Area" localSheetId="8">'Form Gaming OYO'!$A$1:$I$42</definedName>
    <definedName name="_xlnm.Print_Area" localSheetId="4">SUMMARY!$A$1:$I$26</definedName>
    <definedName name="_xlnm.Print_Area" localSheetId="7">'Texas Result'!$B$2:$N$47</definedName>
    <definedName name="_xlnm.Print_Area" localSheetId="2">'TORO (FW3)'!$A$1:$M$61</definedName>
    <definedName name="_xlnm.Print_Area" localSheetId="5">'Transaction Commission'!$B$2:$G$46</definedName>
    <definedName name="_xlnm.Print_Area" localSheetId="1">'VIP (FW02)'!$A$1:$M$65</definedName>
    <definedName name="_xlnm.Print_Area" localSheetId="0">'VIP (FW1)'!$A$1:$Q$47</definedName>
    <definedName name="qn" localSheetId="6">'[11]Chips Bank Settlement'!#REF!</definedName>
    <definedName name="qn" localSheetId="7">'[11]Chips Bank Settlement'!#REF!</definedName>
    <definedName name="qn" localSheetId="5">'[11]Chips Bank Settlement'!#REF!</definedName>
    <definedName name="qn">'[11]Chips Bank Settlement'!#REF!</definedName>
    <definedName name="QN\" localSheetId="6">'[5]Chips Bank Settlement'!#REF!</definedName>
    <definedName name="QN\" localSheetId="7">'[5]Chips Bank Settlement'!#REF!</definedName>
    <definedName name="QN\" localSheetId="5">'[5]Chips Bank Settlement'!#REF!</definedName>
    <definedName name="QN\">'[5]Chips Bank Settlement'!#REF!</definedName>
    <definedName name="R.ANH3" localSheetId="6">#REF!</definedName>
    <definedName name="R.ANH3" localSheetId="7">#REF!</definedName>
    <definedName name="R.ANH3" localSheetId="5">#REF!</definedName>
    <definedName name="R.ANH3">#REF!</definedName>
    <definedName name="R.BADA" localSheetId="7">#REF!</definedName>
    <definedName name="R.BADA" localSheetId="5">#REF!</definedName>
    <definedName name="R.BADA">#REF!</definedName>
    <definedName name="RAGENT199" localSheetId="7">#REF!</definedName>
    <definedName name="RAGENT199" localSheetId="5">#REF!</definedName>
    <definedName name="RAGENT199">#REF!</definedName>
    <definedName name="RAGENT379" localSheetId="7">#REF!</definedName>
    <definedName name="RAGENT379" localSheetId="5">#REF!</definedName>
    <definedName name="RAGENT379">#REF!</definedName>
    <definedName name="RANH3" localSheetId="7">#REF!</definedName>
    <definedName name="RANH3" localSheetId="5">#REF!</definedName>
    <definedName name="RANH3">#REF!</definedName>
    <definedName name="RBADA" localSheetId="7">#REF!</definedName>
    <definedName name="RBADA" localSheetId="5">#REF!</definedName>
    <definedName name="RBADA">#REF!</definedName>
    <definedName name="RBANG" localSheetId="7">#REF!</definedName>
    <definedName name="RBANG" localSheetId="5">#REF!</definedName>
    <definedName name="RBANG">#REF!</definedName>
    <definedName name="RBDTOTAL" localSheetId="7">#REF!</definedName>
    <definedName name="RBDTOTAL" localSheetId="5">#REF!</definedName>
    <definedName name="RBDTOTAL">#REF!</definedName>
    <definedName name="RCHUNG" localSheetId="7">#REF!</definedName>
    <definedName name="RCHUNG" localSheetId="5">#REF!</definedName>
    <definedName name="RCHUNG">#REF!</definedName>
    <definedName name="RCUONGDUNG" localSheetId="7">#REF!</definedName>
    <definedName name="RCUONGDUNG" localSheetId="5">#REF!</definedName>
    <definedName name="RCUONGDUNG">#REF!</definedName>
    <definedName name="RDALIN" localSheetId="7">#REF!</definedName>
    <definedName name="RDALIN" localSheetId="5">#REF!</definedName>
    <definedName name="RDALIN">#REF!</definedName>
    <definedName name="RDUONG" localSheetId="7">#REF!</definedName>
    <definedName name="RDUONG" localSheetId="5">#REF!</definedName>
    <definedName name="RDUONG">#REF!</definedName>
    <definedName name="RFAT" localSheetId="7">#REF!</definedName>
    <definedName name="RFAT" localSheetId="5">#REF!</definedName>
    <definedName name="RFAT">#REF!</definedName>
    <definedName name="RHAI" localSheetId="7">#REF!</definedName>
    <definedName name="RHAI" localSheetId="5">#REF!</definedName>
    <definedName name="RHAI">#REF!</definedName>
    <definedName name="RHAPPYDAY" localSheetId="7">#REF!</definedName>
    <definedName name="RHAPPYDAY" localSheetId="5">#REF!</definedName>
    <definedName name="RHAPPYDAY">#REF!</definedName>
    <definedName name="RHENHEN" localSheetId="7">#REF!</definedName>
    <definedName name="RHENHEN" localSheetId="5">#REF!</definedName>
    <definedName name="RHENHEN">#REF!</definedName>
    <definedName name="RHOAHK" localSheetId="7">#REF!</definedName>
    <definedName name="RHOAHK" localSheetId="5">#REF!</definedName>
    <definedName name="RHOAHK">#REF!</definedName>
    <definedName name="RHOAIMINH" localSheetId="7">#REF!</definedName>
    <definedName name="RHOAIMINH" localSheetId="5">#REF!</definedName>
    <definedName name="RHOAIMINH">#REF!</definedName>
    <definedName name="RHON" localSheetId="7">#REF!</definedName>
    <definedName name="RHON" localSheetId="5">#REF!</definedName>
    <definedName name="RHON">#REF!</definedName>
    <definedName name="RHONG" localSheetId="7">#REF!</definedName>
    <definedName name="RHONG" localSheetId="5">#REF!</definedName>
    <definedName name="RHONG">#REF!</definedName>
    <definedName name="RJOHNSON" localSheetId="7">#REF!</definedName>
    <definedName name="RJOHNSON" localSheetId="5">#REF!</definedName>
    <definedName name="RJOHNSON">#REF!</definedName>
    <definedName name="RKAO" localSheetId="7">#REF!</definedName>
    <definedName name="RKAO" localSheetId="5">#REF!</definedName>
    <definedName name="RKAO">#REF!</definedName>
    <definedName name="RKHANVI" localSheetId="7">#REF!</definedName>
    <definedName name="RKHANVI" localSheetId="5">#REF!</definedName>
    <definedName name="RKHANVI">#REF!</definedName>
    <definedName name="RKIM" localSheetId="7">#REF!</definedName>
    <definedName name="RKIM" localSheetId="5">#REF!</definedName>
    <definedName name="RKIM">#REF!</definedName>
    <definedName name="RKIMANH" localSheetId="7">#REF!</definedName>
    <definedName name="RKIMANH" localSheetId="5">#REF!</definedName>
    <definedName name="RKIMANH">#REF!</definedName>
    <definedName name="RLUC838" localSheetId="7">#REF!</definedName>
    <definedName name="RLUC838" localSheetId="5">#REF!</definedName>
    <definedName name="RLUC838">#REF!</definedName>
    <definedName name="RLUCKY" localSheetId="7">#REF!</definedName>
    <definedName name="RLUCKY" localSheetId="5">#REF!</definedName>
    <definedName name="RLUCKY">#REF!</definedName>
    <definedName name="RMALY" localSheetId="7">#REF!</definedName>
    <definedName name="RMALY" localSheetId="5">#REF!</definedName>
    <definedName name="RMALY">#REF!</definedName>
    <definedName name="RMENG" localSheetId="7">#REF!</definedName>
    <definedName name="RMENG" localSheetId="5">#REF!</definedName>
    <definedName name="RMENG">#REF!</definedName>
    <definedName name="RMENGHOUR" localSheetId="7">#REF!</definedName>
    <definedName name="RMENGHOUR" localSheetId="5">#REF!</definedName>
    <definedName name="RMENGHOUR">#REF!</definedName>
    <definedName name="RMINHTRUNG" localSheetId="7">#REF!</definedName>
    <definedName name="RMINHTRUNG" localSheetId="5">#REF!</definedName>
    <definedName name="RMINHTRUNG">#REF!</definedName>
    <definedName name="RMYHIEN" localSheetId="7">#REF!</definedName>
    <definedName name="RMYHIEN" localSheetId="5">#REF!</definedName>
    <definedName name="RMYHIEN">#REF!</definedName>
    <definedName name="RMYSANG" localSheetId="7">#REF!</definedName>
    <definedName name="RMYSANG" localSheetId="5">#REF!</definedName>
    <definedName name="RMYSANG">#REF!</definedName>
    <definedName name="RNGOCMAI" localSheetId="7">#REF!</definedName>
    <definedName name="RNGOCMAI" localSheetId="5">#REF!</definedName>
    <definedName name="RNGOCMAI">#REF!</definedName>
    <definedName name="RPHUC" localSheetId="7">#REF!</definedName>
    <definedName name="RPHUC" localSheetId="5">#REF!</definedName>
    <definedName name="RPHUC">#REF!</definedName>
    <definedName name="RPHUONGHA" localSheetId="7">#REF!</definedName>
    <definedName name="RPHUONGHA" localSheetId="5">#REF!</definedName>
    <definedName name="RPHUONGHA">#REF!</definedName>
    <definedName name="RRSN" localSheetId="7">#REF!</definedName>
    <definedName name="RRSN" localSheetId="5">#REF!</definedName>
    <definedName name="RRSN">#REF!</definedName>
    <definedName name="RSAM" localSheetId="7">#REF!</definedName>
    <definedName name="RSAM" localSheetId="5">#REF!</definedName>
    <definedName name="RSAM">#REF!</definedName>
    <definedName name="RSANH" localSheetId="7">#REF!</definedName>
    <definedName name="RSANH" localSheetId="5">#REF!</definedName>
    <definedName name="RSANH">#REF!</definedName>
    <definedName name="RSHEA" localSheetId="7">#REF!</definedName>
    <definedName name="RSHEA" localSheetId="5">#REF!</definedName>
    <definedName name="RSHEA">#REF!</definedName>
    <definedName name="RSOCLY" localSheetId="7">#REF!</definedName>
    <definedName name="RSOCLY" localSheetId="5">#REF!</definedName>
    <definedName name="RSOCLY">#REF!</definedName>
    <definedName name="RSOKCHAY" localSheetId="7">#REF!</definedName>
    <definedName name="RSOKCHAY" localSheetId="5">#REF!</definedName>
    <definedName name="RSOKCHAY">#REF!</definedName>
    <definedName name="RSOKHA" localSheetId="7">#REF!</definedName>
    <definedName name="RSOKHA" localSheetId="5">#REF!</definedName>
    <definedName name="RSOKHA">#REF!</definedName>
    <definedName name="RSOKTHAI" localSheetId="7">#REF!</definedName>
    <definedName name="RSOKTHAI" localSheetId="5">#REF!</definedName>
    <definedName name="RSOKTHAI">#REF!</definedName>
    <definedName name="RTANLOC" localSheetId="7">#REF!</definedName>
    <definedName name="RTANLOC" localSheetId="5">#REF!</definedName>
    <definedName name="RTANLOC">#REF!</definedName>
    <definedName name="RTHA" localSheetId="7">#REF!</definedName>
    <definedName name="RTHA" localSheetId="5">#REF!</definedName>
    <definedName name="RTHA">#REF!</definedName>
    <definedName name="RTHAIPHUOC" localSheetId="7">#REF!</definedName>
    <definedName name="RTHAIPHUOC" localSheetId="5">#REF!</definedName>
    <definedName name="RTHAIPHUOC">#REF!</definedName>
    <definedName name="RTHANTHUY." localSheetId="7">#REF!</definedName>
    <definedName name="RTHANTHUY." localSheetId="5">#REF!</definedName>
    <definedName name="RTHANTHUY.">#REF!</definedName>
    <definedName name="RTHUAN" localSheetId="7">#REF!</definedName>
    <definedName name="RTHUAN" localSheetId="5">#REF!</definedName>
    <definedName name="RTHUAN">#REF!</definedName>
    <definedName name="RTHUANANH" localSheetId="7">#REF!</definedName>
    <definedName name="RTHUANANH" localSheetId="5">#REF!</definedName>
    <definedName name="RTHUANANH">#REF!</definedName>
    <definedName name="RTHUANDIEN" localSheetId="7">#REF!</definedName>
    <definedName name="RTHUANDIEN" localSheetId="5">#REF!</definedName>
    <definedName name="RTHUANDIEN">#REF!</definedName>
    <definedName name="RTHUONG" localSheetId="7">#REF!</definedName>
    <definedName name="RTHUONG" localSheetId="5">#REF!</definedName>
    <definedName name="RTHUONG">#REF!</definedName>
    <definedName name="RTHUYLIEU" localSheetId="7">#REF!</definedName>
    <definedName name="RTHUYLIEU" localSheetId="5">#REF!</definedName>
    <definedName name="RTHUYLIEU">#REF!</definedName>
    <definedName name="RTOANTHANG" localSheetId="7">#REF!</definedName>
    <definedName name="RTOANTHANG" localSheetId="5">#REF!</definedName>
    <definedName name="RTOANTHANG">#REF!</definedName>
    <definedName name="RTRANTAI" localSheetId="7">#REF!</definedName>
    <definedName name="RTRANTAI" localSheetId="5">#REF!</definedName>
    <definedName name="RTRANTAI">#REF!</definedName>
    <definedName name="RUTVANG" localSheetId="7">#REF!</definedName>
    <definedName name="RUTVANG" localSheetId="5">#REF!</definedName>
    <definedName name="RUTVANG">#REF!</definedName>
    <definedName name="RWIN99" localSheetId="7">#REF!</definedName>
    <definedName name="RWIN99" localSheetId="5">#REF!</definedName>
    <definedName name="RWIN99">#REF!</definedName>
    <definedName name="SELECTION" localSheetId="7">#REF!</definedName>
    <definedName name="SELECTION" localSheetId="5">#REF!</definedName>
    <definedName name="SELECTION">#REF!</definedName>
    <definedName name="SHIFT" localSheetId="6">[12]Commission!#REF!</definedName>
    <definedName name="SHIFT" localSheetId="7">[12]Commission!#REF!</definedName>
    <definedName name="SHIFT" localSheetId="5">[12]Commission!#REF!</definedName>
    <definedName name="SHIFT">[12]Commission!#REF!</definedName>
    <definedName name="SOCLY" localSheetId="6">'[3]TURNOVER( BCC)'!#REF!</definedName>
    <definedName name="SOCLY" localSheetId="7">'[3]TURNOVER( BCC)'!#REF!</definedName>
    <definedName name="SOCLY" localSheetId="5">'[3]TURNOVER( BCC)'!#REF!</definedName>
    <definedName name="SOCLY">'[3]TURNOVER( BCC)'!#REF!</definedName>
    <definedName name="SWING" localSheetId="6">#REF!</definedName>
    <definedName name="SWING" localSheetId="7">#REF!</definedName>
    <definedName name="SWING" localSheetId="5">#REF!</definedName>
    <definedName name="SWING">#REF!</definedName>
    <definedName name="THUYLIEU" localSheetId="6">'[3]TURNOVER( BCC)'!#REF!</definedName>
    <definedName name="THUYLIEU" localSheetId="7">'[3]TURNOVER( BCC)'!#REF!</definedName>
    <definedName name="THUYLIEU" localSheetId="5">'[3]TURNOVER( BCC)'!#REF!</definedName>
    <definedName name="THUYLIEU">'[3]TURNOVER( BCC)'!#REF!</definedName>
    <definedName name="TOANTHANG" localSheetId="6">'[3]TURNOVER( BCC)'!#REF!</definedName>
    <definedName name="TOANTHANG" localSheetId="7">'[3]TURNOVER( BCC)'!#REF!</definedName>
    <definedName name="TOANTHANG" localSheetId="5">'[3]TURNOVER( BCC)'!#REF!</definedName>
    <definedName name="TOANTHANG">'[3]TURNOVER( BCC)'!#REF!</definedName>
    <definedName name="TOTAL" localSheetId="7">IF('[1]PRINT DETAIL'!XFD1="MARKETING PROMOTION",SUM('[1]PRINT DETAIL'!A3:A399)/2,IF('[1]PRINT DETAIL'!XFD1="TRANSFER FROM MB/MV",SUM('[1]PRINT DETAIL'!A3:A399)/2,SUM('[1]PRINT DETAIL'!A3:A399)))</definedName>
    <definedName name="TOTAL" localSheetId="5">IF('[1]PRINT DETAIL'!XFD1="MARKETING PROMOTION",SUM('[1]PRINT DETAIL'!A3:A399)/2,IF('[1]PRINT DETAIL'!XFD1="TRANSFER FROM MB/MV",SUM('[1]PRINT DETAIL'!A3:A399)/2,SUM('[1]PRINT DETAIL'!A3:A399)))</definedName>
    <definedName name="TOTAL">IF('[1]PRINT DETAIL'!XFD1="MARKETING PROMOTION",SUM('[1]PRINT DETAIL'!A3:A399)/2,IF('[1]PRINT DETAIL'!XFD1="TRANSFER FROM MB/MV",SUM('[1]PRINT DETAIL'!A3:A399)/2,SUM('[1]PRINT DETAIL'!A3:A399)))</definedName>
    <definedName name="tt" localSheetId="6">IF(#REF!="MARKETING PROMOTION",SUM(#REF!)/2,IF(#REF!="TRANSFER FROM MB/MV",SUM(#REF!)/2,SUM(#REF!)))</definedName>
    <definedName name="tt" localSheetId="7">IF(#REF!="MARKETING PROMOTION",SUM(#REF!)/2,IF(#REF!="TRANSFER FROM MB/MV",SUM(#REF!)/2,SUM(#REF!)))</definedName>
    <definedName name="tt" localSheetId="5">IF(#REF!="MARKETING PROMOTION",SUM(#REF!)/2,IF(#REF!="TRANSFER FROM MB/MV",SUM(#REF!)/2,SUM(#REF!)))</definedName>
    <definedName name="tt">IF(#REF!="MARKETING PROMOTION",SUM(#REF!)/2,IF(#REF!="TRANSFER FROM MB/MV",SUM(#REF!)/2,SUM(#REF!)))</definedName>
    <definedName name="TUANANH" localSheetId="6">'[3]TURNOVER( BCC)'!#REF!</definedName>
    <definedName name="TUANANH" localSheetId="7">'[3]TURNOVER( BCC)'!#REF!</definedName>
    <definedName name="TUANANH" localSheetId="5">'[3]TURNOVER( BCC)'!#REF!</definedName>
    <definedName name="TUANANH">'[3]TURNOVER( BCC)'!#REF!</definedName>
    <definedName name="XFSD" localSheetId="6">#REF!</definedName>
    <definedName name="XFSD" localSheetId="7">#REF!</definedName>
    <definedName name="XFSD" localSheetId="5">#REF!</definedName>
    <definedName name="XFSD">#REF!</definedName>
  </definedNames>
  <calcPr calcId="162913"/>
</workbook>
</file>

<file path=xl/calcChain.xml><?xml version="1.0" encoding="utf-8"?>
<calcChain xmlns="http://schemas.openxmlformats.org/spreadsheetml/2006/main">
  <c r="F7" i="61" l="1"/>
  <c r="F8" i="61"/>
  <c r="F9" i="61"/>
  <c r="F10" i="61"/>
  <c r="F11" i="61"/>
  <c r="F12" i="61"/>
  <c r="F13" i="61"/>
  <c r="F14" i="61"/>
  <c r="F15" i="61"/>
  <c r="F16" i="61"/>
  <c r="F17" i="61"/>
  <c r="F18" i="61"/>
  <c r="F19" i="61"/>
  <c r="F20" i="61"/>
  <c r="F21" i="61"/>
  <c r="F22" i="61"/>
  <c r="F23" i="61"/>
  <c r="F24" i="61"/>
  <c r="F25" i="61"/>
  <c r="F26" i="61"/>
  <c r="F27" i="61"/>
  <c r="F28" i="61"/>
  <c r="F29" i="61"/>
  <c r="F30" i="61"/>
  <c r="F31" i="61"/>
  <c r="F32" i="61"/>
  <c r="F33" i="61"/>
  <c r="F34" i="61"/>
  <c r="F35" i="61"/>
  <c r="F36" i="61"/>
  <c r="F37" i="61"/>
  <c r="F38" i="61"/>
  <c r="F39" i="61"/>
  <c r="F40" i="61"/>
  <c r="F41" i="61"/>
  <c r="F42" i="61"/>
  <c r="F43" i="61"/>
  <c r="F44" i="61"/>
  <c r="F45" i="61"/>
  <c r="F46" i="61"/>
  <c r="F47" i="61"/>
  <c r="F48" i="61"/>
  <c r="F49" i="61"/>
  <c r="F50" i="61"/>
  <c r="F51" i="61"/>
  <c r="F52" i="61"/>
  <c r="F53" i="61"/>
  <c r="F54" i="61"/>
  <c r="F55" i="61"/>
  <c r="F56" i="61"/>
  <c r="F57" i="61"/>
  <c r="F58" i="61"/>
  <c r="F59" i="61"/>
  <c r="F60" i="61"/>
  <c r="F61" i="61"/>
  <c r="F62" i="61"/>
  <c r="F63" i="61"/>
  <c r="F64" i="61"/>
  <c r="F65" i="61"/>
  <c r="F66" i="61"/>
  <c r="F67" i="61"/>
  <c r="F68" i="61"/>
  <c r="F69" i="61"/>
  <c r="F70" i="61"/>
  <c r="F71" i="61"/>
  <c r="F72" i="61"/>
  <c r="F73" i="61"/>
  <c r="F74" i="61"/>
  <c r="F75" i="61"/>
  <c r="F76" i="61"/>
  <c r="F77" i="61"/>
  <c r="F78" i="61"/>
  <c r="F79" i="61"/>
  <c r="F80" i="61"/>
  <c r="F81" i="61"/>
  <c r="F82" i="61"/>
  <c r="F83" i="61"/>
  <c r="F84" i="61"/>
  <c r="F85" i="61"/>
  <c r="F86" i="61"/>
  <c r="F87" i="61"/>
  <c r="F88" i="61"/>
  <c r="F89" i="61"/>
  <c r="F90" i="61"/>
  <c r="F91" i="61"/>
  <c r="F92" i="61"/>
  <c r="F93" i="61"/>
  <c r="F94" i="61"/>
  <c r="F95" i="61"/>
  <c r="F96" i="61"/>
  <c r="F97" i="61"/>
  <c r="F98" i="61"/>
  <c r="F99" i="61"/>
  <c r="F100" i="61"/>
  <c r="F101" i="61"/>
  <c r="F102" i="61"/>
  <c r="F103" i="61"/>
  <c r="F104" i="61"/>
  <c r="F105" i="61"/>
  <c r="F106" i="61"/>
  <c r="F107" i="61"/>
  <c r="F108" i="61"/>
  <c r="F109" i="61"/>
  <c r="F110" i="61"/>
  <c r="F111" i="61"/>
  <c r="F112" i="61"/>
  <c r="F113" i="61"/>
  <c r="F114" i="61"/>
  <c r="F6" i="61"/>
  <c r="B3" i="51" l="1"/>
  <c r="B3" i="55"/>
  <c r="C3" i="61"/>
  <c r="M60" i="64"/>
  <c r="H63" i="64" s="1"/>
  <c r="G60" i="64"/>
  <c r="H60" i="61" l="1"/>
  <c r="H4" i="61"/>
  <c r="F4" i="61"/>
  <c r="F115" i="61" l="1"/>
  <c r="F121" i="61"/>
  <c r="F127" i="61"/>
  <c r="F133" i="61"/>
  <c r="F139" i="61"/>
  <c r="F145" i="61"/>
  <c r="F151" i="61"/>
  <c r="F157" i="61"/>
  <c r="F163" i="61"/>
  <c r="F169" i="61"/>
  <c r="F175" i="61"/>
  <c r="F181" i="61"/>
  <c r="F187" i="61"/>
  <c r="F193" i="61"/>
  <c r="F199" i="61"/>
  <c r="F205" i="61"/>
  <c r="F211" i="61"/>
  <c r="F217" i="61"/>
  <c r="F223" i="61"/>
  <c r="F229" i="61"/>
  <c r="F235" i="61"/>
  <c r="F116" i="61"/>
  <c r="F122" i="61"/>
  <c r="F128" i="61"/>
  <c r="F134" i="61"/>
  <c r="F140" i="61"/>
  <c r="F146" i="61"/>
  <c r="F152" i="61"/>
  <c r="F158" i="61"/>
  <c r="F164" i="61"/>
  <c r="F170" i="61"/>
  <c r="F176" i="61"/>
  <c r="F182" i="61"/>
  <c r="F188" i="61"/>
  <c r="F194" i="61"/>
  <c r="F200" i="61"/>
  <c r="F206" i="61"/>
  <c r="F212" i="61"/>
  <c r="F218" i="61"/>
  <c r="F224" i="61"/>
  <c r="F230" i="61"/>
  <c r="F117" i="61"/>
  <c r="F123" i="61"/>
  <c r="F129" i="61"/>
  <c r="F135" i="61"/>
  <c r="F141" i="61"/>
  <c r="F147" i="61"/>
  <c r="F153" i="61"/>
  <c r="F159" i="61"/>
  <c r="F165" i="61"/>
  <c r="F171" i="61"/>
  <c r="F177" i="61"/>
  <c r="F183" i="61"/>
  <c r="F189" i="61"/>
  <c r="F195" i="61"/>
  <c r="F201" i="61"/>
  <c r="F207" i="61"/>
  <c r="F213" i="61"/>
  <c r="F219" i="61"/>
  <c r="F225" i="61"/>
  <c r="F231" i="61"/>
  <c r="F118" i="61"/>
  <c r="F124" i="61"/>
  <c r="F130" i="61"/>
  <c r="F136" i="61"/>
  <c r="F142" i="61"/>
  <c r="F148" i="61"/>
  <c r="F154" i="61"/>
  <c r="F160" i="61"/>
  <c r="F166" i="61"/>
  <c r="F172" i="61"/>
  <c r="F178" i="61"/>
  <c r="F184" i="61"/>
  <c r="F190" i="61"/>
  <c r="F196" i="61"/>
  <c r="F202" i="61"/>
  <c r="F208" i="61"/>
  <c r="F214" i="61"/>
  <c r="F220" i="61"/>
  <c r="F226" i="61"/>
  <c r="F232" i="61"/>
  <c r="F238" i="61"/>
  <c r="F244" i="61"/>
  <c r="F250" i="61"/>
  <c r="F256" i="61"/>
  <c r="F262" i="61"/>
  <c r="F268" i="61"/>
  <c r="F274" i="61"/>
  <c r="F280" i="61"/>
  <c r="F286" i="61"/>
  <c r="F292" i="61"/>
  <c r="F298" i="61"/>
  <c r="F304" i="61"/>
  <c r="F310" i="61"/>
  <c r="F316" i="61"/>
  <c r="F322" i="61"/>
  <c r="F328" i="61"/>
  <c r="F334" i="61"/>
  <c r="F340" i="61"/>
  <c r="F346" i="61"/>
  <c r="F352" i="61"/>
  <c r="F358" i="61"/>
  <c r="F364" i="61"/>
  <c r="F370" i="61"/>
  <c r="F376" i="61"/>
  <c r="F382" i="61"/>
  <c r="F388" i="61"/>
  <c r="F394" i="61"/>
  <c r="F400" i="61"/>
  <c r="F406" i="61"/>
  <c r="F412" i="61"/>
  <c r="F418" i="61"/>
  <c r="F424" i="61"/>
  <c r="F430" i="61"/>
  <c r="F436" i="61"/>
  <c r="F442" i="61"/>
  <c r="F448" i="61"/>
  <c r="F454" i="61"/>
  <c r="F460" i="61"/>
  <c r="F466" i="61"/>
  <c r="F472" i="61"/>
  <c r="F478" i="61"/>
  <c r="F484" i="61"/>
  <c r="F490" i="61"/>
  <c r="F496" i="61"/>
  <c r="F502" i="61"/>
  <c r="F508" i="61"/>
  <c r="F514" i="61"/>
  <c r="F520" i="61"/>
  <c r="F526" i="61"/>
  <c r="F532" i="61"/>
  <c r="F538" i="61"/>
  <c r="F544" i="61"/>
  <c r="F550" i="61"/>
  <c r="F556" i="61"/>
  <c r="F562" i="61"/>
  <c r="F568" i="61"/>
  <c r="F574" i="61"/>
  <c r="F580" i="61"/>
  <c r="F586" i="61"/>
  <c r="F592" i="61"/>
  <c r="F598" i="61"/>
  <c r="F126" i="61"/>
  <c r="F138" i="61"/>
  <c r="F150" i="61"/>
  <c r="F162" i="61"/>
  <c r="F119" i="61"/>
  <c r="F125" i="61"/>
  <c r="F131" i="61"/>
  <c r="F137" i="61"/>
  <c r="F143" i="61"/>
  <c r="F149" i="61"/>
  <c r="F155" i="61"/>
  <c r="F161" i="61"/>
  <c r="F167" i="61"/>
  <c r="F173" i="61"/>
  <c r="F179" i="61"/>
  <c r="F185" i="61"/>
  <c r="F191" i="61"/>
  <c r="F197" i="61"/>
  <c r="F203" i="61"/>
  <c r="F209" i="61"/>
  <c r="F215" i="61"/>
  <c r="F221" i="61"/>
  <c r="F227" i="61"/>
  <c r="F233" i="61"/>
  <c r="F239" i="61"/>
  <c r="F245" i="61"/>
  <c r="F251" i="61"/>
  <c r="F257" i="61"/>
  <c r="F263" i="61"/>
  <c r="F269" i="61"/>
  <c r="F275" i="61"/>
  <c r="F281" i="61"/>
  <c r="F287" i="61"/>
  <c r="F293" i="61"/>
  <c r="F299" i="61"/>
  <c r="F305" i="61"/>
  <c r="F311" i="61"/>
  <c r="F317" i="61"/>
  <c r="F323" i="61"/>
  <c r="F329" i="61"/>
  <c r="F335" i="61"/>
  <c r="F341" i="61"/>
  <c r="F347" i="61"/>
  <c r="F353" i="61"/>
  <c r="F359" i="61"/>
  <c r="F365" i="61"/>
  <c r="F371" i="61"/>
  <c r="F377" i="61"/>
  <c r="F383" i="61"/>
  <c r="F389" i="61"/>
  <c r="F395" i="61"/>
  <c r="F401" i="61"/>
  <c r="F407" i="61"/>
  <c r="F413" i="61"/>
  <c r="F419" i="61"/>
  <c r="F425" i="61"/>
  <c r="F431" i="61"/>
  <c r="F437" i="61"/>
  <c r="F443" i="61"/>
  <c r="F449" i="61"/>
  <c r="F455" i="61"/>
  <c r="F461" i="61"/>
  <c r="F467" i="61"/>
  <c r="F473" i="61"/>
  <c r="F479" i="61"/>
  <c r="F485" i="61"/>
  <c r="F491" i="61"/>
  <c r="F497" i="61"/>
  <c r="F503" i="61"/>
  <c r="F509" i="61"/>
  <c r="F515" i="61"/>
  <c r="F521" i="61"/>
  <c r="F527" i="61"/>
  <c r="F533" i="61"/>
  <c r="F539" i="61"/>
  <c r="F545" i="61"/>
  <c r="F551" i="61"/>
  <c r="F557" i="61"/>
  <c r="F563" i="61"/>
  <c r="F569" i="61"/>
  <c r="F575" i="61"/>
  <c r="F581" i="61"/>
  <c r="F587" i="61"/>
  <c r="F593" i="61"/>
  <c r="F599" i="61"/>
  <c r="F120" i="61"/>
  <c r="F7" i="62" s="1"/>
  <c r="F132" i="61"/>
  <c r="F144" i="61"/>
  <c r="F156" i="61"/>
  <c r="F180" i="61"/>
  <c r="F216" i="61"/>
  <c r="F240" i="61"/>
  <c r="F248" i="61"/>
  <c r="F258" i="61"/>
  <c r="F266" i="61"/>
  <c r="F276" i="61"/>
  <c r="F284" i="61"/>
  <c r="F294" i="61"/>
  <c r="F302" i="61"/>
  <c r="F312" i="61"/>
  <c r="F320" i="61"/>
  <c r="F330" i="61"/>
  <c r="F338" i="61"/>
  <c r="F348" i="61"/>
  <c r="F356" i="61"/>
  <c r="F366" i="61"/>
  <c r="F374" i="61"/>
  <c r="F384" i="61"/>
  <c r="F392" i="61"/>
  <c r="F402" i="61"/>
  <c r="F410" i="61"/>
  <c r="F420" i="61"/>
  <c r="F428" i="61"/>
  <c r="F438" i="61"/>
  <c r="F446" i="61"/>
  <c r="F456" i="61"/>
  <c r="F464" i="61"/>
  <c r="F474" i="61"/>
  <c r="F482" i="61"/>
  <c r="F492" i="61"/>
  <c r="F500" i="61"/>
  <c r="F510" i="61"/>
  <c r="F518" i="61"/>
  <c r="F528" i="61"/>
  <c r="F536" i="61"/>
  <c r="F546" i="61"/>
  <c r="F554" i="61"/>
  <c r="F564" i="61"/>
  <c r="F572" i="61"/>
  <c r="F582" i="61"/>
  <c r="F590" i="61"/>
  <c r="F600" i="61"/>
  <c r="F186" i="61"/>
  <c r="F222" i="61"/>
  <c r="F241" i="61"/>
  <c r="F249" i="61"/>
  <c r="F259" i="61"/>
  <c r="F267" i="61"/>
  <c r="F277" i="61"/>
  <c r="F285" i="61"/>
  <c r="F295" i="61"/>
  <c r="F303" i="61"/>
  <c r="F313" i="61"/>
  <c r="F321" i="61"/>
  <c r="F331" i="61"/>
  <c r="F339" i="61"/>
  <c r="F349" i="61"/>
  <c r="F357" i="61"/>
  <c r="F367" i="61"/>
  <c r="F375" i="61"/>
  <c r="F385" i="61"/>
  <c r="F393" i="61"/>
  <c r="F403" i="61"/>
  <c r="F411" i="61"/>
  <c r="F421" i="61"/>
  <c r="F429" i="61"/>
  <c r="F439" i="61"/>
  <c r="F447" i="61"/>
  <c r="F457" i="61"/>
  <c r="F465" i="61"/>
  <c r="F475" i="61"/>
  <c r="F483" i="61"/>
  <c r="F493" i="61"/>
  <c r="F501" i="61"/>
  <c r="F511" i="61"/>
  <c r="F519" i="61"/>
  <c r="F529" i="61"/>
  <c r="F537" i="61"/>
  <c r="F547" i="61"/>
  <c r="F555" i="61"/>
  <c r="F565" i="61"/>
  <c r="F573" i="61"/>
  <c r="F583" i="61"/>
  <c r="F591" i="61"/>
  <c r="F192" i="61"/>
  <c r="F228" i="61"/>
  <c r="F242" i="61"/>
  <c r="F252" i="61"/>
  <c r="F260" i="61"/>
  <c r="F270" i="61"/>
  <c r="F278" i="61"/>
  <c r="F288" i="61"/>
  <c r="F296" i="61"/>
  <c r="F306" i="61"/>
  <c r="F314" i="61"/>
  <c r="F324" i="61"/>
  <c r="F332" i="61"/>
  <c r="F342" i="61"/>
  <c r="F350" i="61"/>
  <c r="F360" i="61"/>
  <c r="F368" i="61"/>
  <c r="F378" i="61"/>
  <c r="F386" i="61"/>
  <c r="F396" i="61"/>
  <c r="F404" i="61"/>
  <c r="F414" i="61"/>
  <c r="F422" i="61"/>
  <c r="F432" i="61"/>
  <c r="F440" i="61"/>
  <c r="F450" i="61"/>
  <c r="F458" i="61"/>
  <c r="F468" i="61"/>
  <c r="F476" i="61"/>
  <c r="F486" i="61"/>
  <c r="F494" i="61"/>
  <c r="F504" i="61"/>
  <c r="F512" i="61"/>
  <c r="F522" i="61"/>
  <c r="F530" i="61"/>
  <c r="F540" i="61"/>
  <c r="F548" i="61"/>
  <c r="F558" i="61"/>
  <c r="F566" i="61"/>
  <c r="F576" i="61"/>
  <c r="F584" i="61"/>
  <c r="F594" i="61"/>
  <c r="F198" i="61"/>
  <c r="F234" i="61"/>
  <c r="F243" i="61"/>
  <c r="F253" i="61"/>
  <c r="F261" i="61"/>
  <c r="F271" i="61"/>
  <c r="F279" i="61"/>
  <c r="F289" i="61"/>
  <c r="F297" i="61"/>
  <c r="F307" i="61"/>
  <c r="F315" i="61"/>
  <c r="F325" i="61"/>
  <c r="F333" i="61"/>
  <c r="F343" i="61"/>
  <c r="F351" i="61"/>
  <c r="F361" i="61"/>
  <c r="F369" i="61"/>
  <c r="F379" i="61"/>
  <c r="F387" i="61"/>
  <c r="F397" i="61"/>
  <c r="F405" i="61"/>
  <c r="F415" i="61"/>
  <c r="F423" i="61"/>
  <c r="F433" i="61"/>
  <c r="F441" i="61"/>
  <c r="F451" i="61"/>
  <c r="F459" i="61"/>
  <c r="F469" i="61"/>
  <c r="F477" i="61"/>
  <c r="F487" i="61"/>
  <c r="F495" i="61"/>
  <c r="F505" i="61"/>
  <c r="F513" i="61"/>
  <c r="F523" i="61"/>
  <c r="F531" i="61"/>
  <c r="F541" i="61"/>
  <c r="F549" i="61"/>
  <c r="F204" i="61"/>
  <c r="F254" i="61"/>
  <c r="F282" i="61"/>
  <c r="F308" i="61"/>
  <c r="F336" i="61"/>
  <c r="F362" i="61"/>
  <c r="F390" i="61"/>
  <c r="F416" i="61"/>
  <c r="F444" i="61"/>
  <c r="F470" i="61"/>
  <c r="F498" i="61"/>
  <c r="F524" i="61"/>
  <c r="F552" i="61"/>
  <c r="F570" i="61"/>
  <c r="F588" i="61"/>
  <c r="F210" i="61"/>
  <c r="F255" i="61"/>
  <c r="F283" i="61"/>
  <c r="F309" i="61"/>
  <c r="F337" i="61"/>
  <c r="F363" i="61"/>
  <c r="F391" i="61"/>
  <c r="F417" i="61"/>
  <c r="F445" i="61"/>
  <c r="F471" i="61"/>
  <c r="F499" i="61"/>
  <c r="F525" i="61"/>
  <c r="F553" i="61"/>
  <c r="F571" i="61"/>
  <c r="F589" i="61"/>
  <c r="F427" i="61"/>
  <c r="F481" i="61"/>
  <c r="F535" i="61"/>
  <c r="F578" i="61"/>
  <c r="F246" i="61"/>
  <c r="F272" i="61"/>
  <c r="F326" i="61"/>
  <c r="F408" i="61"/>
  <c r="F462" i="61"/>
  <c r="F516" i="61"/>
  <c r="F542" i="61"/>
  <c r="F597" i="61"/>
  <c r="F247" i="61"/>
  <c r="F301" i="61"/>
  <c r="F355" i="61"/>
  <c r="F409" i="61"/>
  <c r="F435" i="61"/>
  <c r="F489" i="61"/>
  <c r="F543" i="61"/>
  <c r="F236" i="61"/>
  <c r="F264" i="61"/>
  <c r="F290" i="61"/>
  <c r="F318" i="61"/>
  <c r="F344" i="61"/>
  <c r="F372" i="61"/>
  <c r="F398" i="61"/>
  <c r="F426" i="61"/>
  <c r="F452" i="61"/>
  <c r="F480" i="61"/>
  <c r="F506" i="61"/>
  <c r="F534" i="61"/>
  <c r="F559" i="61"/>
  <c r="F577" i="61"/>
  <c r="F595" i="61"/>
  <c r="F237" i="61"/>
  <c r="F265" i="61"/>
  <c r="F291" i="61"/>
  <c r="F319" i="61"/>
  <c r="F345" i="61"/>
  <c r="F373" i="61"/>
  <c r="F399" i="61"/>
  <c r="F453" i="61"/>
  <c r="F507" i="61"/>
  <c r="F560" i="61"/>
  <c r="F596" i="61"/>
  <c r="F168" i="61"/>
  <c r="F300" i="61"/>
  <c r="F354" i="61"/>
  <c r="F380" i="61"/>
  <c r="F434" i="61"/>
  <c r="F488" i="61"/>
  <c r="F561" i="61"/>
  <c r="F579" i="61"/>
  <c r="F174" i="61"/>
  <c r="F273" i="61"/>
  <c r="F327" i="61"/>
  <c r="F381" i="61"/>
  <c r="F463" i="61"/>
  <c r="F517" i="61"/>
  <c r="F567" i="61"/>
  <c r="F585" i="61"/>
  <c r="J4" i="61"/>
  <c r="E15" i="62" l="1"/>
  <c r="E10" i="62"/>
  <c r="F8" i="62"/>
  <c r="F6" i="62"/>
  <c r="E18" i="62"/>
  <c r="F16" i="62"/>
  <c r="E14" i="62"/>
  <c r="F11" i="62"/>
  <c r="F23" i="62"/>
  <c r="E17" i="62"/>
  <c r="E9" i="62"/>
  <c r="E21" i="62"/>
  <c r="E8" i="62"/>
  <c r="F21" i="62"/>
  <c r="F19" i="62"/>
  <c r="F17" i="62"/>
  <c r="E16" i="62"/>
  <c r="E11" i="62"/>
  <c r="F12" i="62"/>
  <c r="F15" i="62"/>
  <c r="F22" i="62"/>
  <c r="F10" i="62"/>
  <c r="F9" i="62"/>
  <c r="G9" i="62" s="1"/>
  <c r="E22" i="62"/>
  <c r="F18" i="62"/>
  <c r="E20" i="62"/>
  <c r="F14" i="62"/>
  <c r="E13" i="62"/>
  <c r="E23" i="62"/>
  <c r="F13" i="62"/>
  <c r="E12" i="62"/>
  <c r="E19" i="62"/>
  <c r="E7" i="62"/>
  <c r="G7" i="62" s="1"/>
  <c r="F20" i="62"/>
  <c r="E6" i="62"/>
  <c r="G17" i="62"/>
  <c r="G13" i="62" l="1"/>
  <c r="G6" i="62"/>
  <c r="G23" i="62"/>
  <c r="G19" i="62"/>
  <c r="G8" i="62"/>
  <c r="G18" i="62"/>
  <c r="G14" i="62"/>
  <c r="G15" i="62"/>
  <c r="G21" i="62"/>
  <c r="G11" i="62"/>
  <c r="G10" i="62"/>
  <c r="G16" i="62"/>
  <c r="F4" i="62"/>
  <c r="G20" i="62"/>
  <c r="G22" i="62"/>
  <c r="E4" i="62"/>
  <c r="G12" i="62"/>
  <c r="E37" i="59"/>
  <c r="I30" i="59"/>
  <c r="I31" i="59"/>
  <c r="I32" i="59"/>
  <c r="I33" i="59"/>
  <c r="I34" i="59"/>
  <c r="I35" i="59"/>
  <c r="I36" i="59"/>
  <c r="I21" i="59"/>
  <c r="I22" i="59"/>
  <c r="I23" i="59"/>
  <c r="I24" i="59"/>
  <c r="I25" i="59"/>
  <c r="I26" i="59"/>
  <c r="I27" i="59"/>
  <c r="I28" i="59"/>
  <c r="I29" i="59"/>
  <c r="I12" i="59"/>
  <c r="I13" i="59"/>
  <c r="I14" i="59"/>
  <c r="I15" i="59"/>
  <c r="I16" i="59"/>
  <c r="I17" i="59"/>
  <c r="I18" i="59"/>
  <c r="I19" i="59"/>
  <c r="I20" i="59"/>
  <c r="I6" i="59"/>
  <c r="I7" i="59"/>
  <c r="I8" i="59"/>
  <c r="I9" i="59"/>
  <c r="I10" i="59"/>
  <c r="I11" i="59"/>
  <c r="L11" i="59" s="1"/>
  <c r="H6" i="59"/>
  <c r="H7" i="59"/>
  <c r="H8" i="59"/>
  <c r="H9" i="59"/>
  <c r="H10" i="59"/>
  <c r="H31" i="59"/>
  <c r="H32" i="59"/>
  <c r="H33" i="59"/>
  <c r="H34" i="59"/>
  <c r="H35" i="59"/>
  <c r="H36" i="59"/>
  <c r="H23" i="59"/>
  <c r="H24" i="59"/>
  <c r="H25" i="59"/>
  <c r="H26" i="59"/>
  <c r="H27" i="59"/>
  <c r="H28" i="59"/>
  <c r="H29" i="59"/>
  <c r="H30" i="59"/>
  <c r="H17" i="59"/>
  <c r="H18" i="59"/>
  <c r="H19" i="59"/>
  <c r="H20" i="59"/>
  <c r="H21" i="59"/>
  <c r="H22" i="59"/>
  <c r="H12" i="59"/>
  <c r="H13" i="59"/>
  <c r="H14" i="59"/>
  <c r="H15" i="59"/>
  <c r="H16" i="59"/>
  <c r="H11" i="59"/>
  <c r="M33" i="59"/>
  <c r="M34" i="59"/>
  <c r="M35" i="59"/>
  <c r="M36" i="59"/>
  <c r="M24" i="59"/>
  <c r="M25" i="59"/>
  <c r="M26" i="59"/>
  <c r="M27" i="59"/>
  <c r="M28" i="59"/>
  <c r="M29" i="59"/>
  <c r="M30" i="59"/>
  <c r="M31" i="59"/>
  <c r="M32" i="59"/>
  <c r="M12" i="59"/>
  <c r="M13" i="59"/>
  <c r="M14" i="59"/>
  <c r="M15" i="59"/>
  <c r="M16" i="59"/>
  <c r="M17" i="59"/>
  <c r="M18" i="59"/>
  <c r="M19" i="59"/>
  <c r="M20" i="59"/>
  <c r="M21" i="59"/>
  <c r="M22" i="59"/>
  <c r="M23" i="59"/>
  <c r="M6" i="59"/>
  <c r="M7" i="59"/>
  <c r="M8" i="59"/>
  <c r="M9" i="59"/>
  <c r="M10" i="59"/>
  <c r="M11" i="59"/>
  <c r="K11" i="59"/>
  <c r="H4" i="62" l="1"/>
  <c r="L6" i="59"/>
  <c r="J7" i="59"/>
  <c r="K7" i="59"/>
  <c r="J8" i="59"/>
  <c r="K8" i="59"/>
  <c r="L8" i="59" s="1"/>
  <c r="J9" i="59"/>
  <c r="K9" i="59"/>
  <c r="J10" i="59"/>
  <c r="K10" i="59"/>
  <c r="L10" i="59" s="1"/>
  <c r="J11" i="59"/>
  <c r="J12" i="59"/>
  <c r="K12" i="59"/>
  <c r="J13" i="59"/>
  <c r="K13" i="59"/>
  <c r="J14" i="59"/>
  <c r="K14" i="59"/>
  <c r="J15" i="59"/>
  <c r="K15" i="59"/>
  <c r="J16" i="59"/>
  <c r="K16" i="59"/>
  <c r="L16" i="59" s="1"/>
  <c r="J17" i="59"/>
  <c r="K17" i="59"/>
  <c r="J18" i="59"/>
  <c r="K18" i="59"/>
  <c r="J19" i="59"/>
  <c r="K19" i="59"/>
  <c r="J20" i="59"/>
  <c r="K20" i="59"/>
  <c r="L20" i="59" s="1"/>
  <c r="J21" i="59"/>
  <c r="K21" i="59"/>
  <c r="J22" i="59"/>
  <c r="K22" i="59"/>
  <c r="L22" i="59" s="1"/>
  <c r="J23" i="59"/>
  <c r="K23" i="59"/>
  <c r="J24" i="59"/>
  <c r="K24" i="59"/>
  <c r="J25" i="59"/>
  <c r="K25" i="59"/>
  <c r="J26" i="59"/>
  <c r="K26" i="59"/>
  <c r="L26" i="59" s="1"/>
  <c r="J27" i="59"/>
  <c r="K27" i="59"/>
  <c r="J28" i="59"/>
  <c r="K28" i="59"/>
  <c r="L28" i="59" s="1"/>
  <c r="J29" i="59"/>
  <c r="K29" i="59"/>
  <c r="J30" i="59"/>
  <c r="K30" i="59"/>
  <c r="J31" i="59"/>
  <c r="K31" i="59"/>
  <c r="J32" i="59"/>
  <c r="K32" i="59"/>
  <c r="L32" i="59" s="1"/>
  <c r="J33" i="59"/>
  <c r="K33" i="59"/>
  <c r="J34" i="59"/>
  <c r="K34" i="59"/>
  <c r="L34" i="59" s="1"/>
  <c r="J35" i="59"/>
  <c r="K35" i="59"/>
  <c r="J36" i="59"/>
  <c r="K36" i="59"/>
  <c r="G37" i="59"/>
  <c r="F37" i="59"/>
  <c r="D37" i="59"/>
  <c r="K6" i="59"/>
  <c r="J6" i="59"/>
  <c r="M37" i="59" l="1"/>
  <c r="L36" i="59"/>
  <c r="L30" i="59"/>
  <c r="L24" i="59"/>
  <c r="L18" i="59"/>
  <c r="L14" i="59"/>
  <c r="L12" i="59"/>
  <c r="L9" i="59"/>
  <c r="L7" i="59"/>
  <c r="L35" i="59"/>
  <c r="L33" i="59"/>
  <c r="L29" i="59"/>
  <c r="L27" i="59"/>
  <c r="L25" i="59"/>
  <c r="L23" i="59"/>
  <c r="L21" i="59"/>
  <c r="L19" i="59"/>
  <c r="L17" i="59"/>
  <c r="L15" i="59"/>
  <c r="L13" i="59"/>
  <c r="L31" i="59"/>
  <c r="I37" i="59"/>
  <c r="G40" i="59" s="1"/>
  <c r="J37" i="59"/>
  <c r="D41" i="59" s="1"/>
  <c r="K37" i="59"/>
  <c r="G41" i="59" s="1"/>
  <c r="H37" i="59"/>
  <c r="D40" i="59" s="1"/>
  <c r="L46" i="55"/>
  <c r="L38" i="55"/>
  <c r="H38" i="55"/>
  <c r="L31" i="55"/>
  <c r="H31" i="55"/>
  <c r="L24" i="55"/>
  <c r="H24" i="55"/>
  <c r="L17" i="55"/>
  <c r="H17" i="55"/>
  <c r="L56" i="51"/>
  <c r="H56" i="51"/>
  <c r="L48" i="51"/>
  <c r="H48" i="51"/>
  <c r="L39" i="51"/>
  <c r="H39" i="51"/>
  <c r="L25" i="51"/>
  <c r="H25" i="51"/>
  <c r="L18" i="51"/>
  <c r="H18" i="51"/>
  <c r="P21" i="46"/>
  <c r="L21" i="46"/>
  <c r="P32" i="46"/>
  <c r="L32" i="46"/>
  <c r="L37" i="59" l="1"/>
  <c r="G43" i="59"/>
  <c r="I40" i="59"/>
  <c r="D43" i="59"/>
  <c r="I41" i="59"/>
  <c r="I43" i="59" l="1"/>
  <c r="H14" i="58"/>
  <c r="H13" i="58"/>
  <c r="H12" i="58"/>
  <c r="H11" i="58"/>
  <c r="H10" i="58"/>
  <c r="H9" i="58"/>
  <c r="H8" i="58"/>
  <c r="H7" i="58"/>
  <c r="D12" i="58"/>
  <c r="D11" i="58"/>
  <c r="D10" i="58"/>
  <c r="D9" i="58"/>
  <c r="D8" i="58"/>
  <c r="D7" i="58"/>
  <c r="H15" i="58" l="1"/>
  <c r="H16" i="58" s="1"/>
  <c r="D13" i="58"/>
  <c r="D18" i="58" l="1"/>
  <c r="H10" i="55"/>
  <c r="S13" i="46" l="1"/>
  <c r="S14" i="46"/>
  <c r="S15" i="46"/>
  <c r="S16" i="46"/>
  <c r="S17" i="46"/>
  <c r="S18" i="46"/>
  <c r="S19" i="46"/>
  <c r="S20" i="46"/>
  <c r="S21" i="46"/>
  <c r="S22" i="46"/>
  <c r="S12" i="46"/>
  <c r="T13" i="46"/>
  <c r="T14" i="46"/>
  <c r="T15" i="46"/>
  <c r="T16" i="46"/>
  <c r="T17" i="46"/>
  <c r="T18" i="46"/>
  <c r="T19" i="46"/>
  <c r="T20" i="46"/>
  <c r="T21" i="46"/>
  <c r="T12" i="46"/>
  <c r="D13" i="46" l="1"/>
  <c r="D14" i="46"/>
  <c r="D23" i="46" l="1"/>
  <c r="H10" i="46" l="1"/>
  <c r="H11" i="46"/>
  <c r="H58" i="51" l="1"/>
  <c r="D53" i="51" l="1"/>
  <c r="H17" i="46" l="1"/>
  <c r="D41" i="51" l="1"/>
  <c r="D40" i="51"/>
  <c r="D42" i="54" l="1"/>
  <c r="L5" i="51" l="1"/>
  <c r="L35" i="46" l="1"/>
  <c r="D58" i="55"/>
  <c r="D57" i="55"/>
  <c r="D56" i="55"/>
  <c r="D55" i="55"/>
  <c r="D50" i="55"/>
  <c r="D49" i="55"/>
  <c r="D48" i="55"/>
  <c r="D47" i="55"/>
  <c r="H46" i="55"/>
  <c r="D46" i="55"/>
  <c r="D45" i="55"/>
  <c r="D44" i="55"/>
  <c r="D43" i="55"/>
  <c r="D42" i="55"/>
  <c r="D41" i="55"/>
  <c r="D36" i="55"/>
  <c r="D35" i="55"/>
  <c r="D34" i="55"/>
  <c r="D33" i="55"/>
  <c r="D32" i="55"/>
  <c r="D31" i="55"/>
  <c r="D30" i="55"/>
  <c r="D29" i="55"/>
  <c r="D28" i="55"/>
  <c r="D27" i="55"/>
  <c r="D26" i="55"/>
  <c r="D21" i="55"/>
  <c r="D20" i="55"/>
  <c r="D15" i="55"/>
  <c r="D14" i="55"/>
  <c r="D13" i="55"/>
  <c r="D12" i="55"/>
  <c r="D11" i="55"/>
  <c r="D10" i="55"/>
  <c r="D22" i="55" l="1"/>
  <c r="D37" i="55"/>
  <c r="D16" i="55"/>
  <c r="D51" i="55"/>
  <c r="D59" i="55"/>
  <c r="H48" i="55"/>
  <c r="L8" i="55" l="1"/>
  <c r="L9" i="55"/>
  <c r="D61" i="55"/>
  <c r="E42" i="54"/>
  <c r="F42" i="54" s="1"/>
  <c r="L10" i="55" l="1"/>
  <c r="D22" i="51"/>
  <c r="D23" i="51"/>
  <c r="D24" i="51"/>
  <c r="D25" i="51"/>
  <c r="D26" i="51"/>
  <c r="D27" i="51"/>
  <c r="D21" i="51"/>
  <c r="D20" i="51"/>
  <c r="L48" i="55" l="1"/>
  <c r="L50" i="55" s="1"/>
  <c r="D28" i="51"/>
  <c r="D29" i="51" s="1"/>
  <c r="D41" i="46"/>
  <c r="D40" i="46"/>
  <c r="D39" i="46"/>
  <c r="D38" i="46"/>
  <c r="D37" i="46"/>
  <c r="D36" i="46"/>
  <c r="D35" i="46"/>
  <c r="D34" i="46"/>
  <c r="D33" i="46"/>
  <c r="D32" i="46"/>
  <c r="H34" i="46"/>
  <c r="H33" i="46"/>
  <c r="H32" i="46"/>
  <c r="H31" i="46"/>
  <c r="H30" i="46"/>
  <c r="H29" i="46"/>
  <c r="H28" i="46"/>
  <c r="H27" i="46"/>
  <c r="H26" i="46"/>
  <c r="H25" i="46"/>
  <c r="H24" i="46"/>
  <c r="D26" i="46"/>
  <c r="D25" i="46"/>
  <c r="D24" i="46"/>
  <c r="D22" i="46"/>
  <c r="D21" i="46"/>
  <c r="D20" i="46"/>
  <c r="H19" i="46"/>
  <c r="D19" i="46"/>
  <c r="H18" i="46"/>
  <c r="H16" i="46"/>
  <c r="H15" i="46"/>
  <c r="H14" i="46"/>
  <c r="H13" i="46"/>
  <c r="H12" i="46"/>
  <c r="D12" i="46"/>
  <c r="D11" i="46"/>
  <c r="D10" i="46"/>
  <c r="H9" i="46"/>
  <c r="D9" i="46"/>
  <c r="D27" i="46" l="1"/>
  <c r="D28" i="46" s="1"/>
  <c r="D15" i="46"/>
  <c r="H20" i="46"/>
  <c r="H35" i="46"/>
  <c r="D42" i="46"/>
  <c r="P9" i="46" l="1"/>
  <c r="C45" i="46"/>
  <c r="P8" i="46"/>
  <c r="D57" i="51"/>
  <c r="D56" i="51"/>
  <c r="D55" i="51"/>
  <c r="D54" i="51"/>
  <c r="D52" i="51"/>
  <c r="D51" i="51"/>
  <c r="D50" i="51"/>
  <c r="D49" i="51"/>
  <c r="D48" i="51"/>
  <c r="D43" i="51"/>
  <c r="D42" i="51"/>
  <c r="D39" i="51"/>
  <c r="D38" i="51"/>
  <c r="D37" i="51"/>
  <c r="D36" i="51"/>
  <c r="D35" i="51"/>
  <c r="D34" i="51"/>
  <c r="D33" i="51"/>
  <c r="D15" i="51"/>
  <c r="D14" i="51"/>
  <c r="D13" i="51"/>
  <c r="D12" i="51"/>
  <c r="D11" i="51"/>
  <c r="D10" i="51"/>
  <c r="P10" i="46" l="1"/>
  <c r="P35" i="46" s="1"/>
  <c r="D44" i="51"/>
  <c r="D58" i="51"/>
  <c r="D16" i="51"/>
  <c r="D60" i="51" l="1"/>
  <c r="L9" i="51"/>
  <c r="L10" i="51"/>
  <c r="L11" i="51" l="1"/>
  <c r="L58" i="51" s="1"/>
  <c r="L60" i="51" s="1"/>
  <c r="P37" i="46" l="1"/>
</calcChain>
</file>

<file path=xl/sharedStrings.xml><?xml version="1.0" encoding="utf-8"?>
<sst xmlns="http://schemas.openxmlformats.org/spreadsheetml/2006/main" count="859" uniqueCount="195">
  <si>
    <t xml:space="preserve">FRONT WINDOW CLOSEOUT SHEET </t>
  </si>
  <si>
    <t>Name/ID:</t>
  </si>
  <si>
    <t>Shift:</t>
  </si>
  <si>
    <t>FRONT WINDOW INVENTORY</t>
  </si>
  <si>
    <t>(a) FRONT WINDOW OPENING</t>
  </si>
  <si>
    <t>(a) FRONT WINDOW CLOSING</t>
  </si>
  <si>
    <t>(a)  UNITED STATE DOLLAR - USD</t>
  </si>
  <si>
    <t>CASH</t>
  </si>
  <si>
    <t>Denomination</t>
  </si>
  <si>
    <t>Qty</t>
  </si>
  <si>
    <t>Amount</t>
  </si>
  <si>
    <t>CHIPS</t>
  </si>
  <si>
    <t>(a) Sub-Total</t>
  </si>
  <si>
    <t>CASH FILL DOCUMENT</t>
  </si>
  <si>
    <t>AMOUNT</t>
  </si>
  <si>
    <t>CASH CREDIT DOCUMENT</t>
  </si>
  <si>
    <t>(b) Sub-Total</t>
  </si>
  <si>
    <t xml:space="preserve">(b) CAMBODIA RIEL - KHR </t>
  </si>
  <si>
    <t>CHIP FILL DOCUMENT</t>
  </si>
  <si>
    <t>CHIP CREDIT DOCUMENT</t>
  </si>
  <si>
    <t>(c) CC-01</t>
  </si>
  <si>
    <t>(c) Sub-Total</t>
  </si>
  <si>
    <t>Denom</t>
  </si>
  <si>
    <t>REDEEMED MARKER</t>
  </si>
  <si>
    <t>(d) Sub-Total</t>
  </si>
  <si>
    <t>RECEIVABLES</t>
  </si>
  <si>
    <t>PAYABLES</t>
  </si>
  <si>
    <t>(e) Sub-Total</t>
  </si>
  <si>
    <t xml:space="preserve">Outgoing Cashier: </t>
  </si>
  <si>
    <t>Outgoing Supervisor:</t>
  </si>
  <si>
    <t xml:space="preserve">TOTAL INVENTORY </t>
  </si>
  <si>
    <t>Time</t>
  </si>
  <si>
    <t>Night Shift Cage Supervisor:</t>
  </si>
  <si>
    <t>(e) NNP</t>
  </si>
  <si>
    <t>CCTV</t>
  </si>
  <si>
    <t>DATE:</t>
  </si>
  <si>
    <t>FRONT WINDOW #</t>
  </si>
  <si>
    <t xml:space="preserve"> </t>
  </si>
  <si>
    <t>No.</t>
  </si>
  <si>
    <t>DEPOSIT</t>
  </si>
  <si>
    <t>.</t>
  </si>
  <si>
    <t>(c) CC-02</t>
  </si>
  <si>
    <t>DEPOSIT REDEEMED</t>
  </si>
  <si>
    <t>(f) Sub-Total</t>
  </si>
  <si>
    <t>TOTAL (a+b+c+d+e+f)</t>
  </si>
  <si>
    <t>CREDIT</t>
  </si>
  <si>
    <t>(d) JCC-02</t>
  </si>
  <si>
    <t>VJCC</t>
  </si>
  <si>
    <t>VJNN</t>
  </si>
  <si>
    <t xml:space="preserve"> BALANCE </t>
  </si>
  <si>
    <t>USD</t>
  </si>
  <si>
    <t>Front Window No.:  #01 (Buy In/Cash Out)</t>
  </si>
  <si>
    <r>
      <t>Front Window No.:  #02 (Payment</t>
    </r>
    <r>
      <rPr>
        <b/>
        <sz val="12"/>
        <rFont val="MingLiU"/>
        <family val="3"/>
        <charset val="136"/>
      </rPr>
      <t>）</t>
    </r>
    <phoneticPr fontId="27" type="noConversion"/>
  </si>
  <si>
    <t>REMARKS</t>
  </si>
  <si>
    <t>VCC</t>
  </si>
  <si>
    <t>MKR</t>
  </si>
  <si>
    <t>CC01 TO VCC</t>
  </si>
  <si>
    <t>CAGE SUPERVISOR:</t>
  </si>
  <si>
    <t>OUTGOING CAGE SUPERVISOR:</t>
  </si>
  <si>
    <t>INCOMING CAGE SUPERVISOR:</t>
  </si>
  <si>
    <t>USD</t>
    <phoneticPr fontId="27" type="noConversion"/>
  </si>
  <si>
    <t xml:space="preserve"> </t>
    <phoneticPr fontId="19" type="noConversion"/>
  </si>
  <si>
    <t>CAGE CASHIER:</t>
    <phoneticPr fontId="19" type="noConversion"/>
  </si>
  <si>
    <t>Date.</t>
  </si>
  <si>
    <t>Time.</t>
  </si>
  <si>
    <t>Commission Pay Back</t>
  </si>
  <si>
    <t>Commision Pay</t>
  </si>
  <si>
    <t>Cage ID</t>
  </si>
  <si>
    <t>Cage Daily Pay Commision Report</t>
  </si>
  <si>
    <t>NIUNIU JACKPOT TORO</t>
  </si>
  <si>
    <t>Front Window No.:  TORO</t>
    <phoneticPr fontId="31" type="noConversion"/>
  </si>
  <si>
    <t>ISSUE MARKER</t>
  </si>
  <si>
    <t>DAILY FILL &amp; CREDIT FOR TORO - MH</t>
  </si>
  <si>
    <t>CREDIT FROM GAMING TORO IN</t>
  </si>
  <si>
    <t>FILL TO GAMING JACKPOT TORO OUT</t>
  </si>
  <si>
    <t>Gaming ID</t>
  </si>
  <si>
    <t>TABLE</t>
  </si>
  <si>
    <t>TOTAL TORO IN</t>
  </si>
  <si>
    <t>TOTAL TORO OUT</t>
  </si>
  <si>
    <t>TOTAL TORO WIN/LOSS</t>
  </si>
  <si>
    <t>NIGHT</t>
  </si>
  <si>
    <t>ISSUED MARKER(出信贷)</t>
  </si>
  <si>
    <r>
      <t>REDEEMED MARKER</t>
    </r>
    <r>
      <rPr>
        <sz val="10"/>
        <rFont val="Tahoma"/>
        <family val="2"/>
      </rPr>
      <t>（赎信贷）</t>
    </r>
  </si>
  <si>
    <r>
      <t>CHIP CREDIT DOCUMENT</t>
    </r>
    <r>
      <rPr>
        <sz val="8"/>
        <rFont val="Tahoma"/>
        <family val="2"/>
      </rPr>
      <t>（出筹码）</t>
    </r>
  </si>
  <si>
    <t>CHIP FILL DOCUMENT（进筹码）</t>
  </si>
  <si>
    <t>CASH CREDIT DOCUMENT（出现金）</t>
  </si>
  <si>
    <t>CASH FILL DOCUMENT（进现金）</t>
  </si>
  <si>
    <t>DEPOSIT REDEEMED（客取）</t>
  </si>
  <si>
    <t>PAYABLES（其他取）</t>
  </si>
  <si>
    <t>RECEIVABLES（其他存）</t>
  </si>
  <si>
    <t>DEPOSIT（客存）</t>
  </si>
  <si>
    <t xml:space="preserve">                                                                                                                                                                                                                </t>
  </si>
  <si>
    <t>TOTAL (a+b+c)</t>
  </si>
  <si>
    <t>date/time</t>
  </si>
  <si>
    <t>CAPITAL</t>
  </si>
  <si>
    <t>TIPS</t>
  </si>
  <si>
    <t>Closing:</t>
  </si>
  <si>
    <t>cage:</t>
  </si>
  <si>
    <t>gaming:</t>
  </si>
  <si>
    <t>W/L:</t>
  </si>
  <si>
    <t xml:space="preserve">FILL </t>
  </si>
  <si>
    <t>CTR#</t>
  </si>
  <si>
    <t xml:space="preserve">     </t>
  </si>
  <si>
    <t>cc01</t>
  </si>
  <si>
    <t>jcc2</t>
  </si>
  <si>
    <t>UNITED STATE DOLLAR - USD</t>
  </si>
  <si>
    <t xml:space="preserve">CAMBODIA RIEL - KHR </t>
  </si>
  <si>
    <t>Total USD</t>
  </si>
  <si>
    <t>Exchange Small Note</t>
  </si>
  <si>
    <t>Cage Daily Texas Sharing Report</t>
  </si>
  <si>
    <t>Daily Commission</t>
  </si>
  <si>
    <t>Opener Insurance</t>
  </si>
  <si>
    <t>Daily Insurance Result</t>
  </si>
  <si>
    <t>Sharing 80%</t>
  </si>
  <si>
    <t>Sharing 20%</t>
  </si>
  <si>
    <t>Total:</t>
  </si>
  <si>
    <t xml:space="preserve"> </t>
    <phoneticPr fontId="35" type="noConversion"/>
  </si>
  <si>
    <t>Prepare By:</t>
  </si>
  <si>
    <t>Checked By:</t>
  </si>
  <si>
    <t>TOTAL</t>
  </si>
  <si>
    <t>TOTAL:</t>
  </si>
  <si>
    <t>Insurance 80%</t>
  </si>
  <si>
    <t>Insurance 20%</t>
  </si>
  <si>
    <t>Commission 80%</t>
  </si>
  <si>
    <t>Commission 20%</t>
  </si>
  <si>
    <t>Total Monthly Commission</t>
  </si>
  <si>
    <t>Total Monthly Insurance</t>
  </si>
  <si>
    <t>An Thona CA#2044</t>
  </si>
  <si>
    <t>CA-2044</t>
  </si>
  <si>
    <t>Cage Received</t>
  </si>
  <si>
    <t xml:space="preserve">Serial Number </t>
  </si>
  <si>
    <t>001396</t>
  </si>
  <si>
    <t xml:space="preserve">Jackpot </t>
  </si>
  <si>
    <t xml:space="preserve">Remark </t>
  </si>
  <si>
    <t>LG</t>
  </si>
  <si>
    <t>001398</t>
  </si>
  <si>
    <t>`</t>
  </si>
  <si>
    <t>Commission of AUG (CASH)</t>
  </si>
  <si>
    <t>ca-1749</t>
  </si>
  <si>
    <t>Commission of AUG (CHIP)</t>
  </si>
  <si>
    <t>CA-1899</t>
  </si>
  <si>
    <t>00：28</t>
  </si>
  <si>
    <t xml:space="preserve">RD# 608 (CASH) </t>
  </si>
  <si>
    <t xml:space="preserve">RD# 829 (CASH) </t>
  </si>
  <si>
    <t>DP# 829  (CASH)</t>
  </si>
  <si>
    <t>Commission of AA1 (CASH)</t>
  </si>
  <si>
    <t>CTR #</t>
  </si>
  <si>
    <t>CTR#10296</t>
  </si>
  <si>
    <t>CA-1749</t>
  </si>
  <si>
    <t>MK JCC02 (B) # 019250</t>
  </si>
  <si>
    <t>MK JCC02 (B) # 019256</t>
  </si>
  <si>
    <t>Cage Daily Buy In/Cash Out Report</t>
    <phoneticPr fontId="0" type="noConversion"/>
  </si>
  <si>
    <t>Buy In（买码）</t>
  </si>
  <si>
    <t>Cash Out（退码）</t>
  </si>
  <si>
    <t>Total: （总）</t>
  </si>
  <si>
    <t>Date.日期。</t>
  </si>
  <si>
    <t>Time.时间。</t>
  </si>
  <si>
    <t>Acc.ID （戶號）</t>
  </si>
  <si>
    <t>Name. (名称)</t>
  </si>
  <si>
    <t>Transaction</t>
  </si>
  <si>
    <t>Amount. (数量)</t>
  </si>
  <si>
    <t>Cage ID.</t>
  </si>
  <si>
    <t>PZ12075</t>
  </si>
  <si>
    <t>JCC2</t>
  </si>
  <si>
    <t>CC</t>
  </si>
  <si>
    <t>03：23</t>
  </si>
  <si>
    <t>03：40</t>
  </si>
  <si>
    <t>06：00</t>
  </si>
  <si>
    <t>18：00</t>
  </si>
  <si>
    <t>18：02</t>
  </si>
  <si>
    <t>19：28</t>
  </si>
  <si>
    <t>Cage Summary Buy In/Cash Out Report</t>
  </si>
  <si>
    <t>Buy In（买码）&amp; Cash Out（退码）</t>
  </si>
  <si>
    <t>YU PEI ZHI (余佩志)</t>
  </si>
  <si>
    <t>TG12071</t>
  </si>
  <si>
    <t>Tu Ge (兔哥)</t>
  </si>
  <si>
    <t>FENG MINGCHUN (冯明春)</t>
  </si>
  <si>
    <t>Prepare By:______________</t>
  </si>
  <si>
    <t>Checked By:_____________</t>
  </si>
  <si>
    <t>PLAYER  (客人）</t>
  </si>
  <si>
    <t>Name. （名字）</t>
  </si>
  <si>
    <t>REMARKS （备注）</t>
  </si>
  <si>
    <t>Acc.ID （户号）</t>
  </si>
  <si>
    <t>TOTAL:（总）</t>
  </si>
  <si>
    <t>REMARKS（备注）</t>
  </si>
  <si>
    <t>OR# 257 exchange small notes</t>
  </si>
  <si>
    <t>CDV # 447 exchange small notes</t>
  </si>
  <si>
    <t>CTR#10297</t>
  </si>
  <si>
    <t>CTR#10298</t>
  </si>
  <si>
    <t>CDV# 448 exchange small notes charge</t>
  </si>
  <si>
    <t xml:space="preserve">OR# 259 charge of gain </t>
  </si>
  <si>
    <t>CTR#10299</t>
  </si>
  <si>
    <t>CTR#10300</t>
  </si>
  <si>
    <t>MK JCC02 (B) # 019257</t>
  </si>
  <si>
    <t>MK JCC02 (B) # 019258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</si>
</sst>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m/d/yy;@"/>
    <numFmt numFmtId="167" formatCode="0.00_);[Red]\(0.00\)"/>
    <numFmt numFmtId="168" formatCode="h:mm;@"/>
    <numFmt numFmtId="169" formatCode="_(&quot;$&quot;* #,##0_);_(&quot;$&quot;* \(#,##0\);_(&quot;$&quot;* &quot;-&quot;??_);_(@_)"/>
    <numFmt numFmtId="170" formatCode="_(&quot;$&quot;* #,##0.0_);_(&quot;$&quot;* \(#,##0.0\);_(&quot;$&quot;* &quot;-&quot;??_);_(@_)"/>
    <numFmt numFmtId="171" formatCode="[$-409]h:mm\ AM/PM;@"/>
    <numFmt numFmtId="172" formatCode="[$-409]d\-mmm\-yy;@"/>
    <numFmt numFmtId="173" formatCode="#,##0.00[$៛-453];\-#,##0.00[$៛-453]"/>
    <numFmt numFmtId="174" formatCode="[$-409]mmmm\-yy;@"/>
    <numFmt numFmtId="175" formatCode="_-* #,##0.00[$៛-453]_-;\-* #,##0.00[$៛-453]_-;_-* &quot;-&quot;??[$៛-453]_-;_-@_-"/>
    <numFmt numFmtId="176" formatCode="[$-409]mmm\-yy;@"/>
    <numFmt numFmtId="177" formatCode="0_);\(0\)"/>
    <numFmt numFmtId="178" formatCode="_(* #,###_);_(* \(#,###\);_(* &quot;-&quot;??_);_(@_)"/>
    <numFmt numFmtId="179" formatCode="0_);[Red]\(0\)"/>
  </numFmts>
  <fonts count="49">
    <font>
      <sz val="11"/>
      <color theme="1"/>
      <name val="Calibri"/>
      <family val="2"/>
      <scheme val="minor"/>
    </font>
    <font>
      <sz val="12"/>
      <name val="Tahoma"/>
      <family val="2"/>
    </font>
    <font>
      <b/>
      <sz val="18"/>
      <name val="Tahoma"/>
      <family val="2"/>
    </font>
    <font>
      <b/>
      <sz val="12"/>
      <name val="Tahoma"/>
      <family val="2"/>
    </font>
    <font>
      <sz val="12"/>
      <color indexed="9"/>
      <name val="Tahoma"/>
      <family val="2"/>
    </font>
    <font>
      <b/>
      <sz val="12"/>
      <color indexed="8"/>
      <name val="Tahoma"/>
      <family val="2"/>
    </font>
    <font>
      <i/>
      <sz val="12"/>
      <name val="Tahoma"/>
      <family val="2"/>
    </font>
    <font>
      <sz val="16"/>
      <name val="Tahoma"/>
      <family val="2"/>
    </font>
    <font>
      <sz val="11"/>
      <color theme="1"/>
      <name val="Calibri"/>
      <family val="2"/>
      <scheme val="minor"/>
    </font>
    <font>
      <sz val="12"/>
      <color rgb="FFFF000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sz val="12"/>
      <color theme="1"/>
      <name val="Tahoma"/>
      <family val="2"/>
    </font>
    <font>
      <sz val="16"/>
      <color theme="1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b/>
      <sz val="12"/>
      <color theme="5"/>
      <name val="Tahoma"/>
      <family val="2"/>
    </font>
    <font>
      <b/>
      <sz val="18"/>
      <color theme="1"/>
      <name val="Tahoma"/>
      <family val="2"/>
    </font>
    <font>
      <sz val="36"/>
      <color rgb="FFFF0000"/>
      <name val="Yu Gothic UI Semibold"/>
      <family val="2"/>
    </font>
    <font>
      <b/>
      <i/>
      <sz val="11"/>
      <color theme="1"/>
      <name val="Tahoma"/>
      <family val="2"/>
    </font>
    <font>
      <b/>
      <sz val="12"/>
      <color theme="1"/>
      <name val="Tahoma"/>
      <family val="2"/>
    </font>
    <font>
      <sz val="10"/>
      <name val="Tahoma"/>
      <family val="2"/>
    </font>
    <font>
      <b/>
      <sz val="28"/>
      <color theme="1"/>
      <name val="Tahoma"/>
      <family val="2"/>
    </font>
    <font>
      <sz val="36"/>
      <color theme="1"/>
      <name val="Calibri"/>
      <family val="2"/>
      <scheme val="minor"/>
    </font>
    <font>
      <sz val="18"/>
      <name val="Tahoma"/>
      <family val="2"/>
    </font>
    <font>
      <b/>
      <sz val="16"/>
      <color theme="1"/>
      <name val="Tahoma"/>
      <family val="2"/>
    </font>
    <font>
      <sz val="9"/>
      <name val="Calibri"/>
      <family val="3"/>
      <charset val="136"/>
      <scheme val="minor"/>
    </font>
    <font>
      <b/>
      <sz val="12"/>
      <name val="MingLiU"/>
      <family val="3"/>
      <charset val="136"/>
    </font>
    <font>
      <b/>
      <sz val="20"/>
      <color theme="1"/>
      <name val="Tahoma"/>
      <family val="2"/>
    </font>
    <font>
      <b/>
      <sz val="22"/>
      <color theme="1"/>
      <name val="Tahoma"/>
      <family val="2"/>
    </font>
    <font>
      <sz val="11"/>
      <color rgb="FF9C6500"/>
      <name val="Calibri"/>
      <family val="2"/>
      <scheme val="minor"/>
    </font>
    <font>
      <b/>
      <sz val="20"/>
      <name val="Tahoma"/>
      <family val="2"/>
    </font>
    <font>
      <b/>
      <sz val="22"/>
      <name val="Tahoma"/>
      <family val="2"/>
    </font>
    <font>
      <b/>
      <sz val="22"/>
      <color theme="1"/>
      <name val="Calibri Light"/>
      <family val="2"/>
      <scheme val="major"/>
    </font>
    <font>
      <b/>
      <i/>
      <sz val="14"/>
      <color theme="1"/>
      <name val="Tahoma"/>
      <family val="2"/>
    </font>
    <font>
      <sz val="8"/>
      <name val="Tahoma"/>
      <family val="2"/>
    </font>
    <font>
      <b/>
      <sz val="14"/>
      <name val="Tahoma"/>
      <family val="2"/>
    </font>
    <font>
      <sz val="22"/>
      <color theme="1"/>
      <name val="Calibri"/>
      <family val="2"/>
      <scheme val="minor"/>
    </font>
    <font>
      <sz val="20"/>
      <color theme="1"/>
      <name val="Tahoma"/>
      <family val="2"/>
    </font>
    <font>
      <sz val="20"/>
      <name val="Tahoma"/>
      <family val="2"/>
    </font>
    <font>
      <sz val="24"/>
      <color theme="1"/>
      <name val="Tahoma"/>
      <family val="2"/>
    </font>
    <font>
      <sz val="28"/>
      <color theme="1"/>
      <name val="Tahoma"/>
      <family val="2"/>
    </font>
    <font>
      <sz val="26"/>
      <color theme="1"/>
      <name val="Tahoma"/>
      <family val="2"/>
    </font>
    <font>
      <sz val="22"/>
      <color theme="1"/>
      <name val="Tahoma"/>
      <family val="2"/>
    </font>
    <font>
      <b/>
      <sz val="24"/>
      <color theme="1"/>
      <name val="Calibri Light"/>
      <family val="2"/>
      <scheme val="major"/>
    </font>
    <font>
      <b/>
      <sz val="24"/>
      <color theme="1"/>
      <name val="Tahoma"/>
      <family val="2"/>
    </font>
    <font>
      <sz val="16"/>
      <color theme="1"/>
      <name val="Calibri"/>
      <family val="2"/>
      <scheme val="minor"/>
    </font>
    <font>
      <sz val="18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171" fontId="0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71" fontId="8" fillId="0" borderId="0"/>
    <xf numFmtId="171" fontId="8" fillId="0" borderId="0"/>
    <xf numFmtId="171" fontId="8" fillId="0" borderId="0"/>
    <xf numFmtId="0" fontId="8" fillId="0" borderId="0"/>
  </cellStyleXfs>
  <cellXfs count="560">
    <xf numFmtId="171" fontId="0" fillId="0" borderId="0" xfId="0"/>
    <xf numFmtId="44" fontId="1" fillId="0" borderId="2" xfId="2" applyFont="1" applyFill="1" applyBorder="1" applyAlignment="1" applyProtection="1">
      <alignment horizontal="center" vertical="center"/>
      <protection locked="0"/>
    </xf>
    <xf numFmtId="44" fontId="1" fillId="0" borderId="4" xfId="2" applyFont="1" applyFill="1" applyBorder="1" applyAlignment="1" applyProtection="1">
      <alignment horizontal="center" vertical="center"/>
      <protection locked="0"/>
    </xf>
    <xf numFmtId="1" fontId="1" fillId="0" borderId="9" xfId="1" applyNumberFormat="1" applyFont="1" applyFill="1" applyBorder="1" applyAlignment="1" applyProtection="1">
      <alignment horizontal="center" vertical="center"/>
      <protection locked="0"/>
    </xf>
    <xf numFmtId="1" fontId="1" fillId="0" borderId="10" xfId="1" applyNumberFormat="1" applyFont="1" applyFill="1" applyBorder="1" applyAlignment="1" applyProtection="1">
      <alignment horizontal="center" vertical="center"/>
      <protection locked="0"/>
    </xf>
    <xf numFmtId="1" fontId="1" fillId="0" borderId="11" xfId="1" applyNumberFormat="1" applyFont="1" applyFill="1" applyBorder="1" applyAlignment="1" applyProtection="1">
      <alignment horizontal="center" vertical="center"/>
      <protection locked="0"/>
    </xf>
    <xf numFmtId="1" fontId="1" fillId="0" borderId="13" xfId="1" applyNumberFormat="1" applyFont="1" applyFill="1" applyBorder="1" applyAlignment="1" applyProtection="1">
      <alignment horizontal="center" vertical="center"/>
      <protection locked="0"/>
    </xf>
    <xf numFmtId="1" fontId="1" fillId="0" borderId="15" xfId="1" applyNumberFormat="1" applyFont="1" applyFill="1" applyBorder="1" applyAlignment="1" applyProtection="1">
      <alignment horizontal="center" vertical="center"/>
      <protection locked="0"/>
    </xf>
    <xf numFmtId="171" fontId="3" fillId="0" borderId="0" xfId="0" applyFont="1" applyFill="1" applyAlignment="1" applyProtection="1">
      <alignment horizontal="right" vertical="center"/>
      <protection locked="0"/>
    </xf>
    <xf numFmtId="44" fontId="1" fillId="0" borderId="2" xfId="2" applyFont="1" applyFill="1" applyBorder="1" applyAlignment="1" applyProtection="1">
      <alignment horizontal="left" vertical="center"/>
      <protection locked="0"/>
    </xf>
    <xf numFmtId="44" fontId="1" fillId="0" borderId="4" xfId="2" applyFont="1" applyFill="1" applyBorder="1" applyAlignment="1" applyProtection="1">
      <alignment horizontal="left" vertical="center"/>
      <protection locked="0"/>
    </xf>
    <xf numFmtId="44" fontId="1" fillId="0" borderId="19" xfId="2" applyFont="1" applyFill="1" applyBorder="1" applyAlignment="1" applyProtection="1">
      <alignment horizontal="center" vertical="center"/>
      <protection locked="0"/>
    </xf>
    <xf numFmtId="1" fontId="1" fillId="4" borderId="13" xfId="1" applyNumberFormat="1" applyFont="1" applyFill="1" applyBorder="1" applyAlignment="1" applyProtection="1">
      <alignment horizontal="center" vertical="center"/>
      <protection locked="0"/>
    </xf>
    <xf numFmtId="1" fontId="1" fillId="4" borderId="10" xfId="1" applyNumberFormat="1" applyFont="1" applyFill="1" applyBorder="1" applyAlignment="1" applyProtection="1">
      <alignment horizontal="center" vertical="center"/>
      <protection locked="0"/>
    </xf>
    <xf numFmtId="1" fontId="1" fillId="4" borderId="9" xfId="1" applyNumberFormat="1" applyFont="1" applyFill="1" applyBorder="1" applyAlignment="1" applyProtection="1">
      <alignment horizontal="center" vertical="center"/>
      <protection locked="0"/>
    </xf>
    <xf numFmtId="44" fontId="1" fillId="0" borderId="18" xfId="2" applyFont="1" applyFill="1" applyBorder="1" applyAlignment="1" applyProtection="1">
      <alignment horizontal="center" vertical="center"/>
      <protection locked="0"/>
    </xf>
    <xf numFmtId="171" fontId="1" fillId="0" borderId="0" xfId="0" applyFont="1" applyAlignment="1" applyProtection="1">
      <alignment horizontal="center" vertical="center"/>
    </xf>
    <xf numFmtId="171" fontId="10" fillId="0" borderId="0" xfId="0" applyFont="1" applyProtection="1"/>
    <xf numFmtId="171" fontId="1" fillId="0" borderId="0" xfId="1" applyNumberFormat="1" applyFont="1" applyFill="1" applyBorder="1" applyAlignment="1" applyProtection="1">
      <alignment horizontal="center" vertical="top"/>
    </xf>
    <xf numFmtId="171" fontId="10" fillId="0" borderId="0" xfId="0" applyFont="1" applyFill="1" applyProtection="1"/>
    <xf numFmtId="165" fontId="3" fillId="0" borderId="0" xfId="1" applyNumberFormat="1" applyFont="1" applyFill="1" applyBorder="1" applyAlignment="1" applyProtection="1">
      <alignment horizontal="right"/>
    </xf>
    <xf numFmtId="165" fontId="3" fillId="0" borderId="1" xfId="1" applyNumberFormat="1" applyFont="1" applyFill="1" applyBorder="1" applyAlignment="1" applyProtection="1"/>
    <xf numFmtId="171" fontId="3" fillId="0" borderId="0" xfId="0" applyFont="1" applyFill="1" applyAlignment="1" applyProtection="1">
      <alignment horizontal="center" vertical="center"/>
    </xf>
    <xf numFmtId="166" fontId="3" fillId="0" borderId="0" xfId="1" applyNumberFormat="1" applyFont="1" applyFill="1" applyBorder="1" applyAlignment="1" applyProtection="1">
      <alignment horizontal="center" vertical="center"/>
    </xf>
    <xf numFmtId="165" fontId="3" fillId="0" borderId="0" xfId="1" applyNumberFormat="1" applyFont="1" applyFill="1" applyBorder="1" applyAlignment="1" applyProtection="1">
      <alignment horizontal="center" vertical="center"/>
    </xf>
    <xf numFmtId="171" fontId="3" fillId="0" borderId="1" xfId="1" applyNumberFormat="1" applyFont="1" applyFill="1" applyBorder="1" applyAlignment="1" applyProtection="1">
      <alignment horizontal="center" vertical="center"/>
    </xf>
    <xf numFmtId="165" fontId="3" fillId="0" borderId="0" xfId="1" applyNumberFormat="1" applyFont="1" applyFill="1" applyBorder="1" applyAlignment="1" applyProtection="1">
      <alignment horizontal="left" vertical="center"/>
    </xf>
    <xf numFmtId="171" fontId="3" fillId="0" borderId="0" xfId="0" applyFont="1" applyFill="1" applyBorder="1" applyAlignment="1" applyProtection="1">
      <alignment horizontal="left" vertical="center"/>
    </xf>
    <xf numFmtId="171" fontId="3" fillId="0" borderId="0" xfId="1" applyNumberFormat="1" applyFont="1" applyFill="1" applyBorder="1" applyAlignment="1" applyProtection="1">
      <alignment horizontal="center" vertical="center"/>
    </xf>
    <xf numFmtId="165" fontId="4" fillId="0" borderId="0" xfId="1" applyNumberFormat="1" applyFont="1" applyFill="1" applyBorder="1" applyAlignment="1" applyProtection="1">
      <alignment horizontal="center" vertical="center"/>
    </xf>
    <xf numFmtId="165" fontId="1" fillId="0" borderId="0" xfId="1" applyNumberFormat="1" applyFont="1" applyFill="1" applyBorder="1" applyAlignment="1" applyProtection="1">
      <alignment horizontal="center" vertical="center"/>
    </xf>
    <xf numFmtId="165" fontId="1" fillId="0" borderId="3" xfId="1" applyNumberFormat="1" applyFont="1" applyFill="1" applyBorder="1" applyAlignment="1" applyProtection="1">
      <alignment horizontal="center" vertical="center"/>
    </xf>
    <xf numFmtId="165" fontId="1" fillId="0" borderId="9" xfId="1" applyNumberFormat="1" applyFont="1" applyFill="1" applyBorder="1" applyAlignment="1" applyProtection="1">
      <alignment horizontal="center" vertical="center"/>
    </xf>
    <xf numFmtId="165" fontId="1" fillId="0" borderId="4" xfId="1" applyNumberFormat="1" applyFont="1" applyFill="1" applyBorder="1" applyAlignment="1" applyProtection="1">
      <alignment horizontal="center" vertical="center"/>
    </xf>
    <xf numFmtId="165" fontId="1" fillId="0" borderId="5" xfId="1" applyNumberFormat="1" applyFont="1" applyFill="1" applyBorder="1" applyAlignment="1" applyProtection="1">
      <alignment horizontal="center" vertical="center"/>
    </xf>
    <xf numFmtId="171" fontId="1" fillId="0" borderId="0" xfId="0" applyFont="1" applyFill="1" applyAlignment="1" applyProtection="1">
      <alignment horizontal="center" vertical="center"/>
    </xf>
    <xf numFmtId="165" fontId="3" fillId="0" borderId="0" xfId="1" applyNumberFormat="1" applyFont="1" applyFill="1" applyBorder="1" applyAlignment="1" applyProtection="1">
      <alignment horizontal="right" vertical="center"/>
    </xf>
    <xf numFmtId="165" fontId="1" fillId="0" borderId="6" xfId="1" applyNumberFormat="1" applyFont="1" applyFill="1" applyBorder="1" applyAlignment="1" applyProtection="1">
      <alignment horizontal="center" vertical="center"/>
    </xf>
    <xf numFmtId="44" fontId="1" fillId="0" borderId="2" xfId="2" applyFont="1" applyFill="1" applyBorder="1" applyAlignment="1" applyProtection="1">
      <alignment horizontal="center" vertical="center"/>
    </xf>
    <xf numFmtId="165" fontId="6" fillId="0" borderId="0" xfId="1" applyNumberFormat="1" applyFont="1" applyFill="1" applyBorder="1" applyAlignment="1" applyProtection="1">
      <alignment horizontal="center" vertical="center"/>
    </xf>
    <xf numFmtId="165" fontId="1" fillId="0" borderId="7" xfId="1" applyNumberFormat="1" applyFont="1" applyFill="1" applyBorder="1" applyAlignment="1" applyProtection="1">
      <alignment horizontal="center" vertical="center"/>
    </xf>
    <xf numFmtId="171" fontId="1" fillId="0" borderId="0" xfId="0" applyFont="1" applyFill="1" applyBorder="1" applyAlignment="1" applyProtection="1">
      <alignment horizontal="center" vertical="center"/>
    </xf>
    <xf numFmtId="43" fontId="1" fillId="0" borderId="0" xfId="1" applyFont="1" applyFill="1" applyBorder="1" applyAlignment="1" applyProtection="1">
      <alignment horizontal="center" vertical="center"/>
    </xf>
    <xf numFmtId="167" fontId="1" fillId="0" borderId="0" xfId="1" applyNumberFormat="1" applyFont="1" applyFill="1" applyBorder="1" applyAlignment="1" applyProtection="1">
      <alignment horizontal="center" vertical="center"/>
    </xf>
    <xf numFmtId="165" fontId="1" fillId="0" borderId="14" xfId="1" applyNumberFormat="1" applyFont="1" applyFill="1" applyBorder="1" applyAlignment="1" applyProtection="1">
      <alignment horizontal="center" vertical="center"/>
    </xf>
    <xf numFmtId="43" fontId="1" fillId="0" borderId="3" xfId="1" applyNumberFormat="1" applyFont="1" applyFill="1" applyBorder="1" applyAlignment="1" applyProtection="1">
      <alignment horizontal="center" vertical="center"/>
    </xf>
    <xf numFmtId="165" fontId="1" fillId="0" borderId="16" xfId="1" applyNumberFormat="1" applyFont="1" applyFill="1" applyBorder="1" applyAlignment="1" applyProtection="1">
      <alignment horizontal="center" vertical="center"/>
    </xf>
    <xf numFmtId="165" fontId="1" fillId="0" borderId="0" xfId="1" applyNumberFormat="1" applyFont="1" applyFill="1" applyBorder="1" applyAlignment="1" applyProtection="1">
      <alignment vertical="center"/>
    </xf>
    <xf numFmtId="171" fontId="1" fillId="0" borderId="0" xfId="0" applyFont="1" applyFill="1" applyBorder="1" applyAlignment="1" applyProtection="1">
      <alignment horizontal="left" vertical="center"/>
    </xf>
    <xf numFmtId="171" fontId="3" fillId="0" borderId="0" xfId="0" applyFont="1" applyFill="1" applyAlignment="1" applyProtection="1">
      <alignment horizontal="right" vertical="center"/>
    </xf>
    <xf numFmtId="171" fontId="1" fillId="0" borderId="1" xfId="0" applyFont="1" applyFill="1" applyBorder="1" applyAlignment="1" applyProtection="1">
      <alignment horizontal="left" vertical="center"/>
    </xf>
    <xf numFmtId="171" fontId="1" fillId="0" borderId="1" xfId="0" applyFont="1" applyFill="1" applyBorder="1" applyAlignment="1" applyProtection="1">
      <alignment horizontal="center" vertical="center"/>
    </xf>
    <xf numFmtId="171" fontId="1" fillId="0" borderId="0" xfId="0" applyFont="1" applyFill="1" applyAlignment="1" applyProtection="1">
      <alignment horizontal="right" vertical="center"/>
    </xf>
    <xf numFmtId="171" fontId="1" fillId="0" borderId="0" xfId="0" applyFont="1" applyFill="1" applyAlignment="1" applyProtection="1">
      <alignment horizontal="left" vertical="center"/>
    </xf>
    <xf numFmtId="171" fontId="1" fillId="0" borderId="0" xfId="0" applyFont="1" applyBorder="1" applyAlignment="1" applyProtection="1">
      <alignment horizontal="center" vertical="center"/>
    </xf>
    <xf numFmtId="44" fontId="1" fillId="0" borderId="17" xfId="2" applyFont="1" applyFill="1" applyBorder="1" applyAlignment="1" applyProtection="1">
      <alignment horizontal="center" vertical="center"/>
    </xf>
    <xf numFmtId="44" fontId="1" fillId="0" borderId="20" xfId="2" applyFont="1" applyFill="1" applyBorder="1" applyAlignment="1" applyProtection="1">
      <alignment horizontal="center" vertical="center"/>
    </xf>
    <xf numFmtId="44" fontId="1" fillId="0" borderId="18" xfId="2" applyFont="1" applyFill="1" applyBorder="1" applyAlignment="1" applyProtection="1">
      <alignment horizontal="center" vertical="center"/>
    </xf>
    <xf numFmtId="43" fontId="1" fillId="0" borderId="20" xfId="1" applyNumberFormat="1" applyFont="1" applyFill="1" applyBorder="1" applyAlignment="1" applyProtection="1">
      <alignment horizontal="center" vertical="center"/>
    </xf>
    <xf numFmtId="171" fontId="9" fillId="0" borderId="0" xfId="0" applyFont="1" applyFill="1" applyBorder="1" applyAlignment="1" applyProtection="1">
      <alignment horizontal="right" vertical="center"/>
    </xf>
    <xf numFmtId="43" fontId="1" fillId="0" borderId="20" xfId="0" applyNumberFormat="1" applyFont="1" applyFill="1" applyBorder="1" applyAlignment="1" applyProtection="1">
      <alignment horizontal="center" vertical="center"/>
    </xf>
    <xf numFmtId="44" fontId="1" fillId="0" borderId="20" xfId="0" applyNumberFormat="1" applyFont="1" applyFill="1" applyBorder="1" applyAlignment="1" applyProtection="1">
      <alignment horizontal="center" vertical="center"/>
    </xf>
    <xf numFmtId="171" fontId="1" fillId="0" borderId="0" xfId="0" applyFont="1" applyFill="1" applyAlignment="1" applyProtection="1">
      <alignment vertical="center"/>
    </xf>
    <xf numFmtId="165" fontId="5" fillId="0" borderId="0" xfId="1" applyNumberFormat="1" applyFont="1" applyFill="1" applyBorder="1" applyAlignment="1" applyProtection="1">
      <alignment vertical="center"/>
    </xf>
    <xf numFmtId="171" fontId="1" fillId="0" borderId="0" xfId="0" applyFont="1" applyFill="1" applyBorder="1" applyAlignment="1" applyProtection="1">
      <alignment vertical="center"/>
    </xf>
    <xf numFmtId="164" fontId="1" fillId="0" borderId="20" xfId="0" applyNumberFormat="1" applyFont="1" applyFill="1" applyBorder="1" applyAlignment="1" applyProtection="1">
      <alignment vertical="center"/>
    </xf>
    <xf numFmtId="44" fontId="1" fillId="0" borderId="50" xfId="2" applyFont="1" applyFill="1" applyBorder="1" applyAlignment="1" applyProtection="1">
      <alignment horizontal="center" vertical="center"/>
    </xf>
    <xf numFmtId="44" fontId="1" fillId="0" borderId="19" xfId="2" applyFont="1" applyFill="1" applyBorder="1" applyAlignment="1" applyProtection="1">
      <alignment horizontal="center" vertical="center"/>
    </xf>
    <xf numFmtId="44" fontId="1" fillId="0" borderId="12" xfId="2" applyFont="1" applyFill="1" applyBorder="1" applyAlignment="1" applyProtection="1">
      <alignment horizontal="center" vertical="center"/>
    </xf>
    <xf numFmtId="44" fontId="1" fillId="0" borderId="4" xfId="2" applyFont="1" applyFill="1" applyBorder="1" applyAlignment="1" applyProtection="1">
      <alignment horizontal="center" vertical="center"/>
    </xf>
    <xf numFmtId="171" fontId="13" fillId="0" borderId="0" xfId="3" applyFont="1" applyAlignment="1" applyProtection="1">
      <alignment horizontal="center" vertical="center"/>
      <protection locked="0"/>
    </xf>
    <xf numFmtId="168" fontId="13" fillId="0" borderId="0" xfId="3" applyNumberFormat="1" applyFont="1" applyAlignment="1" applyProtection="1">
      <alignment horizontal="center" vertical="center"/>
      <protection locked="0"/>
    </xf>
    <xf numFmtId="44" fontId="13" fillId="0" borderId="0" xfId="3" applyNumberFormat="1" applyFont="1" applyAlignment="1" applyProtection="1">
      <alignment horizontal="center" vertical="center"/>
      <protection locked="0"/>
    </xf>
    <xf numFmtId="168" fontId="13" fillId="0" borderId="25" xfId="3" quotePrefix="1" applyNumberFormat="1" applyFont="1" applyBorder="1" applyAlignment="1" applyProtection="1">
      <alignment horizontal="center" vertical="center"/>
      <protection locked="0"/>
    </xf>
    <xf numFmtId="44" fontId="14" fillId="0" borderId="13" xfId="3" applyNumberFormat="1" applyFont="1" applyBorder="1" applyAlignment="1" applyProtection="1">
      <alignment horizontal="center" vertical="center"/>
      <protection locked="0"/>
    </xf>
    <xf numFmtId="169" fontId="14" fillId="0" borderId="10" xfId="3" applyNumberFormat="1" applyFont="1" applyBorder="1" applyAlignment="1" applyProtection="1">
      <alignment horizontal="left" vertical="center"/>
      <protection locked="0"/>
    </xf>
    <xf numFmtId="170" fontId="14" fillId="0" borderId="10" xfId="3" applyNumberFormat="1" applyFont="1" applyBorder="1" applyAlignment="1" applyProtection="1">
      <alignment horizontal="left" vertical="center"/>
      <protection locked="0"/>
    </xf>
    <xf numFmtId="169" fontId="7" fillId="0" borderId="10" xfId="3" applyNumberFormat="1" applyFont="1" applyBorder="1" applyAlignment="1" applyProtection="1">
      <alignment horizontal="left" vertical="center"/>
      <protection locked="0"/>
    </xf>
    <xf numFmtId="171" fontId="14" fillId="0" borderId="0" xfId="3" applyFont="1" applyAlignment="1" applyProtection="1">
      <alignment horizontal="center" vertical="center"/>
      <protection locked="0"/>
    </xf>
    <xf numFmtId="168" fontId="26" fillId="0" borderId="52" xfId="3" applyNumberFormat="1" applyFont="1" applyBorder="1" applyAlignment="1" applyProtection="1">
      <alignment horizontal="center" vertical="center"/>
      <protection locked="0"/>
    </xf>
    <xf numFmtId="44" fontId="26" fillId="0" borderId="51" xfId="3" applyNumberFormat="1" applyFont="1" applyBorder="1" applyAlignment="1" applyProtection="1">
      <alignment horizontal="center" vertical="center"/>
      <protection locked="0"/>
    </xf>
    <xf numFmtId="171" fontId="26" fillId="0" borderId="53" xfId="3" applyFont="1" applyBorder="1" applyAlignment="1" applyProtection="1">
      <alignment horizontal="center" vertical="center"/>
      <protection locked="0"/>
    </xf>
    <xf numFmtId="164" fontId="1" fillId="0" borderId="12" xfId="2" applyNumberFormat="1" applyFont="1" applyFill="1" applyBorder="1" applyAlignment="1" applyProtection="1">
      <alignment horizontal="center" vertical="center"/>
    </xf>
    <xf numFmtId="164" fontId="1" fillId="0" borderId="2" xfId="2" applyNumberFormat="1" applyFont="1" applyFill="1" applyBorder="1" applyAlignment="1" applyProtection="1">
      <alignment horizontal="center" vertical="center"/>
    </xf>
    <xf numFmtId="164" fontId="1" fillId="0" borderId="4" xfId="2" applyNumberFormat="1" applyFont="1" applyFill="1" applyBorder="1" applyAlignment="1" applyProtection="1">
      <alignment horizontal="center" vertical="center"/>
    </xf>
    <xf numFmtId="164" fontId="1" fillId="0" borderId="17" xfId="2" applyNumberFormat="1" applyFont="1" applyFill="1" applyBorder="1" applyAlignment="1" applyProtection="1">
      <alignment horizontal="center" vertical="center"/>
    </xf>
    <xf numFmtId="44" fontId="1" fillId="0" borderId="18" xfId="2" applyFont="1" applyFill="1" applyBorder="1" applyAlignment="1" applyProtection="1">
      <alignment horizontal="left" vertical="center"/>
      <protection locked="0"/>
    </xf>
    <xf numFmtId="165" fontId="1" fillId="2" borderId="44" xfId="1" applyNumberFormat="1" applyFont="1" applyFill="1" applyBorder="1" applyAlignment="1" applyProtection="1">
      <alignment horizontal="center" vertical="center"/>
    </xf>
    <xf numFmtId="44" fontId="1" fillId="0" borderId="0" xfId="2" applyFont="1" applyFill="1" applyBorder="1" applyAlignment="1" applyProtection="1">
      <alignment horizontal="center" vertical="center"/>
    </xf>
    <xf numFmtId="171" fontId="13" fillId="0" borderId="0" xfId="4" applyFont="1" applyAlignment="1" applyProtection="1">
      <alignment horizontal="center" vertical="center"/>
      <protection locked="0"/>
    </xf>
    <xf numFmtId="168" fontId="13" fillId="0" borderId="0" xfId="4" applyNumberFormat="1" applyFont="1" applyAlignment="1" applyProtection="1">
      <alignment horizontal="center" vertical="center"/>
      <protection locked="0"/>
    </xf>
    <xf numFmtId="44" fontId="13" fillId="0" borderId="0" xfId="4" applyNumberFormat="1" applyFont="1" applyAlignment="1" applyProtection="1">
      <alignment horizontal="center" vertical="center"/>
      <protection locked="0"/>
    </xf>
    <xf numFmtId="171" fontId="13" fillId="0" borderId="0" xfId="4" applyNumberFormat="1" applyFont="1" applyAlignment="1" applyProtection="1">
      <alignment horizontal="center" vertical="center"/>
      <protection locked="0"/>
    </xf>
    <xf numFmtId="168" fontId="13" fillId="0" borderId="25" xfId="4" quotePrefix="1" applyNumberFormat="1" applyFont="1" applyBorder="1" applyAlignment="1" applyProtection="1">
      <alignment horizontal="center" vertical="center"/>
      <protection locked="0"/>
    </xf>
    <xf numFmtId="44" fontId="13" fillId="0" borderId="0" xfId="4" applyNumberFormat="1" applyFont="1" applyBorder="1" applyAlignment="1" applyProtection="1">
      <alignment horizontal="center" vertical="center"/>
      <protection locked="0"/>
    </xf>
    <xf numFmtId="171" fontId="13" fillId="0" borderId="26" xfId="4" applyNumberFormat="1" applyFont="1" applyBorder="1" applyAlignment="1" applyProtection="1">
      <alignment horizontal="center" vertical="center"/>
      <protection locked="0"/>
    </xf>
    <xf numFmtId="168" fontId="18" fillId="0" borderId="52" xfId="4" applyNumberFormat="1" applyFont="1" applyBorder="1" applyAlignment="1" applyProtection="1">
      <alignment horizontal="center" vertical="center"/>
      <protection locked="0"/>
    </xf>
    <xf numFmtId="44" fontId="18" fillId="0" borderId="51" xfId="4" applyNumberFormat="1" applyFont="1" applyBorder="1" applyAlignment="1" applyProtection="1">
      <alignment horizontal="center" vertical="center"/>
      <protection locked="0"/>
    </xf>
    <xf numFmtId="171" fontId="18" fillId="0" borderId="53" xfId="4" applyFont="1" applyBorder="1" applyAlignment="1" applyProtection="1">
      <alignment horizontal="center" vertical="center"/>
      <protection locked="0"/>
    </xf>
    <xf numFmtId="169" fontId="14" fillId="0" borderId="10" xfId="4" applyNumberFormat="1" applyFont="1" applyBorder="1" applyAlignment="1" applyProtection="1">
      <alignment horizontal="left" vertical="center"/>
      <protection locked="0"/>
    </xf>
    <xf numFmtId="171" fontId="21" fillId="0" borderId="18" xfId="4" applyFont="1" applyBorder="1" applyAlignment="1" applyProtection="1">
      <alignment horizontal="center" vertical="center"/>
      <protection locked="0"/>
    </xf>
    <xf numFmtId="44" fontId="26" fillId="0" borderId="13" xfId="4" applyNumberFormat="1" applyFont="1" applyBorder="1" applyAlignment="1" applyProtection="1">
      <alignment horizontal="center" vertical="center"/>
      <protection locked="0"/>
    </xf>
    <xf numFmtId="44" fontId="14" fillId="0" borderId="10" xfId="4" applyNumberFormat="1" applyFont="1" applyBorder="1" applyAlignment="1" applyProtection="1">
      <alignment horizontal="left" vertical="center"/>
      <protection locked="0"/>
    </xf>
    <xf numFmtId="169" fontId="14" fillId="0" borderId="10" xfId="4" applyNumberFormat="1" applyFont="1" applyFill="1" applyBorder="1" applyAlignment="1" applyProtection="1">
      <alignment horizontal="left" vertical="center"/>
      <protection locked="0"/>
    </xf>
    <xf numFmtId="171" fontId="13" fillId="0" borderId="19" xfId="4" applyFont="1" applyFill="1" applyBorder="1" applyAlignment="1" applyProtection="1">
      <alignment horizontal="center" vertical="center"/>
      <protection locked="0"/>
    </xf>
    <xf numFmtId="20" fontId="14" fillId="0" borderId="14" xfId="4" applyNumberFormat="1" applyFont="1" applyBorder="1" applyAlignment="1" applyProtection="1">
      <alignment horizontal="center" vertical="center"/>
      <protection locked="0"/>
    </xf>
    <xf numFmtId="169" fontId="14" fillId="0" borderId="15" xfId="4" applyNumberFormat="1" applyFont="1" applyBorder="1" applyAlignment="1" applyProtection="1">
      <alignment horizontal="left" vertical="center"/>
      <protection locked="0"/>
    </xf>
    <xf numFmtId="169" fontId="14" fillId="0" borderId="9" xfId="4" applyNumberFormat="1" applyFont="1" applyBorder="1" applyAlignment="1" applyProtection="1">
      <alignment horizontal="left" vertical="center"/>
      <protection locked="0"/>
    </xf>
    <xf numFmtId="44" fontId="14" fillId="0" borderId="9" xfId="4" applyNumberFormat="1" applyFont="1" applyBorder="1" applyAlignment="1" applyProtection="1">
      <alignment horizontal="left" vertical="center"/>
      <protection locked="0"/>
    </xf>
    <xf numFmtId="169" fontId="14" fillId="0" borderId="55" xfId="4" applyNumberFormat="1" applyFont="1" applyBorder="1" applyAlignment="1" applyProtection="1">
      <alignment horizontal="left" vertical="center"/>
      <protection locked="0"/>
    </xf>
    <xf numFmtId="44" fontId="14" fillId="0" borderId="13" xfId="4" applyNumberFormat="1" applyFont="1" applyBorder="1" applyAlignment="1" applyProtection="1">
      <alignment horizontal="left" vertical="center"/>
      <protection locked="0"/>
    </xf>
    <xf numFmtId="171" fontId="13" fillId="0" borderId="50" xfId="4" applyFont="1" applyFill="1" applyBorder="1" applyAlignment="1" applyProtection="1">
      <alignment horizontal="center" vertical="center"/>
      <protection locked="0"/>
    </xf>
    <xf numFmtId="171" fontId="14" fillId="0" borderId="14" xfId="4" applyNumberFormat="1" applyFont="1" applyBorder="1" applyAlignment="1" applyProtection="1">
      <alignment horizontal="center" vertical="center"/>
      <protection locked="0"/>
    </xf>
    <xf numFmtId="171" fontId="14" fillId="0" borderId="3" xfId="4" applyNumberFormat="1" applyFont="1" applyBorder="1" applyAlignment="1" applyProtection="1">
      <alignment horizontal="center" vertical="center"/>
      <protection locked="0"/>
    </xf>
    <xf numFmtId="171" fontId="14" fillId="0" borderId="0" xfId="4" applyFont="1" applyAlignment="1" applyProtection="1">
      <alignment horizontal="center" vertical="center"/>
      <protection locked="0"/>
    </xf>
    <xf numFmtId="171" fontId="14" fillId="0" borderId="0" xfId="4" applyNumberFormat="1" applyFont="1" applyAlignment="1" applyProtection="1">
      <alignment horizontal="center" vertical="center"/>
      <protection locked="0"/>
    </xf>
    <xf numFmtId="171" fontId="21" fillId="0" borderId="0" xfId="4" applyNumberFormat="1" applyFont="1" applyAlignment="1" applyProtection="1">
      <alignment horizontal="right" vertical="center"/>
      <protection locked="0"/>
    </xf>
    <xf numFmtId="44" fontId="13" fillId="0" borderId="1" xfId="4" applyNumberFormat="1" applyFont="1" applyBorder="1" applyAlignment="1" applyProtection="1">
      <alignment horizontal="center" vertical="center"/>
      <protection locked="0"/>
    </xf>
    <xf numFmtId="168" fontId="14" fillId="0" borderId="16" xfId="4" applyNumberFormat="1" applyFont="1" applyBorder="1" applyAlignment="1" applyProtection="1">
      <alignment vertical="center"/>
      <protection locked="0"/>
    </xf>
    <xf numFmtId="168" fontId="14" fillId="0" borderId="0" xfId="4" applyNumberFormat="1" applyFont="1" applyAlignment="1" applyProtection="1">
      <alignment vertical="center"/>
      <protection locked="0"/>
    </xf>
    <xf numFmtId="44" fontId="26" fillId="2" borderId="20" xfId="4" applyNumberFormat="1" applyFont="1" applyFill="1" applyBorder="1" applyAlignment="1" applyProtection="1">
      <alignment horizontal="left" vertical="center"/>
      <protection hidden="1"/>
    </xf>
    <xf numFmtId="171" fontId="1" fillId="0" borderId="0" xfId="5" applyFont="1" applyAlignment="1" applyProtection="1">
      <alignment horizontal="center" vertical="center"/>
    </xf>
    <xf numFmtId="171" fontId="10" fillId="0" borderId="0" xfId="5" applyFont="1" applyProtection="1"/>
    <xf numFmtId="171" fontId="1" fillId="0" borderId="0" xfId="1" applyNumberFormat="1" applyFont="1" applyFill="1" applyBorder="1" applyAlignment="1" applyProtection="1">
      <alignment horizontal="center" vertical="top"/>
    </xf>
    <xf numFmtId="171" fontId="10" fillId="0" borderId="0" xfId="5" applyFont="1" applyFill="1" applyProtection="1"/>
    <xf numFmtId="171" fontId="3" fillId="0" borderId="0" xfId="5" applyFont="1" applyFill="1" applyAlignment="1" applyProtection="1">
      <alignment horizontal="center" vertical="center"/>
    </xf>
    <xf numFmtId="171" fontId="3" fillId="0" borderId="1" xfId="1" applyNumberFormat="1" applyFont="1" applyFill="1" applyBorder="1" applyAlignment="1" applyProtection="1">
      <alignment horizontal="center" vertical="center"/>
    </xf>
    <xf numFmtId="171" fontId="3" fillId="0" borderId="0" xfId="5" applyFont="1" applyFill="1" applyBorder="1" applyAlignment="1" applyProtection="1">
      <alignment horizontal="center" vertical="center"/>
    </xf>
    <xf numFmtId="171" fontId="3" fillId="0" borderId="0" xfId="5" applyFont="1" applyFill="1" applyBorder="1" applyAlignment="1" applyProtection="1">
      <alignment horizontal="left" vertical="center"/>
    </xf>
    <xf numFmtId="171" fontId="3" fillId="0" borderId="0" xfId="1" applyNumberFormat="1" applyFont="1" applyFill="1" applyBorder="1" applyAlignment="1" applyProtection="1">
      <alignment horizontal="center" vertical="center"/>
    </xf>
    <xf numFmtId="44" fontId="1" fillId="0" borderId="18" xfId="2" applyFont="1" applyFill="1" applyBorder="1" applyAlignment="1" applyProtection="1">
      <alignment horizontal="left" vertical="center"/>
    </xf>
    <xf numFmtId="44" fontId="1" fillId="0" borderId="4" xfId="2" applyFont="1" applyFill="1" applyBorder="1" applyAlignment="1" applyProtection="1">
      <alignment horizontal="left" vertical="center"/>
    </xf>
    <xf numFmtId="44" fontId="1" fillId="0" borderId="45" xfId="2" applyFont="1" applyFill="1" applyBorder="1" applyAlignment="1" applyProtection="1">
      <alignment horizontal="center" vertical="center"/>
    </xf>
    <xf numFmtId="171" fontId="1" fillId="0" borderId="0" xfId="5" applyFont="1" applyFill="1" applyAlignment="1" applyProtection="1">
      <alignment horizontal="center" vertical="center"/>
    </xf>
    <xf numFmtId="171" fontId="1" fillId="0" borderId="0" xfId="5" applyFont="1" applyFill="1" applyBorder="1" applyAlignment="1" applyProtection="1">
      <alignment horizontal="center" vertical="center"/>
    </xf>
    <xf numFmtId="171" fontId="1" fillId="0" borderId="0" xfId="5" applyFont="1" applyFill="1" applyBorder="1" applyAlignment="1" applyProtection="1">
      <alignment horizontal="left" vertical="center"/>
    </xf>
    <xf numFmtId="171" fontId="9" fillId="0" borderId="0" xfId="5" applyFont="1" applyFill="1" applyBorder="1" applyAlignment="1" applyProtection="1">
      <alignment horizontal="right" vertical="center"/>
    </xf>
    <xf numFmtId="43" fontId="9" fillId="0" borderId="20" xfId="5" applyNumberFormat="1" applyFont="1" applyFill="1" applyBorder="1" applyAlignment="1" applyProtection="1">
      <alignment horizontal="center" vertical="center"/>
    </xf>
    <xf numFmtId="171" fontId="3" fillId="0" borderId="0" xfId="5" applyFont="1" applyFill="1" applyAlignment="1" applyProtection="1">
      <alignment horizontal="right" vertical="center"/>
    </xf>
    <xf numFmtId="171" fontId="1" fillId="0" borderId="1" xfId="5" applyFont="1" applyFill="1" applyBorder="1" applyAlignment="1" applyProtection="1">
      <alignment horizontal="left" vertical="center"/>
    </xf>
    <xf numFmtId="171" fontId="1" fillId="0" borderId="1" xfId="5" applyFont="1" applyFill="1" applyBorder="1" applyAlignment="1" applyProtection="1">
      <alignment horizontal="center" vertical="center"/>
    </xf>
    <xf numFmtId="171" fontId="1" fillId="0" borderId="0" xfId="5" applyFont="1" applyFill="1" applyAlignment="1" applyProtection="1">
      <alignment horizontal="right" vertical="center"/>
    </xf>
    <xf numFmtId="171" fontId="1" fillId="0" borderId="0" xfId="5" applyFont="1" applyFill="1" applyAlignment="1" applyProtection="1">
      <alignment horizontal="left" vertical="center"/>
    </xf>
    <xf numFmtId="44" fontId="10" fillId="0" borderId="20" xfId="5" applyNumberFormat="1" applyFont="1" applyFill="1" applyBorder="1" applyProtection="1"/>
    <xf numFmtId="171" fontId="3" fillId="0" borderId="0" xfId="5" applyFont="1" applyFill="1" applyBorder="1" applyAlignment="1" applyProtection="1">
      <alignment horizontal="right" vertical="center"/>
    </xf>
    <xf numFmtId="44" fontId="1" fillId="0" borderId="20" xfId="5" applyNumberFormat="1" applyFont="1" applyFill="1" applyBorder="1" applyAlignment="1" applyProtection="1">
      <alignment horizontal="center" vertical="center"/>
    </xf>
    <xf numFmtId="171" fontId="1" fillId="0" borderId="0" xfId="5" applyFont="1" applyBorder="1" applyAlignment="1" applyProtection="1">
      <alignment horizontal="center" vertical="center"/>
    </xf>
    <xf numFmtId="171" fontId="10" fillId="0" borderId="0" xfId="5" applyFont="1" applyAlignment="1" applyProtection="1">
      <alignment horizontal="center"/>
      <protection locked="0"/>
    </xf>
    <xf numFmtId="171" fontId="10" fillId="0" borderId="0" xfId="5" applyFont="1" applyProtection="1">
      <protection locked="0"/>
    </xf>
    <xf numFmtId="44" fontId="10" fillId="0" borderId="0" xfId="5" applyNumberFormat="1" applyFont="1" applyProtection="1">
      <protection locked="0"/>
    </xf>
    <xf numFmtId="171" fontId="11" fillId="0" borderId="0" xfId="5" applyFont="1" applyProtection="1">
      <protection locked="0"/>
    </xf>
    <xf numFmtId="171" fontId="11" fillId="0" borderId="0" xfId="5" applyFont="1" applyAlignment="1" applyProtection="1">
      <alignment horizontal="right"/>
      <protection locked="0"/>
    </xf>
    <xf numFmtId="16" fontId="11" fillId="0" borderId="1" xfId="5" quotePrefix="1" applyNumberFormat="1" applyFont="1" applyBorder="1" applyAlignment="1" applyProtection="1">
      <alignment horizontal="center"/>
      <protection hidden="1"/>
    </xf>
    <xf numFmtId="44" fontId="11" fillId="0" borderId="0" xfId="5" applyNumberFormat="1" applyFont="1" applyAlignment="1" applyProtection="1">
      <alignment horizontal="right"/>
      <protection locked="0"/>
    </xf>
    <xf numFmtId="171" fontId="10" fillId="0" borderId="0" xfId="5" applyFont="1" applyAlignment="1" applyProtection="1">
      <alignment horizontal="right"/>
      <protection locked="0"/>
    </xf>
    <xf numFmtId="171" fontId="12" fillId="0" borderId="0" xfId="5" applyFont="1" applyAlignment="1" applyProtection="1">
      <alignment horizontal="center" vertical="center"/>
      <protection locked="0"/>
    </xf>
    <xf numFmtId="171" fontId="12" fillId="0" borderId="24" xfId="5" applyFont="1" applyBorder="1" applyAlignment="1" applyProtection="1">
      <alignment horizontal="center" vertical="center"/>
      <protection locked="0"/>
    </xf>
    <xf numFmtId="44" fontId="12" fillId="0" borderId="24" xfId="5" applyNumberFormat="1" applyFont="1" applyBorder="1" applyAlignment="1" applyProtection="1">
      <alignment horizontal="center" vertical="center"/>
      <protection locked="0"/>
    </xf>
    <xf numFmtId="44" fontId="12" fillId="2" borderId="24" xfId="5" applyNumberFormat="1" applyFont="1" applyFill="1" applyBorder="1" applyAlignment="1" applyProtection="1">
      <alignment horizontal="center" vertical="center" wrapText="1"/>
      <protection locked="0"/>
    </xf>
    <xf numFmtId="171" fontId="12" fillId="0" borderId="8" xfId="5" applyFont="1" applyBorder="1" applyAlignment="1" applyProtection="1">
      <alignment horizontal="center" vertical="center"/>
      <protection locked="0"/>
    </xf>
    <xf numFmtId="20" fontId="12" fillId="0" borderId="8" xfId="5" applyNumberFormat="1" applyFont="1" applyBorder="1" applyAlignment="1" applyProtection="1">
      <alignment horizontal="center" vertical="center"/>
      <protection locked="0"/>
    </xf>
    <xf numFmtId="44" fontId="12" fillId="0" borderId="8" xfId="5" applyNumberFormat="1" applyFont="1" applyBorder="1" applyAlignment="1" applyProtection="1">
      <alignment horizontal="center" vertical="center"/>
      <protection locked="0"/>
    </xf>
    <xf numFmtId="44" fontId="12" fillId="2" borderId="8" xfId="5" applyNumberFormat="1" applyFont="1" applyFill="1" applyBorder="1" applyAlignment="1" applyProtection="1">
      <alignment horizontal="center" vertical="center" wrapText="1"/>
      <protection locked="0"/>
    </xf>
    <xf numFmtId="20" fontId="10" fillId="0" borderId="8" xfId="5" applyNumberFormat="1" applyFont="1" applyBorder="1" applyAlignment="1" applyProtection="1">
      <alignment horizontal="center" vertical="center"/>
      <protection locked="0"/>
    </xf>
    <xf numFmtId="44" fontId="10" fillId="0" borderId="8" xfId="5" applyNumberFormat="1" applyFont="1" applyBorder="1" applyAlignment="1" applyProtection="1">
      <alignment horizontal="left" vertical="center"/>
      <protection locked="0"/>
    </xf>
    <xf numFmtId="165" fontId="10" fillId="2" borderId="8" xfId="1" applyNumberFormat="1" applyFont="1" applyFill="1" applyBorder="1" applyAlignment="1" applyProtection="1">
      <alignment horizontal="center" vertical="center"/>
      <protection locked="0"/>
    </xf>
    <xf numFmtId="171" fontId="10" fillId="0" borderId="8" xfId="5" applyFont="1" applyBorder="1" applyAlignment="1" applyProtection="1">
      <alignment horizontal="center" vertical="center"/>
      <protection locked="0"/>
    </xf>
    <xf numFmtId="49" fontId="10" fillId="2" borderId="8" xfId="5" applyNumberFormat="1" applyFont="1" applyFill="1" applyBorder="1" applyAlignment="1" applyProtection="1">
      <alignment horizontal="center" vertical="center"/>
      <protection locked="0"/>
    </xf>
    <xf numFmtId="14" fontId="10" fillId="0" borderId="8" xfId="5" applyNumberFormat="1" applyFont="1" applyBorder="1" applyAlignment="1" applyProtection="1">
      <alignment horizontal="center" vertical="center"/>
      <protection locked="0"/>
    </xf>
    <xf numFmtId="44" fontId="10" fillId="2" borderId="8" xfId="5" applyNumberFormat="1" applyFont="1" applyFill="1" applyBorder="1" applyAlignment="1" applyProtection="1">
      <alignment horizontal="left" vertical="center"/>
      <protection locked="0"/>
    </xf>
    <xf numFmtId="44" fontId="10" fillId="2" borderId="8" xfId="5" applyNumberFormat="1" applyFont="1" applyFill="1" applyBorder="1" applyAlignment="1" applyProtection="1">
      <alignment horizontal="center" vertical="center"/>
      <protection locked="0"/>
    </xf>
    <xf numFmtId="44" fontId="10" fillId="0" borderId="27" xfId="5" applyNumberFormat="1" applyFont="1" applyBorder="1" applyAlignment="1" applyProtection="1">
      <alignment horizontal="left" vertical="center"/>
      <protection locked="0"/>
    </xf>
    <xf numFmtId="171" fontId="10" fillId="0" borderId="27" xfId="5" applyFont="1" applyBorder="1" applyAlignment="1" applyProtection="1">
      <alignment horizontal="center" vertical="center"/>
      <protection locked="0"/>
    </xf>
    <xf numFmtId="44" fontId="10" fillId="2" borderId="27" xfId="5" applyNumberFormat="1" applyFont="1" applyFill="1" applyBorder="1" applyAlignment="1" applyProtection="1">
      <alignment horizontal="left" vertical="center"/>
      <protection locked="0"/>
    </xf>
    <xf numFmtId="171" fontId="20" fillId="0" borderId="0" xfId="5" applyFont="1" applyProtection="1">
      <protection locked="0"/>
    </xf>
    <xf numFmtId="171" fontId="20" fillId="0" borderId="0" xfId="5" applyFont="1" applyAlignment="1" applyProtection="1">
      <alignment horizontal="right"/>
      <protection locked="0"/>
    </xf>
    <xf numFmtId="44" fontId="1" fillId="0" borderId="2" xfId="2" applyFont="1" applyFill="1" applyBorder="1" applyAlignment="1" applyProtection="1">
      <alignment horizontal="left" vertical="center"/>
    </xf>
    <xf numFmtId="44" fontId="14" fillId="0" borderId="13" xfId="4" applyNumberFormat="1" applyFont="1" applyBorder="1" applyAlignment="1" applyProtection="1">
      <alignment horizontal="center" vertical="center"/>
      <protection hidden="1"/>
    </xf>
    <xf numFmtId="44" fontId="14" fillId="0" borderId="10" xfId="4" applyNumberFormat="1" applyFont="1" applyBorder="1" applyAlignment="1" applyProtection="1">
      <alignment horizontal="center" vertical="center"/>
      <protection hidden="1"/>
    </xf>
    <xf numFmtId="44" fontId="14" fillId="0" borderId="15" xfId="4" applyNumberFormat="1" applyFont="1" applyFill="1" applyBorder="1" applyAlignment="1" applyProtection="1">
      <alignment horizontal="center" vertical="center"/>
      <protection hidden="1"/>
    </xf>
    <xf numFmtId="171" fontId="13" fillId="0" borderId="0" xfId="4" applyNumberFormat="1" applyFont="1" applyAlignment="1" applyProtection="1">
      <alignment horizontal="center" vertical="center"/>
      <protection locked="0"/>
    </xf>
    <xf numFmtId="171" fontId="13" fillId="0" borderId="0" xfId="4" applyNumberFormat="1" applyFont="1" applyBorder="1" applyAlignment="1" applyProtection="1">
      <alignment horizontal="center" vertical="center"/>
      <protection locked="0"/>
    </xf>
    <xf numFmtId="171" fontId="18" fillId="0" borderId="51" xfId="4" applyNumberFormat="1" applyFont="1" applyBorder="1" applyAlignment="1" applyProtection="1">
      <alignment horizontal="center" vertical="center"/>
      <protection locked="0"/>
    </xf>
    <xf numFmtId="171" fontId="14" fillId="0" borderId="13" xfId="4" applyNumberFormat="1" applyFont="1" applyBorder="1" applyAlignment="1" applyProtection="1">
      <alignment horizontal="center" vertical="center"/>
      <protection locked="0"/>
    </xf>
    <xf numFmtId="171" fontId="14" fillId="0" borderId="10" xfId="4" applyNumberFormat="1" applyFont="1" applyBorder="1" applyAlignment="1" applyProtection="1">
      <alignment horizontal="left" vertical="center"/>
      <protection locked="0"/>
    </xf>
    <xf numFmtId="171" fontId="14" fillId="0" borderId="10" xfId="4" applyNumberFormat="1" applyFont="1" applyFill="1" applyBorder="1" applyAlignment="1" applyProtection="1">
      <alignment horizontal="left" vertical="center"/>
      <protection locked="0"/>
    </xf>
    <xf numFmtId="171" fontId="14" fillId="0" borderId="55" xfId="4" applyNumberFormat="1" applyFont="1" applyBorder="1" applyAlignment="1" applyProtection="1">
      <alignment horizontal="left" vertical="center"/>
      <protection locked="0"/>
    </xf>
    <xf numFmtId="171" fontId="14" fillId="0" borderId="15" xfId="4" applyNumberFormat="1" applyFont="1" applyBorder="1" applyAlignment="1" applyProtection="1">
      <alignment horizontal="left" vertical="center"/>
      <protection locked="0"/>
    </xf>
    <xf numFmtId="171" fontId="14" fillId="0" borderId="9" xfId="4" applyNumberFormat="1" applyFont="1" applyBorder="1" applyAlignment="1" applyProtection="1">
      <alignment horizontal="left" vertical="center"/>
      <protection locked="0"/>
    </xf>
    <xf numFmtId="171" fontId="14" fillId="0" borderId="16" xfId="4" applyNumberFormat="1" applyFont="1" applyBorder="1" applyAlignment="1" applyProtection="1">
      <alignment vertical="center"/>
      <protection locked="0"/>
    </xf>
    <xf numFmtId="171" fontId="14" fillId="0" borderId="0" xfId="4" applyNumberFormat="1" applyFont="1" applyAlignment="1" applyProtection="1">
      <alignment vertical="center"/>
      <protection locked="0"/>
    </xf>
    <xf numFmtId="171" fontId="13" fillId="0" borderId="1" xfId="4" applyNumberFormat="1" applyFont="1" applyBorder="1" applyAlignment="1" applyProtection="1">
      <alignment horizontal="center" vertical="center"/>
      <protection locked="0"/>
    </xf>
    <xf numFmtId="1" fontId="1" fillId="0" borderId="10" xfId="1" applyNumberFormat="1" applyFont="1" applyFill="1" applyBorder="1" applyAlignment="1" applyProtection="1">
      <alignment horizontal="right" vertical="center"/>
      <protection locked="0"/>
    </xf>
    <xf numFmtId="0" fontId="10" fillId="0" borderId="8" xfId="5" applyNumberFormat="1" applyFont="1" applyBorder="1" applyAlignment="1" applyProtection="1">
      <alignment horizontal="center"/>
      <protection locked="0"/>
    </xf>
    <xf numFmtId="172" fontId="34" fillId="0" borderId="7" xfId="4" applyNumberFormat="1" applyFont="1" applyBorder="1" applyAlignment="1" applyProtection="1">
      <alignment horizontal="center" vertical="center"/>
      <protection locked="0"/>
    </xf>
    <xf numFmtId="168" fontId="14" fillId="0" borderId="13" xfId="4" applyNumberFormat="1" applyFont="1" applyBorder="1" applyAlignment="1" applyProtection="1">
      <alignment horizontal="center" vertical="center"/>
      <protection locked="0"/>
    </xf>
    <xf numFmtId="165" fontId="1" fillId="0" borderId="29" xfId="1" applyNumberFormat="1" applyFont="1" applyFill="1" applyBorder="1" applyAlignment="1" applyProtection="1">
      <alignment horizontal="left" vertical="center"/>
    </xf>
    <xf numFmtId="165" fontId="1" fillId="0" borderId="30" xfId="1" applyNumberFormat="1" applyFont="1" applyFill="1" applyBorder="1" applyAlignment="1" applyProtection="1">
      <alignment horizontal="left" vertical="center"/>
    </xf>
    <xf numFmtId="44" fontId="1" fillId="4" borderId="18" xfId="2" applyFont="1" applyFill="1" applyBorder="1" applyAlignment="1" applyProtection="1">
      <alignment horizontal="center" vertical="center"/>
      <protection locked="0"/>
    </xf>
    <xf numFmtId="171" fontId="10" fillId="0" borderId="0" xfId="0" applyFont="1" applyFill="1" applyBorder="1" applyProtection="1"/>
    <xf numFmtId="44" fontId="1" fillId="0" borderId="21" xfId="2" applyFont="1" applyFill="1" applyBorder="1" applyAlignment="1" applyProtection="1">
      <alignment horizontal="center" vertical="center"/>
      <protection locked="0"/>
    </xf>
    <xf numFmtId="171" fontId="0" fillId="0" borderId="8" xfId="0" applyBorder="1"/>
    <xf numFmtId="44" fontId="1" fillId="4" borderId="2" xfId="2" applyFont="1" applyFill="1" applyBorder="1" applyAlignment="1" applyProtection="1">
      <alignment horizontal="center" vertical="center"/>
      <protection locked="0"/>
    </xf>
    <xf numFmtId="171" fontId="10" fillId="0" borderId="0" xfId="0" applyFont="1" applyAlignment="1" applyProtection="1">
      <alignment horizontal="center" vertical="center"/>
    </xf>
    <xf numFmtId="171" fontId="10" fillId="0" borderId="0" xfId="0" applyFont="1" applyFill="1" applyBorder="1" applyAlignment="1" applyProtection="1">
      <alignment horizontal="center" vertical="center"/>
    </xf>
    <xf numFmtId="38" fontId="16" fillId="0" borderId="0" xfId="0" applyNumberFormat="1" applyFont="1" applyFill="1" applyAlignment="1" applyProtection="1">
      <alignment horizontal="center"/>
    </xf>
    <xf numFmtId="0" fontId="16" fillId="0" borderId="0" xfId="0" applyNumberFormat="1" applyFont="1" applyFill="1" applyBorder="1" applyAlignment="1" applyProtection="1">
      <alignment horizontal="center" vertical="center"/>
    </xf>
    <xf numFmtId="165" fontId="1" fillId="0" borderId="57" xfId="1" applyNumberFormat="1" applyFont="1" applyFill="1" applyBorder="1" applyAlignment="1" applyProtection="1">
      <alignment horizontal="left" vertical="center"/>
      <protection locked="0"/>
    </xf>
    <xf numFmtId="165" fontId="1" fillId="0" borderId="31" xfId="1" applyNumberFormat="1" applyFont="1" applyFill="1" applyBorder="1" applyAlignment="1" applyProtection="1">
      <alignment horizontal="left" vertical="center"/>
      <protection locked="0"/>
    </xf>
    <xf numFmtId="173" fontId="1" fillId="0" borderId="12" xfId="2" applyNumberFormat="1" applyFont="1" applyFill="1" applyBorder="1" applyAlignment="1" applyProtection="1">
      <alignment horizontal="right" vertical="center"/>
    </xf>
    <xf numFmtId="173" fontId="1" fillId="0" borderId="2" xfId="2" applyNumberFormat="1" applyFont="1" applyFill="1" applyBorder="1" applyAlignment="1" applyProtection="1">
      <alignment horizontal="right" vertical="center"/>
    </xf>
    <xf numFmtId="173" fontId="1" fillId="0" borderId="4" xfId="2" applyNumberFormat="1" applyFont="1" applyFill="1" applyBorder="1" applyAlignment="1" applyProtection="1">
      <alignment horizontal="right" vertical="center"/>
    </xf>
    <xf numFmtId="173" fontId="1" fillId="0" borderId="17" xfId="2" applyNumberFormat="1" applyFont="1" applyFill="1" applyBorder="1" applyAlignment="1" applyProtection="1">
      <alignment horizontal="right" vertical="center"/>
    </xf>
    <xf numFmtId="171" fontId="13" fillId="0" borderId="26" xfId="4" applyFont="1" applyBorder="1" applyAlignment="1" applyProtection="1">
      <alignment horizontal="center" vertical="center"/>
      <protection locked="0"/>
    </xf>
    <xf numFmtId="168" fontId="18" fillId="0" borderId="58" xfId="4" applyNumberFormat="1" applyFont="1" applyBorder="1" applyAlignment="1" applyProtection="1">
      <alignment horizontal="center" vertical="center"/>
      <protection locked="0"/>
    </xf>
    <xf numFmtId="171" fontId="18" fillId="0" borderId="59" xfId="4" applyFont="1" applyBorder="1" applyAlignment="1" applyProtection="1">
      <alignment horizontal="center" vertical="center" wrapText="1"/>
      <protection locked="0"/>
    </xf>
    <xf numFmtId="44" fontId="18" fillId="0" borderId="59" xfId="4" applyNumberFormat="1" applyFont="1" applyBorder="1" applyAlignment="1" applyProtection="1">
      <alignment horizontal="center" vertical="center" wrapText="1"/>
      <protection locked="0"/>
    </xf>
    <xf numFmtId="40" fontId="39" fillId="0" borderId="5" xfId="4" applyNumberFormat="1" applyFont="1" applyBorder="1" applyAlignment="1" applyProtection="1">
      <alignment horizontal="center" vertical="center"/>
      <protection locked="0"/>
    </xf>
    <xf numFmtId="40" fontId="39" fillId="0" borderId="12" xfId="4" applyNumberFormat="1" applyFont="1" applyBorder="1" applyAlignment="1" applyProtection="1">
      <alignment horizontal="center" vertical="center"/>
      <protection locked="0"/>
    </xf>
    <xf numFmtId="40" fontId="39" fillId="0" borderId="6" xfId="4" applyNumberFormat="1" applyFont="1" applyBorder="1" applyAlignment="1" applyProtection="1">
      <alignment horizontal="center" vertical="center"/>
      <protection locked="0"/>
    </xf>
    <xf numFmtId="40" fontId="39" fillId="0" borderId="2" xfId="4" applyNumberFormat="1" applyFont="1" applyBorder="1" applyAlignment="1" applyProtection="1">
      <alignment horizontal="center" vertical="center"/>
      <protection locked="0"/>
    </xf>
    <xf numFmtId="40" fontId="29" fillId="0" borderId="7" xfId="4" applyNumberFormat="1" applyFont="1" applyBorder="1" applyAlignment="1" applyProtection="1">
      <alignment horizontal="center" vertical="center"/>
      <protection locked="0"/>
    </xf>
    <xf numFmtId="40" fontId="40" fillId="0" borderId="2" xfId="4" applyNumberFormat="1" applyFont="1" applyBorder="1" applyAlignment="1" applyProtection="1">
      <alignment horizontal="center" vertical="center"/>
      <protection locked="0"/>
    </xf>
    <xf numFmtId="171" fontId="14" fillId="0" borderId="2" xfId="4" applyFont="1" applyBorder="1" applyAlignment="1" applyProtection="1">
      <alignment horizontal="left" vertical="center"/>
      <protection locked="0"/>
    </xf>
    <xf numFmtId="171" fontId="14" fillId="0" borderId="6" xfId="4" applyFont="1" applyBorder="1" applyAlignment="1" applyProtection="1">
      <alignment horizontal="left" vertical="center"/>
      <protection locked="0"/>
    </xf>
    <xf numFmtId="171" fontId="14" fillId="0" borderId="4" xfId="4" applyFont="1" applyBorder="1" applyAlignment="1" applyProtection="1">
      <alignment horizontal="left" vertical="center"/>
      <protection locked="0"/>
    </xf>
    <xf numFmtId="171" fontId="14" fillId="0" borderId="3" xfId="4" applyFont="1" applyBorder="1" applyAlignment="1" applyProtection="1">
      <alignment horizontal="left" vertical="center"/>
      <protection locked="0"/>
    </xf>
    <xf numFmtId="171" fontId="14" fillId="0" borderId="16" xfId="4" applyFont="1" applyBorder="1" applyAlignment="1" applyProtection="1">
      <alignment vertical="center"/>
      <protection locked="0"/>
    </xf>
    <xf numFmtId="171" fontId="14" fillId="0" borderId="0" xfId="4" applyFont="1" applyAlignment="1" applyProtection="1">
      <alignment vertical="center"/>
      <protection locked="0"/>
    </xf>
    <xf numFmtId="168" fontId="42" fillId="0" borderId="0" xfId="4" applyNumberFormat="1" applyFont="1" applyAlignment="1" applyProtection="1">
      <alignment horizontal="right" vertical="center"/>
      <protection locked="0"/>
    </xf>
    <xf numFmtId="171" fontId="29" fillId="0" borderId="0" xfId="4" applyFont="1" applyAlignment="1" applyProtection="1">
      <alignment horizontal="right" vertical="center"/>
      <protection locked="0"/>
    </xf>
    <xf numFmtId="171" fontId="13" fillId="0" borderId="1" xfId="4" applyFont="1" applyBorder="1" applyAlignment="1" applyProtection="1">
      <alignment horizontal="center" vertical="center"/>
      <protection locked="0"/>
    </xf>
    <xf numFmtId="171" fontId="21" fillId="0" borderId="0" xfId="4" applyFont="1" applyAlignment="1" applyProtection="1">
      <alignment horizontal="right" vertical="center"/>
      <protection locked="0"/>
    </xf>
    <xf numFmtId="40" fontId="39" fillId="0" borderId="11" xfId="4" applyNumberFormat="1" applyFont="1" applyBorder="1" applyAlignment="1" applyProtection="1">
      <alignment horizontal="center" vertical="center"/>
      <protection hidden="1"/>
    </xf>
    <xf numFmtId="40" fontId="39" fillId="0" borderId="10" xfId="4" applyNumberFormat="1" applyFont="1" applyBorder="1" applyAlignment="1" applyProtection="1">
      <alignment horizontal="center" vertical="center"/>
      <protection hidden="1"/>
    </xf>
    <xf numFmtId="40" fontId="39" fillId="0" borderId="9" xfId="4" applyNumberFormat="1" applyFont="1" applyBorder="1" applyAlignment="1" applyProtection="1">
      <alignment horizontal="center" vertical="center"/>
      <protection hidden="1"/>
    </xf>
    <xf numFmtId="40" fontId="39" fillId="0" borderId="6" xfId="4" applyNumberFormat="1" applyFont="1" applyBorder="1" applyAlignment="1" applyProtection="1">
      <alignment horizontal="center" vertical="center"/>
    </xf>
    <xf numFmtId="40" fontId="39" fillId="0" borderId="10" xfId="4" applyNumberFormat="1" applyFont="1" applyBorder="1" applyAlignment="1" applyProtection="1">
      <alignment horizontal="center" vertical="center"/>
    </xf>
    <xf numFmtId="168" fontId="42" fillId="0" borderId="0" xfId="4" applyNumberFormat="1" applyFont="1" applyAlignment="1" applyProtection="1">
      <alignment horizontal="right" vertical="center"/>
      <protection locked="0"/>
    </xf>
    <xf numFmtId="168" fontId="39" fillId="0" borderId="12" xfId="4" applyNumberFormat="1" applyFont="1" applyBorder="1" applyAlignment="1" applyProtection="1">
      <alignment horizontal="center" vertical="center"/>
      <protection locked="0"/>
    </xf>
    <xf numFmtId="168" fontId="39" fillId="0" borderId="18" xfId="4" applyNumberFormat="1" applyFont="1" applyBorder="1" applyAlignment="1" applyProtection="1">
      <alignment horizontal="center" vertical="center"/>
      <protection locked="0"/>
    </xf>
    <xf numFmtId="168" fontId="39" fillId="0" borderId="2" xfId="4" applyNumberFormat="1" applyFont="1" applyBorder="1" applyAlignment="1" applyProtection="1">
      <alignment horizontal="center" vertical="center"/>
      <protection locked="0"/>
    </xf>
    <xf numFmtId="168" fontId="39" fillId="0" borderId="4" xfId="4" applyNumberFormat="1" applyFont="1" applyBorder="1" applyAlignment="1" applyProtection="1">
      <alignment horizontal="center" vertical="center"/>
      <protection locked="0"/>
    </xf>
    <xf numFmtId="40" fontId="43" fillId="0" borderId="0" xfId="4" applyNumberFormat="1" applyFont="1" applyBorder="1" applyAlignment="1">
      <alignment horizontal="center" vertical="center"/>
    </xf>
    <xf numFmtId="40" fontId="43" fillId="0" borderId="0" xfId="4" applyNumberFormat="1" applyFont="1" applyBorder="1" applyAlignment="1">
      <alignment horizontal="right" vertical="center"/>
    </xf>
    <xf numFmtId="168" fontId="44" fillId="0" borderId="0" xfId="4" applyNumberFormat="1" applyFont="1" applyAlignment="1" applyProtection="1">
      <alignment horizontal="right" vertical="center"/>
      <protection locked="0"/>
    </xf>
    <xf numFmtId="168" fontId="44" fillId="0" borderId="0" xfId="4" applyNumberFormat="1" applyFont="1" applyAlignment="1" applyProtection="1">
      <alignment vertical="center"/>
      <protection locked="0"/>
    </xf>
    <xf numFmtId="168" fontId="14" fillId="0" borderId="0" xfId="4" applyNumberFormat="1" applyFont="1" applyFill="1" applyAlignment="1" applyProtection="1">
      <alignment vertical="center"/>
      <protection locked="0"/>
    </xf>
    <xf numFmtId="171" fontId="14" fillId="0" borderId="0" xfId="4" applyFont="1" applyFill="1" applyAlignment="1" applyProtection="1">
      <alignment vertical="center"/>
      <protection locked="0"/>
    </xf>
    <xf numFmtId="43" fontId="26" fillId="0" borderId="0" xfId="4" applyNumberFormat="1" applyFont="1" applyFill="1" applyAlignment="1" applyProtection="1">
      <alignment horizontal="left" vertical="center"/>
      <protection hidden="1"/>
    </xf>
    <xf numFmtId="43" fontId="26" fillId="0" borderId="0" xfId="4" applyNumberFormat="1" applyFont="1" applyFill="1" applyAlignment="1" applyProtection="1">
      <alignment vertical="center"/>
      <protection hidden="1"/>
    </xf>
    <xf numFmtId="43" fontId="29" fillId="2" borderId="20" xfId="4" applyNumberFormat="1" applyFont="1" applyFill="1" applyBorder="1" applyAlignment="1" applyProtection="1">
      <alignment horizontal="left" vertical="center"/>
      <protection hidden="1"/>
    </xf>
    <xf numFmtId="43" fontId="29" fillId="2" borderId="28" xfId="4" applyNumberFormat="1" applyFont="1" applyFill="1" applyBorder="1" applyAlignment="1" applyProtection="1">
      <alignment horizontal="left" vertical="center"/>
      <protection hidden="1"/>
    </xf>
    <xf numFmtId="172" fontId="45" fillId="0" borderId="5" xfId="4" applyNumberFormat="1" applyFont="1" applyBorder="1" applyAlignment="1" applyProtection="1">
      <alignment horizontal="center" vertical="center"/>
      <protection locked="0"/>
    </xf>
    <xf numFmtId="172" fontId="45" fillId="0" borderId="7" xfId="4" applyNumberFormat="1" applyFont="1" applyBorder="1" applyAlignment="1" applyProtection="1">
      <alignment horizontal="center" vertical="center"/>
      <protection locked="0"/>
    </xf>
    <xf numFmtId="40" fontId="29" fillId="8" borderId="20" xfId="4" applyNumberFormat="1" applyFont="1" applyFill="1" applyBorder="1" applyAlignment="1" applyProtection="1">
      <alignment horizontal="right" vertical="center"/>
      <protection hidden="1"/>
    </xf>
    <xf numFmtId="175" fontId="1" fillId="0" borderId="12" xfId="2" applyNumberFormat="1" applyFont="1" applyFill="1" applyBorder="1" applyAlignment="1" applyProtection="1">
      <alignment horizontal="center" vertical="center"/>
    </xf>
    <xf numFmtId="175" fontId="1" fillId="0" borderId="2" xfId="2" applyNumberFormat="1" applyFont="1" applyFill="1" applyBorder="1" applyAlignment="1" applyProtection="1">
      <alignment horizontal="center" vertical="center"/>
    </xf>
    <xf numFmtId="175" fontId="1" fillId="0" borderId="4" xfId="2" applyNumberFormat="1" applyFont="1" applyFill="1" applyBorder="1" applyAlignment="1" applyProtection="1">
      <alignment horizontal="center" vertical="center"/>
    </xf>
    <xf numFmtId="175" fontId="1" fillId="0" borderId="17" xfId="2" applyNumberFormat="1" applyFont="1" applyFill="1" applyBorder="1" applyAlignment="1" applyProtection="1">
      <alignment horizontal="center" vertical="center"/>
    </xf>
    <xf numFmtId="171" fontId="47" fillId="0" borderId="8" xfId="0" applyFont="1" applyBorder="1" applyAlignment="1">
      <alignment vertical="center"/>
    </xf>
    <xf numFmtId="171" fontId="47" fillId="0" borderId="0" xfId="0" applyFont="1" applyAlignment="1">
      <alignment vertical="center"/>
    </xf>
    <xf numFmtId="40" fontId="39" fillId="0" borderId="61" xfId="4" applyNumberFormat="1" applyFont="1" applyBorder="1" applyAlignment="1" applyProtection="1">
      <alignment horizontal="center" vertical="center"/>
      <protection hidden="1"/>
    </xf>
    <xf numFmtId="40" fontId="39" fillId="0" borderId="62" xfId="4" applyNumberFormat="1" applyFont="1" applyBorder="1" applyAlignment="1" applyProtection="1">
      <alignment horizontal="center" vertical="center"/>
      <protection hidden="1"/>
    </xf>
    <xf numFmtId="40" fontId="29" fillId="2" borderId="20" xfId="4" applyNumberFormat="1" applyFont="1" applyFill="1" applyBorder="1" applyAlignment="1" applyProtection="1">
      <alignment horizontal="center" vertical="center"/>
      <protection hidden="1"/>
    </xf>
    <xf numFmtId="40" fontId="29" fillId="2" borderId="28" xfId="4" applyNumberFormat="1" applyFont="1" applyFill="1" applyBorder="1" applyAlignment="1" applyProtection="1">
      <alignment horizontal="center" vertical="center"/>
      <protection hidden="1"/>
    </xf>
    <xf numFmtId="44" fontId="18" fillId="5" borderId="60" xfId="4" applyNumberFormat="1" applyFont="1" applyFill="1" applyBorder="1" applyAlignment="1" applyProtection="1">
      <alignment horizontal="center" vertical="center" wrapText="1"/>
      <protection locked="0"/>
    </xf>
    <xf numFmtId="168" fontId="39" fillId="0" borderId="18" xfId="4" quotePrefix="1" applyNumberFormat="1" applyFont="1" applyBorder="1" applyAlignment="1" applyProtection="1">
      <alignment horizontal="center" vertical="center"/>
      <protection locked="0"/>
    </xf>
    <xf numFmtId="40" fontId="39" fillId="0" borderId="35" xfId="4" applyNumberFormat="1" applyFont="1" applyBorder="1" applyAlignment="1" applyProtection="1">
      <alignment horizontal="center" vertical="center"/>
      <protection locked="0"/>
    </xf>
    <xf numFmtId="40" fontId="39" fillId="0" borderId="63" xfId="4" applyNumberFormat="1" applyFont="1" applyBorder="1" applyAlignment="1" applyProtection="1">
      <alignment horizontal="center" vertical="center"/>
      <protection locked="0"/>
    </xf>
    <xf numFmtId="40" fontId="29" fillId="0" borderId="64" xfId="4" applyNumberFormat="1" applyFont="1" applyBorder="1" applyAlignment="1" applyProtection="1">
      <alignment horizontal="center" vertical="center"/>
      <protection locked="0"/>
    </xf>
    <xf numFmtId="171" fontId="14" fillId="0" borderId="63" xfId="4" applyFont="1" applyBorder="1" applyAlignment="1" applyProtection="1">
      <alignment horizontal="left" vertical="center"/>
      <protection locked="0"/>
    </xf>
    <xf numFmtId="171" fontId="14" fillId="0" borderId="49" xfId="4" applyFont="1" applyBorder="1" applyAlignment="1" applyProtection="1">
      <alignment horizontal="left" vertical="center"/>
      <protection locked="0"/>
    </xf>
    <xf numFmtId="44" fontId="46" fillId="0" borderId="65" xfId="4" applyNumberFormat="1" applyFont="1" applyBorder="1" applyAlignment="1" applyProtection="1">
      <alignment horizontal="center" vertical="center" wrapText="1"/>
      <protection locked="0"/>
    </xf>
    <xf numFmtId="40" fontId="39" fillId="0" borderId="7" xfId="4" applyNumberFormat="1" applyFont="1" applyBorder="1" applyAlignment="1" applyProtection="1">
      <alignment horizontal="center" vertical="center"/>
    </xf>
    <xf numFmtId="44" fontId="18" fillId="0" borderId="66" xfId="4" applyNumberFormat="1" applyFont="1" applyBorder="1" applyAlignment="1" applyProtection="1">
      <alignment horizontal="center" vertical="center" wrapText="1"/>
      <protection locked="0"/>
    </xf>
    <xf numFmtId="40" fontId="39" fillId="0" borderId="13" xfId="4" applyNumberFormat="1" applyFont="1" applyBorder="1" applyAlignment="1" applyProtection="1">
      <alignment horizontal="center" vertical="center"/>
    </xf>
    <xf numFmtId="44" fontId="18" fillId="0" borderId="67" xfId="4" applyNumberFormat="1" applyFont="1" applyBorder="1" applyAlignment="1" applyProtection="1">
      <alignment horizontal="center" vertical="center" wrapText="1"/>
      <protection locked="0"/>
    </xf>
    <xf numFmtId="40" fontId="29" fillId="0" borderId="68" xfId="4" applyNumberFormat="1" applyFont="1" applyBorder="1" applyAlignment="1" applyProtection="1">
      <alignment horizontal="right" vertical="center"/>
    </xf>
    <xf numFmtId="40" fontId="29" fillId="0" borderId="69" xfId="4" applyNumberFormat="1" applyFont="1" applyBorder="1" applyAlignment="1" applyProtection="1">
      <alignment horizontal="right" vertical="center"/>
    </xf>
    <xf numFmtId="40" fontId="29" fillId="0" borderId="70" xfId="4" applyNumberFormat="1" applyFont="1" applyBorder="1" applyAlignment="1" applyProtection="1">
      <alignment horizontal="right" vertical="center"/>
    </xf>
    <xf numFmtId="171" fontId="44" fillId="0" borderId="7" xfId="4" applyFont="1" applyBorder="1" applyAlignment="1" applyProtection="1">
      <alignment horizontal="center" vertical="center"/>
      <protection locked="0"/>
    </xf>
    <xf numFmtId="165" fontId="1" fillId="0" borderId="54" xfId="1" applyNumberFormat="1" applyFont="1" applyFill="1" applyBorder="1" applyAlignment="1" applyProtection="1">
      <alignment horizontal="left" vertical="center"/>
      <protection locked="0"/>
    </xf>
    <xf numFmtId="165" fontId="1" fillId="0" borderId="48" xfId="1" applyNumberFormat="1" applyFont="1" applyFill="1" applyBorder="1" applyAlignment="1" applyProtection="1">
      <alignment horizontal="left" vertical="center"/>
      <protection locked="0"/>
    </xf>
    <xf numFmtId="165" fontId="1" fillId="0" borderId="29" xfId="1" applyNumberFormat="1" applyFont="1" applyFill="1" applyBorder="1" applyAlignment="1" applyProtection="1">
      <alignment horizontal="left" vertical="center"/>
      <protection locked="0"/>
    </xf>
    <xf numFmtId="165" fontId="1" fillId="0" borderId="30" xfId="1" applyNumberFormat="1" applyFont="1" applyFill="1" applyBorder="1" applyAlignment="1" applyProtection="1">
      <alignment horizontal="left" vertical="center"/>
      <protection locked="0"/>
    </xf>
    <xf numFmtId="44" fontId="39" fillId="0" borderId="10" xfId="4" applyNumberFormat="1" applyFont="1" applyBorder="1" applyAlignment="1" applyProtection="1">
      <alignment horizontal="left" vertical="center"/>
      <protection locked="0"/>
    </xf>
    <xf numFmtId="169" fontId="39" fillId="0" borderId="10" xfId="4" applyNumberFormat="1" applyFont="1" applyBorder="1" applyAlignment="1" applyProtection="1">
      <alignment horizontal="left" vertical="center"/>
      <protection locked="0"/>
    </xf>
    <xf numFmtId="169" fontId="39" fillId="0" borderId="10" xfId="4" applyNumberFormat="1" applyFont="1" applyFill="1" applyBorder="1" applyAlignment="1" applyProtection="1">
      <alignment horizontal="left" vertical="center"/>
      <protection locked="0"/>
    </xf>
    <xf numFmtId="44" fontId="39" fillId="0" borderId="13" xfId="4" applyNumberFormat="1" applyFont="1" applyBorder="1" applyAlignment="1" applyProtection="1">
      <alignment horizontal="center" vertical="center"/>
      <protection hidden="1"/>
    </xf>
    <xf numFmtId="44" fontId="39" fillId="0" borderId="10" xfId="4" applyNumberFormat="1" applyFont="1" applyBorder="1" applyAlignment="1" applyProtection="1">
      <alignment horizontal="center" vertical="center"/>
      <protection hidden="1"/>
    </xf>
    <xf numFmtId="171" fontId="1" fillId="0" borderId="0" xfId="0" applyFont="1" applyAlignment="1" applyProtection="1">
      <alignment horizontal="center" vertical="center"/>
      <protection locked="0"/>
    </xf>
    <xf numFmtId="171" fontId="10" fillId="0" borderId="0" xfId="0" applyFont="1" applyProtection="1">
      <protection locked="0"/>
    </xf>
    <xf numFmtId="171" fontId="1" fillId="0" borderId="0" xfId="1" applyNumberFormat="1" applyFont="1" applyFill="1" applyBorder="1" applyAlignment="1" applyProtection="1">
      <alignment horizontal="center" vertical="top"/>
      <protection locked="0"/>
    </xf>
    <xf numFmtId="171" fontId="10" fillId="0" borderId="0" xfId="0" applyFont="1" applyFill="1" applyProtection="1">
      <protection locked="0"/>
    </xf>
    <xf numFmtId="165" fontId="3" fillId="0" borderId="0" xfId="1" applyNumberFormat="1" applyFont="1" applyFill="1" applyBorder="1" applyAlignment="1" applyProtection="1">
      <alignment horizontal="right"/>
      <protection locked="0"/>
    </xf>
    <xf numFmtId="165" fontId="3" fillId="0" borderId="1" xfId="1" applyNumberFormat="1" applyFont="1" applyFill="1" applyBorder="1" applyAlignment="1" applyProtection="1">
      <protection locked="0"/>
    </xf>
    <xf numFmtId="171" fontId="3" fillId="0" borderId="0" xfId="0" applyFont="1" applyFill="1" applyAlignment="1" applyProtection="1">
      <alignment horizontal="center" vertical="center"/>
      <protection locked="0"/>
    </xf>
    <xf numFmtId="171" fontId="3" fillId="0" borderId="0" xfId="0" applyFont="1" applyFill="1" applyBorder="1" applyAlignment="1" applyProtection="1">
      <alignment horizontal="left"/>
      <protection locked="0"/>
    </xf>
    <xf numFmtId="166" fontId="3" fillId="0" borderId="0" xfId="1" applyNumberFormat="1" applyFont="1" applyFill="1" applyBorder="1" applyAlignment="1" applyProtection="1">
      <alignment horizontal="center" vertical="center"/>
      <protection locked="0"/>
    </xf>
    <xf numFmtId="165" fontId="3" fillId="0" borderId="0" xfId="1" applyNumberFormat="1" applyFont="1" applyFill="1" applyBorder="1" applyAlignment="1" applyProtection="1">
      <alignment horizontal="center" vertical="center"/>
      <protection locked="0"/>
    </xf>
    <xf numFmtId="165" fontId="3" fillId="0" borderId="0" xfId="1" applyNumberFormat="1" applyFont="1" applyFill="1" applyBorder="1" applyAlignment="1" applyProtection="1">
      <protection locked="0"/>
    </xf>
    <xf numFmtId="171" fontId="3" fillId="0" borderId="0" xfId="1" applyNumberFormat="1" applyFont="1" applyFill="1" applyBorder="1" applyAlignment="1" applyProtection="1">
      <alignment horizontal="center" vertical="center"/>
      <protection locked="0"/>
    </xf>
    <xf numFmtId="171" fontId="3" fillId="0" borderId="0" xfId="0" applyFont="1" applyFill="1" applyBorder="1" applyAlignment="1" applyProtection="1">
      <alignment horizontal="left" vertical="center"/>
      <protection locked="0"/>
    </xf>
    <xf numFmtId="165" fontId="3" fillId="0" borderId="0" xfId="1" applyNumberFormat="1" applyFont="1" applyFill="1" applyBorder="1" applyAlignment="1" applyProtection="1">
      <alignment horizontal="left" vertical="center"/>
      <protection locked="0"/>
    </xf>
    <xf numFmtId="165" fontId="4" fillId="0" borderId="0" xfId="1" applyNumberFormat="1" applyFont="1" applyFill="1" applyBorder="1" applyAlignment="1" applyProtection="1">
      <alignment horizontal="center" vertical="center"/>
      <protection locked="0"/>
    </xf>
    <xf numFmtId="165" fontId="1" fillId="0" borderId="0" xfId="1" applyNumberFormat="1" applyFont="1" applyFill="1" applyBorder="1" applyAlignment="1" applyProtection="1">
      <alignment horizontal="center" vertical="center"/>
      <protection locked="0"/>
    </xf>
    <xf numFmtId="165" fontId="1" fillId="0" borderId="3" xfId="1" applyNumberFormat="1" applyFont="1" applyFill="1" applyBorder="1" applyAlignment="1" applyProtection="1">
      <alignment horizontal="center" vertical="center"/>
      <protection locked="0"/>
    </xf>
    <xf numFmtId="165" fontId="1" fillId="0" borderId="9" xfId="1" applyNumberFormat="1" applyFont="1" applyFill="1" applyBorder="1" applyAlignment="1" applyProtection="1">
      <alignment horizontal="center" vertical="center"/>
      <protection locked="0"/>
    </xf>
    <xf numFmtId="165" fontId="1" fillId="0" borderId="4" xfId="1" applyNumberFormat="1" applyFont="1" applyFill="1" applyBorder="1" applyAlignment="1" applyProtection="1">
      <alignment horizontal="center" vertical="center"/>
      <protection locked="0"/>
    </xf>
    <xf numFmtId="165" fontId="1" fillId="0" borderId="5" xfId="1" applyNumberFormat="1" applyFont="1" applyFill="1" applyBorder="1" applyAlignment="1" applyProtection="1">
      <alignment horizontal="center" vertical="center"/>
      <protection locked="0"/>
    </xf>
    <xf numFmtId="165" fontId="1" fillId="0" borderId="6" xfId="1" applyNumberFormat="1" applyFont="1" applyFill="1" applyBorder="1" applyAlignment="1" applyProtection="1">
      <alignment horizontal="center" vertical="center"/>
      <protection locked="0"/>
    </xf>
    <xf numFmtId="171" fontId="1" fillId="0" borderId="0" xfId="0" applyFont="1" applyFill="1" applyAlignment="1" applyProtection="1">
      <alignment horizontal="center" vertical="center"/>
      <protection locked="0"/>
    </xf>
    <xf numFmtId="165" fontId="3" fillId="0" borderId="0" xfId="1" applyNumberFormat="1" applyFont="1" applyFill="1" applyBorder="1" applyAlignment="1" applyProtection="1">
      <alignment horizontal="right" vertical="center"/>
      <protection locked="0"/>
    </xf>
    <xf numFmtId="44" fontId="1" fillId="0" borderId="17" xfId="2" applyFont="1" applyFill="1" applyBorder="1" applyAlignment="1" applyProtection="1">
      <alignment horizontal="center" vertical="center"/>
      <protection locked="0"/>
    </xf>
    <xf numFmtId="165" fontId="1" fillId="2" borderId="44" xfId="1" applyNumberFormat="1" applyFont="1" applyFill="1" applyBorder="1" applyAlignment="1" applyProtection="1">
      <alignment horizontal="center" vertical="center"/>
      <protection locked="0"/>
    </xf>
    <xf numFmtId="165" fontId="6" fillId="0" borderId="0" xfId="1" applyNumberFormat="1" applyFont="1" applyFill="1" applyBorder="1" applyAlignment="1" applyProtection="1">
      <alignment horizontal="center" vertical="center"/>
      <protection locked="0"/>
    </xf>
    <xf numFmtId="165" fontId="1" fillId="0" borderId="11" xfId="1" applyNumberFormat="1" applyFont="1" applyFill="1" applyBorder="1" applyAlignment="1" applyProtection="1">
      <alignment horizontal="center" vertical="center"/>
      <protection locked="0"/>
    </xf>
    <xf numFmtId="165" fontId="1" fillId="0" borderId="10" xfId="1" applyNumberFormat="1" applyFont="1" applyFill="1" applyBorder="1" applyAlignment="1" applyProtection="1">
      <alignment horizontal="right" vertical="center"/>
      <protection locked="0"/>
    </xf>
    <xf numFmtId="171" fontId="1" fillId="0" borderId="0" xfId="0" applyFont="1" applyFill="1" applyBorder="1" applyAlignment="1" applyProtection="1">
      <alignment horizontal="center" vertical="center"/>
      <protection locked="0"/>
    </xf>
    <xf numFmtId="165" fontId="1" fillId="0" borderId="7" xfId="1" applyNumberFormat="1" applyFont="1" applyFill="1" applyBorder="1" applyAlignment="1" applyProtection="1">
      <alignment horizontal="center" vertical="center"/>
      <protection locked="0"/>
    </xf>
    <xf numFmtId="167" fontId="1" fillId="0" borderId="0" xfId="1" applyNumberFormat="1" applyFont="1" applyFill="1" applyBorder="1" applyAlignment="1" applyProtection="1">
      <alignment horizontal="center" vertical="center"/>
      <protection locked="0"/>
    </xf>
    <xf numFmtId="165" fontId="1" fillId="0" borderId="14" xfId="1" applyNumberFormat="1" applyFont="1" applyFill="1" applyBorder="1" applyAlignment="1" applyProtection="1">
      <alignment horizontal="center" vertical="center"/>
      <protection locked="0"/>
    </xf>
    <xf numFmtId="43" fontId="1" fillId="0" borderId="0" xfId="1" applyFont="1" applyFill="1" applyBorder="1" applyAlignment="1" applyProtection="1">
      <alignment horizontal="center" vertical="center"/>
      <protection locked="0"/>
    </xf>
    <xf numFmtId="171" fontId="1" fillId="0" borderId="0" xfId="0" applyFont="1" applyFill="1" applyBorder="1" applyAlignment="1" applyProtection="1">
      <alignment horizontal="left" vertical="center"/>
      <protection locked="0"/>
    </xf>
    <xf numFmtId="43" fontId="1" fillId="0" borderId="3" xfId="1" applyNumberFormat="1" applyFont="1" applyFill="1" applyBorder="1" applyAlignment="1" applyProtection="1">
      <alignment horizontal="center" vertical="center"/>
      <protection locked="0"/>
    </xf>
    <xf numFmtId="165" fontId="1" fillId="0" borderId="16" xfId="1" applyNumberFormat="1" applyFont="1" applyFill="1" applyBorder="1" applyAlignment="1" applyProtection="1">
      <alignment horizontal="center" vertical="center"/>
      <protection locked="0"/>
    </xf>
    <xf numFmtId="165" fontId="1" fillId="0" borderId="0" xfId="1" applyNumberFormat="1" applyFont="1" applyFill="1" applyBorder="1" applyAlignment="1" applyProtection="1">
      <alignment vertical="center"/>
      <protection locked="0"/>
    </xf>
    <xf numFmtId="171" fontId="3" fillId="0" borderId="0" xfId="0" applyFont="1" applyFill="1" applyBorder="1" applyAlignment="1" applyProtection="1">
      <alignment horizontal="right" vertical="center"/>
      <protection locked="0"/>
    </xf>
    <xf numFmtId="171" fontId="9" fillId="0" borderId="0" xfId="0" applyFont="1" applyFill="1" applyBorder="1" applyAlignment="1" applyProtection="1">
      <alignment horizontal="right" vertical="center"/>
      <protection locked="0"/>
    </xf>
    <xf numFmtId="171" fontId="1" fillId="0" borderId="0" xfId="0" applyFont="1" applyFill="1" applyAlignment="1" applyProtection="1">
      <alignment horizontal="right" vertical="center"/>
      <protection locked="0"/>
    </xf>
    <xf numFmtId="171" fontId="1" fillId="0" borderId="1" xfId="0" applyFont="1" applyFill="1" applyBorder="1" applyAlignment="1" applyProtection="1">
      <alignment horizontal="center" vertical="center"/>
      <protection locked="0"/>
    </xf>
    <xf numFmtId="171" fontId="10" fillId="0" borderId="1" xfId="0" applyFont="1" applyFill="1" applyBorder="1" applyProtection="1">
      <protection locked="0"/>
    </xf>
    <xf numFmtId="171" fontId="1" fillId="0" borderId="0" xfId="0" applyFont="1" applyBorder="1" applyAlignment="1" applyProtection="1">
      <alignment horizontal="center" vertical="center"/>
      <protection locked="0"/>
    </xf>
    <xf numFmtId="165" fontId="3" fillId="0" borderId="0" xfId="1" applyNumberFormat="1" applyFont="1" applyFill="1" applyBorder="1" applyAlignment="1" applyProtection="1">
      <alignment horizontal="center"/>
    </xf>
    <xf numFmtId="165" fontId="1" fillId="0" borderId="29" xfId="1" applyNumberFormat="1" applyFont="1" applyFill="1" applyBorder="1" applyAlignment="1" applyProtection="1">
      <alignment horizontal="left" vertical="center"/>
      <protection locked="0"/>
    </xf>
    <xf numFmtId="39" fontId="48" fillId="0" borderId="20" xfId="3" applyNumberFormat="1" applyFont="1" applyBorder="1" applyAlignment="1">
      <alignment horizontal="right" vertical="center"/>
    </xf>
    <xf numFmtId="44" fontId="26" fillId="0" borderId="0" xfId="3" applyNumberFormat="1" applyFont="1" applyAlignment="1" applyProtection="1">
      <alignment horizontal="right" vertical="center"/>
      <protection locked="0"/>
    </xf>
    <xf numFmtId="44" fontId="26" fillId="0" borderId="0" xfId="3" applyNumberFormat="1" applyFont="1" applyAlignment="1" applyProtection="1">
      <alignment horizontal="center" vertical="center"/>
      <protection locked="0"/>
    </xf>
    <xf numFmtId="39" fontId="48" fillId="0" borderId="20" xfId="3" applyNumberFormat="1" applyFont="1" applyBorder="1" applyAlignment="1" applyProtection="1">
      <alignment horizontal="right" vertical="center"/>
      <protection locked="0"/>
    </xf>
    <xf numFmtId="168" fontId="26" fillId="0" borderId="71" xfId="3" applyNumberFormat="1" applyFont="1" applyBorder="1" applyAlignment="1" applyProtection="1">
      <alignment horizontal="center" vertical="center"/>
      <protection locked="0"/>
    </xf>
    <xf numFmtId="172" fontId="14" fillId="0" borderId="7" xfId="3" applyNumberFormat="1" applyFont="1" applyBorder="1" applyAlignment="1" applyProtection="1">
      <alignment horizontal="center" vertical="center"/>
      <protection locked="0"/>
    </xf>
    <xf numFmtId="168" fontId="14" fillId="0" borderId="48" xfId="3" applyNumberFormat="1" applyFont="1" applyBorder="1" applyAlignment="1" applyProtection="1">
      <alignment horizontal="center" vertical="center"/>
      <protection locked="0"/>
    </xf>
    <xf numFmtId="1" fontId="14" fillId="0" borderId="48" xfId="3" applyNumberFormat="1" applyFont="1" applyBorder="1" applyAlignment="1" applyProtection="1">
      <alignment horizontal="center" vertical="center"/>
      <protection locked="0"/>
    </xf>
    <xf numFmtId="170" fontId="14" fillId="0" borderId="10" xfId="3" applyNumberFormat="1" applyFont="1" applyBorder="1" applyAlignment="1" applyProtection="1">
      <alignment horizontal="center" vertical="center"/>
      <protection locked="0"/>
    </xf>
    <xf numFmtId="171" fontId="26" fillId="0" borderId="18" xfId="3" applyFont="1" applyBorder="1" applyAlignment="1" applyProtection="1">
      <alignment horizontal="center" vertical="center"/>
      <protection locked="0"/>
    </xf>
    <xf numFmtId="168" fontId="14" fillId="0" borderId="0" xfId="3" applyNumberFormat="1" applyFont="1" applyAlignment="1" applyProtection="1">
      <alignment vertical="center"/>
      <protection locked="0"/>
    </xf>
    <xf numFmtId="168" fontId="26" fillId="0" borderId="5" xfId="3" applyNumberFormat="1" applyFont="1" applyBorder="1" applyAlignment="1" applyProtection="1">
      <alignment horizontal="center" vertical="center"/>
      <protection locked="0"/>
    </xf>
    <xf numFmtId="44" fontId="26" fillId="0" borderId="11" xfId="3" applyNumberFormat="1" applyFont="1" applyBorder="1" applyAlignment="1" applyProtection="1">
      <alignment horizontal="center" vertical="center"/>
      <protection locked="0"/>
    </xf>
    <xf numFmtId="44" fontId="26" fillId="0" borderId="11" xfId="3" quotePrefix="1" applyNumberFormat="1" applyFont="1" applyBorder="1" applyAlignment="1" applyProtection="1">
      <alignment horizontal="center" vertical="center"/>
      <protection locked="0"/>
    </xf>
    <xf numFmtId="171" fontId="26" fillId="0" borderId="12" xfId="3" applyFont="1" applyBorder="1" applyAlignment="1" applyProtection="1">
      <alignment horizontal="center" vertical="center"/>
      <protection locked="0"/>
    </xf>
    <xf numFmtId="171" fontId="18" fillId="0" borderId="2" xfId="3" applyFont="1" applyBorder="1" applyAlignment="1" applyProtection="1">
      <alignment horizontal="center" vertical="center"/>
      <protection locked="0"/>
    </xf>
    <xf numFmtId="171" fontId="18" fillId="0" borderId="4" xfId="3" applyFont="1" applyBorder="1" applyAlignment="1" applyProtection="1">
      <alignment horizontal="center" vertical="center"/>
      <protection locked="0"/>
    </xf>
    <xf numFmtId="171" fontId="21" fillId="0" borderId="2" xfId="3" applyFont="1" applyBorder="1" applyAlignment="1" applyProtection="1">
      <alignment horizontal="center" vertical="center" wrapText="1"/>
      <protection locked="0"/>
    </xf>
    <xf numFmtId="44" fontId="11" fillId="0" borderId="0" xfId="5" applyNumberFormat="1" applyFont="1" applyProtection="1">
      <protection locked="0"/>
    </xf>
    <xf numFmtId="44" fontId="12" fillId="0" borderId="8" xfId="5" applyNumberFormat="1" applyFont="1" applyBorder="1" applyAlignment="1" applyProtection="1">
      <alignment horizontal="center" vertical="center" wrapText="1"/>
      <protection locked="0"/>
    </xf>
    <xf numFmtId="44" fontId="10" fillId="0" borderId="8" xfId="5" applyNumberFormat="1" applyFont="1" applyBorder="1" applyProtection="1">
      <protection locked="0"/>
    </xf>
    <xf numFmtId="171" fontId="10" fillId="0" borderId="0" xfId="5" applyFont="1" applyAlignment="1" applyProtection="1">
      <alignment horizontal="center" vertical="center"/>
      <protection locked="0"/>
    </xf>
    <xf numFmtId="14" fontId="10" fillId="0" borderId="8" xfId="5" applyNumberFormat="1" applyFont="1" applyBorder="1" applyProtection="1">
      <protection locked="0"/>
    </xf>
    <xf numFmtId="20" fontId="10" fillId="0" borderId="8" xfId="5" applyNumberFormat="1" applyFont="1" applyBorder="1" applyProtection="1">
      <protection locked="0"/>
    </xf>
    <xf numFmtId="171" fontId="10" fillId="0" borderId="8" xfId="5" applyFont="1" applyBorder="1" applyProtection="1">
      <protection locked="0"/>
    </xf>
    <xf numFmtId="44" fontId="10" fillId="0" borderId="20" xfId="5" applyNumberFormat="1" applyFont="1" applyBorder="1" applyAlignment="1" applyProtection="1">
      <alignment horizontal="left"/>
      <protection hidden="1"/>
    </xf>
    <xf numFmtId="44" fontId="11" fillId="0" borderId="23" xfId="5" applyNumberFormat="1" applyFont="1" applyBorder="1" applyProtection="1">
      <protection locked="0"/>
    </xf>
    <xf numFmtId="44" fontId="11" fillId="0" borderId="20" xfId="5" applyNumberFormat="1" applyFont="1" applyBorder="1" applyProtection="1">
      <protection locked="0"/>
    </xf>
    <xf numFmtId="44" fontId="11" fillId="0" borderId="0" xfId="5" applyNumberFormat="1" applyFont="1" applyProtection="1">
      <protection hidden="1"/>
    </xf>
    <xf numFmtId="44" fontId="10" fillId="0" borderId="0" xfId="5" applyNumberFormat="1" applyFont="1" applyProtection="1">
      <protection hidden="1"/>
    </xf>
    <xf numFmtId="44" fontId="10" fillId="0" borderId="1" xfId="5" applyNumberFormat="1" applyFont="1" applyBorder="1" applyProtection="1">
      <protection locked="0"/>
    </xf>
    <xf numFmtId="43" fontId="14" fillId="0" borderId="13" xfId="3" applyNumberFormat="1" applyFont="1" applyBorder="1" applyAlignment="1">
      <alignment horizontal="center" vertical="center"/>
    </xf>
    <xf numFmtId="177" fontId="14" fillId="0" borderId="6" xfId="3" applyNumberFormat="1" applyFont="1" applyBorder="1" applyAlignment="1" applyProtection="1">
      <alignment horizontal="center" vertical="center"/>
      <protection locked="0"/>
    </xf>
    <xf numFmtId="178" fontId="14" fillId="0" borderId="10" xfId="3" applyNumberFormat="1" applyFont="1" applyBorder="1" applyAlignment="1" applyProtection="1">
      <alignment horizontal="center" vertical="center"/>
      <protection locked="0"/>
    </xf>
    <xf numFmtId="41" fontId="14" fillId="0" borderId="6" xfId="3" applyNumberFormat="1" applyFont="1" applyBorder="1" applyAlignment="1" applyProtection="1">
      <alignment horizontal="center" vertical="center"/>
      <protection locked="0"/>
    </xf>
    <xf numFmtId="41" fontId="14" fillId="0" borderId="3" xfId="3" applyNumberFormat="1" applyFont="1" applyBorder="1" applyAlignment="1" applyProtection="1">
      <alignment horizontal="center" vertical="center"/>
      <protection locked="0"/>
    </xf>
    <xf numFmtId="178" fontId="14" fillId="0" borderId="9" xfId="3" applyNumberFormat="1" applyFont="1" applyBorder="1" applyAlignment="1" applyProtection="1">
      <alignment horizontal="center" vertical="center"/>
      <protection locked="0"/>
    </xf>
    <xf numFmtId="179" fontId="14" fillId="0" borderId="0" xfId="3" applyNumberFormat="1" applyFont="1" applyAlignment="1" applyProtection="1">
      <alignment vertical="center"/>
      <protection locked="0"/>
    </xf>
    <xf numFmtId="39" fontId="48" fillId="0" borderId="20" xfId="3" applyNumberFormat="1" applyFont="1" applyBorder="1" applyAlignment="1" applyProtection="1">
      <alignment horizontal="right" vertical="center"/>
      <protection hidden="1"/>
    </xf>
    <xf numFmtId="40" fontId="48" fillId="0" borderId="10" xfId="3" applyNumberFormat="1" applyFont="1" applyBorder="1" applyAlignment="1" applyProtection="1">
      <alignment horizontal="center" vertical="center"/>
      <protection hidden="1"/>
    </xf>
    <xf numFmtId="39" fontId="48" fillId="0" borderId="10" xfId="3" applyNumberFormat="1" applyFont="1" applyBorder="1" applyAlignment="1" applyProtection="1">
      <alignment horizontal="center" vertical="center"/>
      <protection hidden="1"/>
    </xf>
    <xf numFmtId="39" fontId="48" fillId="0" borderId="10" xfId="3" applyNumberFormat="1" applyFont="1" applyBorder="1" applyAlignment="1" applyProtection="1">
      <alignment horizontal="right" vertical="center"/>
      <protection hidden="1"/>
    </xf>
    <xf numFmtId="40" fontId="48" fillId="0" borderId="9" xfId="3" applyNumberFormat="1" applyFont="1" applyBorder="1" applyAlignment="1" applyProtection="1">
      <alignment horizontal="center" vertical="center"/>
      <protection hidden="1"/>
    </xf>
    <xf numFmtId="39" fontId="48" fillId="0" borderId="9" xfId="3" applyNumberFormat="1" applyFont="1" applyBorder="1" applyAlignment="1" applyProtection="1">
      <alignment horizontal="center" vertical="center"/>
      <protection hidden="1"/>
    </xf>
    <xf numFmtId="39" fontId="48" fillId="0" borderId="9" xfId="3" applyNumberFormat="1" applyFont="1" applyBorder="1" applyAlignment="1" applyProtection="1">
      <alignment horizontal="right" vertical="center"/>
      <protection hidden="1"/>
    </xf>
    <xf numFmtId="165" fontId="3" fillId="0" borderId="29" xfId="1" applyNumberFormat="1" applyFont="1" applyFill="1" applyBorder="1" applyAlignment="1" applyProtection="1">
      <alignment horizontal="center" vertical="center"/>
    </xf>
    <xf numFmtId="165" fontId="3" fillId="0" borderId="30" xfId="1" applyNumberFormat="1" applyFont="1" applyFill="1" applyBorder="1" applyAlignment="1" applyProtection="1">
      <alignment horizontal="center" vertical="center"/>
    </xf>
    <xf numFmtId="165" fontId="3" fillId="0" borderId="36" xfId="1" applyNumberFormat="1" applyFont="1" applyFill="1" applyBorder="1" applyAlignment="1" applyProtection="1">
      <alignment horizontal="center" vertical="center"/>
    </xf>
    <xf numFmtId="165" fontId="3" fillId="0" borderId="49" xfId="1" applyNumberFormat="1" applyFont="1" applyFill="1" applyBorder="1" applyAlignment="1" applyProtection="1">
      <alignment horizontal="center" vertical="center"/>
    </xf>
    <xf numFmtId="165" fontId="1" fillId="0" borderId="6" xfId="1" applyNumberFormat="1" applyFont="1" applyFill="1" applyBorder="1" applyAlignment="1" applyProtection="1">
      <alignment horizontal="left" vertical="center"/>
    </xf>
    <xf numFmtId="165" fontId="1" fillId="0" borderId="10" xfId="1" applyNumberFormat="1" applyFont="1" applyFill="1" applyBorder="1" applyAlignment="1" applyProtection="1">
      <alignment horizontal="left" vertical="center"/>
    </xf>
    <xf numFmtId="165" fontId="1" fillId="2" borderId="28" xfId="1" applyNumberFormat="1" applyFont="1" applyFill="1" applyBorder="1" applyAlignment="1" applyProtection="1">
      <alignment horizontal="center" vertical="center"/>
    </xf>
    <xf numFmtId="165" fontId="1" fillId="2" borderId="46" xfId="1" applyNumberFormat="1" applyFont="1" applyFill="1" applyBorder="1" applyAlignment="1" applyProtection="1">
      <alignment horizontal="center" vertical="center"/>
    </xf>
    <xf numFmtId="165" fontId="1" fillId="0" borderId="29" xfId="1" applyNumberFormat="1" applyFont="1" applyFill="1" applyBorder="1" applyAlignment="1" applyProtection="1">
      <alignment horizontal="left" vertical="center"/>
    </xf>
    <xf numFmtId="165" fontId="1" fillId="0" borderId="30" xfId="1" applyNumberFormat="1" applyFont="1" applyFill="1" applyBorder="1" applyAlignment="1" applyProtection="1">
      <alignment horizontal="left" vertical="center"/>
    </xf>
    <xf numFmtId="44" fontId="25" fillId="0" borderId="31" xfId="0" applyNumberFormat="1" applyFont="1" applyFill="1" applyBorder="1" applyAlignment="1" applyProtection="1">
      <alignment horizontal="center" vertical="center"/>
    </xf>
    <xf numFmtId="8" fontId="25" fillId="0" borderId="32" xfId="0" applyNumberFormat="1" applyFont="1" applyFill="1" applyBorder="1" applyAlignment="1" applyProtection="1">
      <alignment horizontal="center" vertical="center"/>
    </xf>
    <xf numFmtId="8" fontId="25" fillId="0" borderId="33" xfId="0" applyNumberFormat="1" applyFont="1" applyFill="1" applyBorder="1" applyAlignment="1" applyProtection="1">
      <alignment horizontal="center" vertical="center"/>
    </xf>
    <xf numFmtId="8" fontId="25" fillId="0" borderId="34" xfId="0" applyNumberFormat="1" applyFont="1" applyFill="1" applyBorder="1" applyAlignment="1" applyProtection="1">
      <alignment horizontal="center" vertical="center"/>
    </xf>
    <xf numFmtId="165" fontId="33" fillId="6" borderId="31" xfId="1" applyNumberFormat="1" applyFont="1" applyFill="1" applyBorder="1" applyAlignment="1" applyProtection="1">
      <alignment horizontal="center"/>
    </xf>
    <xf numFmtId="165" fontId="33" fillId="6" borderId="16" xfId="1" applyNumberFormat="1" applyFont="1" applyFill="1" applyBorder="1" applyAlignment="1" applyProtection="1">
      <alignment horizontal="center"/>
    </xf>
    <xf numFmtId="165" fontId="33" fillId="6" borderId="32" xfId="1" applyNumberFormat="1" applyFont="1" applyFill="1" applyBorder="1" applyAlignment="1" applyProtection="1">
      <alignment horizontal="center"/>
    </xf>
    <xf numFmtId="172" fontId="25" fillId="6" borderId="33" xfId="1" applyNumberFormat="1" applyFont="1" applyFill="1" applyBorder="1" applyAlignment="1" applyProtection="1">
      <alignment horizontal="center" vertical="top"/>
      <protection locked="0"/>
    </xf>
    <xf numFmtId="172" fontId="25" fillId="6" borderId="22" xfId="1" applyNumberFormat="1" applyFont="1" applyFill="1" applyBorder="1" applyAlignment="1" applyProtection="1">
      <alignment horizontal="center" vertical="top"/>
      <protection locked="0"/>
    </xf>
    <xf numFmtId="172" fontId="25" fillId="6" borderId="34" xfId="1" applyNumberFormat="1" applyFont="1" applyFill="1" applyBorder="1" applyAlignment="1" applyProtection="1">
      <alignment horizontal="center" vertical="top"/>
      <protection locked="0"/>
    </xf>
    <xf numFmtId="165" fontId="5" fillId="2" borderId="38" xfId="1" applyNumberFormat="1" applyFont="1" applyFill="1" applyBorder="1" applyAlignment="1" applyProtection="1">
      <alignment horizontal="center" vertical="center"/>
    </xf>
    <xf numFmtId="165" fontId="5" fillId="2" borderId="35" xfId="1" applyNumberFormat="1" applyFont="1" applyFill="1" applyBorder="1" applyAlignment="1" applyProtection="1">
      <alignment horizontal="center" vertical="center"/>
    </xf>
    <xf numFmtId="165" fontId="5" fillId="2" borderId="40" xfId="1" applyNumberFormat="1" applyFont="1" applyFill="1" applyBorder="1" applyAlignment="1" applyProtection="1">
      <alignment horizontal="center" vertical="center"/>
    </xf>
    <xf numFmtId="165" fontId="5" fillId="2" borderId="5" xfId="1" applyNumberFormat="1" applyFont="1" applyFill="1" applyBorder="1" applyAlignment="1" applyProtection="1">
      <alignment horizontal="center" vertical="center"/>
    </xf>
    <xf numFmtId="165" fontId="5" fillId="2" borderId="12" xfId="1" applyNumberFormat="1" applyFont="1" applyFill="1" applyBorder="1" applyAlignment="1" applyProtection="1">
      <alignment horizontal="center" vertical="center"/>
    </xf>
    <xf numFmtId="171" fontId="17" fillId="0" borderId="22" xfId="0" applyFont="1" applyFill="1" applyBorder="1" applyAlignment="1" applyProtection="1">
      <alignment horizontal="center" vertical="top"/>
    </xf>
    <xf numFmtId="171" fontId="3" fillId="0" borderId="0" xfId="0" applyFont="1" applyFill="1" applyBorder="1" applyAlignment="1" applyProtection="1">
      <alignment horizontal="left"/>
    </xf>
    <xf numFmtId="165" fontId="3" fillId="0" borderId="37" xfId="1" applyNumberFormat="1" applyFont="1" applyFill="1" applyBorder="1" applyAlignment="1" applyProtection="1">
      <alignment horizontal="center" vertical="center"/>
    </xf>
    <xf numFmtId="171" fontId="37" fillId="0" borderId="26" xfId="0" applyFont="1" applyFill="1" applyBorder="1" applyAlignment="1" applyProtection="1">
      <alignment horizontal="center" vertical="center" wrapText="1"/>
    </xf>
    <xf numFmtId="165" fontId="6" fillId="0" borderId="30" xfId="1" applyNumberFormat="1" applyFont="1" applyFill="1" applyBorder="1" applyAlignment="1" applyProtection="1">
      <alignment horizontal="left" vertical="center"/>
    </xf>
    <xf numFmtId="165" fontId="1" fillId="0" borderId="36" xfId="1" applyNumberFormat="1" applyFont="1" applyFill="1" applyBorder="1" applyAlignment="1" applyProtection="1">
      <alignment horizontal="left" vertical="center"/>
      <protection locked="0"/>
    </xf>
    <xf numFmtId="165" fontId="1" fillId="0" borderId="37" xfId="1" applyNumberFormat="1" applyFont="1" applyFill="1" applyBorder="1" applyAlignment="1" applyProtection="1">
      <alignment horizontal="left" vertical="center"/>
      <protection locked="0"/>
    </xf>
    <xf numFmtId="165" fontId="1" fillId="0" borderId="3" xfId="1" applyNumberFormat="1" applyFont="1" applyFill="1" applyBorder="1" applyAlignment="1" applyProtection="1">
      <alignment horizontal="left" vertical="center"/>
    </xf>
    <xf numFmtId="165" fontId="1" fillId="0" borderId="9" xfId="1" applyNumberFormat="1" applyFont="1" applyFill="1" applyBorder="1" applyAlignment="1" applyProtection="1">
      <alignment horizontal="left" vertical="center"/>
    </xf>
    <xf numFmtId="165" fontId="1" fillId="0" borderId="38" xfId="1" applyNumberFormat="1" applyFont="1" applyFill="1" applyBorder="1" applyAlignment="1" applyProtection="1">
      <alignment horizontal="left" vertical="center"/>
    </xf>
    <xf numFmtId="165" fontId="1" fillId="0" borderId="39" xfId="1" applyNumberFormat="1" applyFont="1" applyFill="1" applyBorder="1" applyAlignment="1" applyProtection="1">
      <alignment horizontal="left" vertical="center"/>
    </xf>
    <xf numFmtId="165" fontId="1" fillId="0" borderId="36" xfId="1" applyNumberFormat="1" applyFont="1" applyFill="1" applyBorder="1" applyAlignment="1" applyProtection="1">
      <alignment horizontal="left" vertical="center"/>
    </xf>
    <xf numFmtId="165" fontId="1" fillId="0" borderId="37" xfId="1" applyNumberFormat="1" applyFont="1" applyFill="1" applyBorder="1" applyAlignment="1" applyProtection="1">
      <alignment horizontal="left" vertical="center"/>
    </xf>
    <xf numFmtId="165" fontId="1" fillId="0" borderId="6" xfId="1" applyNumberFormat="1" applyFont="1" applyFill="1" applyBorder="1" applyAlignment="1" applyProtection="1">
      <alignment horizontal="left" vertical="center"/>
      <protection locked="0"/>
    </xf>
    <xf numFmtId="165" fontId="1" fillId="0" borderId="10" xfId="1" applyNumberFormat="1" applyFont="1" applyFill="1" applyBorder="1" applyAlignment="1" applyProtection="1">
      <alignment horizontal="left" vertical="center"/>
      <protection locked="0"/>
    </xf>
    <xf numFmtId="165" fontId="1" fillId="0" borderId="5" xfId="1" applyNumberFormat="1" applyFont="1" applyFill="1" applyBorder="1" applyAlignment="1" applyProtection="1">
      <alignment horizontal="left" vertical="center"/>
      <protection locked="0"/>
    </xf>
    <xf numFmtId="165" fontId="1" fillId="0" borderId="11" xfId="1" applyNumberFormat="1" applyFont="1" applyFill="1" applyBorder="1" applyAlignment="1" applyProtection="1">
      <alignment horizontal="left" vertical="center"/>
      <protection locked="0"/>
    </xf>
    <xf numFmtId="165" fontId="1" fillId="0" borderId="29" xfId="1" applyNumberFormat="1" applyFont="1" applyFill="1" applyBorder="1" applyAlignment="1" applyProtection="1">
      <alignment horizontal="center" vertical="center"/>
      <protection locked="0"/>
    </xf>
    <xf numFmtId="165" fontId="1" fillId="0" borderId="30" xfId="1" applyNumberFormat="1" applyFont="1" applyFill="1" applyBorder="1" applyAlignment="1" applyProtection="1">
      <alignment horizontal="center" vertical="center"/>
      <protection locked="0"/>
    </xf>
    <xf numFmtId="165" fontId="1" fillId="4" borderId="29" xfId="1" applyNumberFormat="1" applyFont="1" applyFill="1" applyBorder="1" applyAlignment="1" applyProtection="1">
      <alignment horizontal="left" vertical="center"/>
      <protection locked="0"/>
    </xf>
    <xf numFmtId="165" fontId="1" fillId="4" borderId="30" xfId="1" applyNumberFormat="1" applyFont="1" applyFill="1" applyBorder="1" applyAlignment="1" applyProtection="1">
      <alignment horizontal="left" vertical="center"/>
      <protection locked="0"/>
    </xf>
    <xf numFmtId="165" fontId="1" fillId="0" borderId="29" xfId="1" applyNumberFormat="1" applyFont="1" applyFill="1" applyBorder="1" applyAlignment="1" applyProtection="1">
      <alignment horizontal="left" vertical="center"/>
      <protection locked="0"/>
    </xf>
    <xf numFmtId="165" fontId="1" fillId="0" borderId="30" xfId="1" applyNumberFormat="1" applyFont="1" applyFill="1" applyBorder="1" applyAlignment="1" applyProtection="1">
      <alignment horizontal="left" vertical="center"/>
      <protection locked="0"/>
    </xf>
    <xf numFmtId="165" fontId="1" fillId="2" borderId="28" xfId="1" applyNumberFormat="1" applyFont="1" applyFill="1" applyBorder="1" applyAlignment="1" applyProtection="1">
      <alignment horizontal="center" vertical="center"/>
      <protection locked="0"/>
    </xf>
    <xf numFmtId="165" fontId="1" fillId="2" borderId="46" xfId="1" applyNumberFormat="1" applyFont="1" applyFill="1" applyBorder="1" applyAlignment="1" applyProtection="1">
      <alignment horizontal="center" vertical="center"/>
      <protection locked="0"/>
    </xf>
    <xf numFmtId="165" fontId="1" fillId="0" borderId="7" xfId="1" applyNumberFormat="1" applyFont="1" applyFill="1" applyBorder="1" applyAlignment="1" applyProtection="1">
      <alignment horizontal="left" vertical="center"/>
      <protection locked="0"/>
    </xf>
    <xf numFmtId="165" fontId="1" fillId="0" borderId="13" xfId="1" applyNumberFormat="1" applyFont="1" applyFill="1" applyBorder="1" applyAlignment="1" applyProtection="1">
      <alignment horizontal="left" vertical="center"/>
      <protection locked="0"/>
    </xf>
    <xf numFmtId="171" fontId="10" fillId="0" borderId="6" xfId="0" applyFont="1" applyFill="1" applyBorder="1" applyAlignment="1" applyProtection="1">
      <alignment horizontal="center"/>
      <protection locked="0"/>
    </xf>
    <xf numFmtId="171" fontId="10" fillId="0" borderId="10" xfId="0" applyFont="1" applyFill="1" applyBorder="1" applyAlignment="1" applyProtection="1">
      <alignment horizontal="center"/>
      <protection locked="0"/>
    </xf>
    <xf numFmtId="165" fontId="5" fillId="0" borderId="0" xfId="1" applyNumberFormat="1" applyFont="1" applyFill="1" applyBorder="1" applyAlignment="1" applyProtection="1">
      <alignment horizontal="center" vertical="center"/>
    </xf>
    <xf numFmtId="165" fontId="5" fillId="2" borderId="38" xfId="1" applyNumberFormat="1" applyFont="1" applyFill="1" applyBorder="1" applyAlignment="1" applyProtection="1">
      <alignment horizontal="center" vertical="center"/>
      <protection locked="0"/>
    </xf>
    <xf numFmtId="165" fontId="5" fillId="2" borderId="35" xfId="1" applyNumberFormat="1" applyFont="1" applyFill="1" applyBorder="1" applyAlignment="1" applyProtection="1">
      <alignment horizontal="center" vertical="center"/>
      <protection locked="0"/>
    </xf>
    <xf numFmtId="165" fontId="5" fillId="2" borderId="40" xfId="1" applyNumberFormat="1" applyFont="1" applyFill="1" applyBorder="1" applyAlignment="1" applyProtection="1">
      <alignment horizontal="center" vertical="center"/>
      <protection locked="0"/>
    </xf>
    <xf numFmtId="165" fontId="6" fillId="0" borderId="36" xfId="1" applyNumberFormat="1" applyFont="1" applyFill="1" applyBorder="1" applyAlignment="1" applyProtection="1">
      <alignment horizontal="left" vertical="center"/>
      <protection locked="0"/>
    </xf>
    <xf numFmtId="165" fontId="6" fillId="0" borderId="37" xfId="1" applyNumberFormat="1" applyFont="1" applyFill="1" applyBorder="1" applyAlignment="1" applyProtection="1">
      <alignment horizontal="left" vertical="center"/>
      <protection locked="0"/>
    </xf>
    <xf numFmtId="165" fontId="1" fillId="0" borderId="54" xfId="1" applyNumberFormat="1" applyFont="1" applyFill="1" applyBorder="1" applyAlignment="1" applyProtection="1">
      <alignment horizontal="left" vertical="center"/>
      <protection locked="0"/>
    </xf>
    <xf numFmtId="165" fontId="1" fillId="0" borderId="48" xfId="1" applyNumberFormat="1" applyFont="1" applyFill="1" applyBorder="1" applyAlignment="1" applyProtection="1">
      <alignment horizontal="left" vertical="center"/>
      <protection locked="0"/>
    </xf>
    <xf numFmtId="165" fontId="1" fillId="0" borderId="33" xfId="1" applyNumberFormat="1" applyFont="1" applyFill="1" applyBorder="1" applyAlignment="1" applyProtection="1">
      <alignment horizontal="left" vertical="center"/>
      <protection locked="0"/>
    </xf>
    <xf numFmtId="165" fontId="1" fillId="0" borderId="47" xfId="1" applyNumberFormat="1" applyFont="1" applyFill="1" applyBorder="1" applyAlignment="1" applyProtection="1">
      <alignment horizontal="left" vertical="center"/>
      <protection locked="0"/>
    </xf>
    <xf numFmtId="165" fontId="1" fillId="0" borderId="3" xfId="1" applyNumberFormat="1" applyFont="1" applyFill="1" applyBorder="1" applyAlignment="1" applyProtection="1">
      <alignment horizontal="left" vertical="center"/>
      <protection locked="0"/>
    </xf>
    <xf numFmtId="165" fontId="1" fillId="0" borderId="9" xfId="1" applyNumberFormat="1" applyFont="1" applyFill="1" applyBorder="1" applyAlignment="1" applyProtection="1">
      <alignment horizontal="left" vertical="center"/>
      <protection locked="0"/>
    </xf>
    <xf numFmtId="165" fontId="5" fillId="2" borderId="5" xfId="1" applyNumberFormat="1" applyFont="1" applyFill="1" applyBorder="1" applyAlignment="1" applyProtection="1">
      <alignment horizontal="center" vertical="center"/>
      <protection locked="0"/>
    </xf>
    <xf numFmtId="165" fontId="5" fillId="2" borderId="11" xfId="1" applyNumberFormat="1" applyFont="1" applyFill="1" applyBorder="1" applyAlignment="1" applyProtection="1">
      <alignment horizontal="center" vertical="center"/>
      <protection locked="0"/>
    </xf>
    <xf numFmtId="165" fontId="5" fillId="2" borderId="12" xfId="1" applyNumberFormat="1" applyFont="1" applyFill="1" applyBorder="1" applyAlignment="1" applyProtection="1">
      <alignment horizontal="center" vertical="center"/>
      <protection locked="0"/>
    </xf>
    <xf numFmtId="165" fontId="32" fillId="6" borderId="31" xfId="1" applyNumberFormat="1" applyFont="1" applyFill="1" applyBorder="1" applyAlignment="1" applyProtection="1">
      <alignment horizontal="center"/>
      <protection locked="0"/>
    </xf>
    <xf numFmtId="165" fontId="32" fillId="6" borderId="16" xfId="1" applyNumberFormat="1" applyFont="1" applyFill="1" applyBorder="1" applyAlignment="1" applyProtection="1">
      <alignment horizontal="center"/>
      <protection locked="0"/>
    </xf>
    <xf numFmtId="165" fontId="32" fillId="6" borderId="32" xfId="1" applyNumberFormat="1" applyFont="1" applyFill="1" applyBorder="1" applyAlignment="1" applyProtection="1">
      <alignment horizontal="center"/>
      <protection locked="0"/>
    </xf>
    <xf numFmtId="172" fontId="25" fillId="6" borderId="33" xfId="1" applyNumberFormat="1" applyFont="1" applyFill="1" applyBorder="1" applyAlignment="1" applyProtection="1">
      <alignment horizontal="center" vertical="center"/>
      <protection locked="0"/>
    </xf>
    <xf numFmtId="172" fontId="25" fillId="6" borderId="22" xfId="1" applyNumberFormat="1" applyFont="1" applyFill="1" applyBorder="1" applyAlignment="1" applyProtection="1">
      <alignment horizontal="center" vertical="center"/>
      <protection locked="0"/>
    </xf>
    <xf numFmtId="172" fontId="25" fillId="6" borderId="34" xfId="1" applyNumberFormat="1" applyFont="1" applyFill="1" applyBorder="1" applyAlignment="1" applyProtection="1">
      <alignment horizontal="center" vertical="center"/>
      <protection locked="0"/>
    </xf>
    <xf numFmtId="171" fontId="17" fillId="0" borderId="22" xfId="0" applyFont="1" applyFill="1" applyBorder="1" applyAlignment="1" applyProtection="1">
      <alignment horizontal="center" vertical="top"/>
      <protection locked="0"/>
    </xf>
    <xf numFmtId="165" fontId="5" fillId="2" borderId="43" xfId="1" applyNumberFormat="1" applyFont="1" applyFill="1" applyBorder="1" applyAlignment="1" applyProtection="1">
      <alignment horizontal="center" vertical="center"/>
      <protection locked="0"/>
    </xf>
    <xf numFmtId="165" fontId="5" fillId="2" borderId="41" xfId="1" applyNumberFormat="1" applyFont="1" applyFill="1" applyBorder="1" applyAlignment="1" applyProtection="1">
      <alignment horizontal="center" vertical="center"/>
      <protection locked="0"/>
    </xf>
    <xf numFmtId="165" fontId="5" fillId="2" borderId="44" xfId="1" applyNumberFormat="1" applyFont="1" applyFill="1" applyBorder="1" applyAlignment="1" applyProtection="1">
      <alignment horizontal="center" vertical="center"/>
      <protection locked="0"/>
    </xf>
    <xf numFmtId="165" fontId="3" fillId="0" borderId="54" xfId="1" applyNumberFormat="1" applyFont="1" applyFill="1" applyBorder="1" applyAlignment="1" applyProtection="1">
      <alignment horizontal="center" vertical="center"/>
      <protection locked="0"/>
    </xf>
    <xf numFmtId="165" fontId="3" fillId="0" borderId="48" xfId="1" applyNumberFormat="1" applyFont="1" applyFill="1" applyBorder="1" applyAlignment="1" applyProtection="1">
      <alignment horizontal="center" vertical="center"/>
      <protection locked="0"/>
    </xf>
    <xf numFmtId="165" fontId="3" fillId="0" borderId="36" xfId="1" applyNumberFormat="1" applyFont="1" applyFill="1" applyBorder="1" applyAlignment="1" applyProtection="1">
      <alignment horizontal="center" vertical="center"/>
      <protection locked="0"/>
    </xf>
    <xf numFmtId="165" fontId="3" fillId="0" borderId="49" xfId="1" applyNumberFormat="1" applyFont="1" applyFill="1" applyBorder="1" applyAlignment="1" applyProtection="1">
      <alignment horizontal="center" vertical="center"/>
      <protection locked="0"/>
    </xf>
    <xf numFmtId="165" fontId="3" fillId="0" borderId="37" xfId="1" applyNumberFormat="1" applyFont="1" applyFill="1" applyBorder="1" applyAlignment="1" applyProtection="1">
      <alignment horizontal="center" vertical="center"/>
      <protection locked="0"/>
    </xf>
    <xf numFmtId="165" fontId="1" fillId="0" borderId="38" xfId="1" applyNumberFormat="1" applyFont="1" applyFill="1" applyBorder="1" applyAlignment="1" applyProtection="1">
      <alignment horizontal="left" vertical="center"/>
      <protection locked="0"/>
    </xf>
    <xf numFmtId="165" fontId="1" fillId="0" borderId="39" xfId="1" applyNumberFormat="1" applyFont="1" applyFill="1" applyBorder="1" applyAlignment="1" applyProtection="1">
      <alignment horizontal="left" vertical="center"/>
      <protection locked="0"/>
    </xf>
    <xf numFmtId="165" fontId="1" fillId="2" borderId="31" xfId="1" applyNumberFormat="1" applyFont="1" applyFill="1" applyBorder="1" applyAlignment="1" applyProtection="1">
      <alignment horizontal="center" vertical="center"/>
      <protection locked="0"/>
    </xf>
    <xf numFmtId="165" fontId="1" fillId="2" borderId="57" xfId="1" applyNumberFormat="1" applyFont="1" applyFill="1" applyBorder="1" applyAlignment="1" applyProtection="1">
      <alignment horizontal="center" vertical="center"/>
      <protection locked="0"/>
    </xf>
    <xf numFmtId="165" fontId="2" fillId="6" borderId="31" xfId="1" applyNumberFormat="1" applyFont="1" applyFill="1" applyBorder="1" applyAlignment="1" applyProtection="1">
      <alignment horizontal="center"/>
    </xf>
    <xf numFmtId="165" fontId="2" fillId="6" borderId="16" xfId="1" applyNumberFormat="1" applyFont="1" applyFill="1" applyBorder="1" applyAlignment="1" applyProtection="1">
      <alignment horizontal="center"/>
    </xf>
    <xf numFmtId="165" fontId="2" fillId="6" borderId="32" xfId="1" applyNumberFormat="1" applyFont="1" applyFill="1" applyBorder="1" applyAlignment="1" applyProtection="1">
      <alignment horizontal="center"/>
    </xf>
    <xf numFmtId="172" fontId="18" fillId="6" borderId="33" xfId="3" applyNumberFormat="1" applyFont="1" applyFill="1" applyBorder="1" applyAlignment="1" applyProtection="1">
      <alignment horizontal="center"/>
    </xf>
    <xf numFmtId="172" fontId="18" fillId="6" borderId="22" xfId="3" applyNumberFormat="1" applyFont="1" applyFill="1" applyBorder="1" applyAlignment="1" applyProtection="1">
      <alignment horizontal="center"/>
    </xf>
    <xf numFmtId="172" fontId="18" fillId="6" borderId="34" xfId="3" applyNumberFormat="1" applyFont="1" applyFill="1" applyBorder="1" applyAlignment="1" applyProtection="1">
      <alignment horizontal="center"/>
    </xf>
    <xf numFmtId="171" fontId="3" fillId="0" borderId="0" xfId="5" applyFont="1" applyFill="1" applyBorder="1" applyAlignment="1" applyProtection="1">
      <alignment horizontal="left"/>
    </xf>
    <xf numFmtId="171" fontId="17" fillId="0" borderId="22" xfId="5" applyFont="1" applyFill="1" applyBorder="1" applyAlignment="1" applyProtection="1">
      <alignment horizontal="center" vertical="top"/>
    </xf>
    <xf numFmtId="165" fontId="5" fillId="2" borderId="43" xfId="1" applyNumberFormat="1" applyFont="1" applyFill="1" applyBorder="1" applyAlignment="1" applyProtection="1">
      <alignment horizontal="center" vertical="center"/>
    </xf>
    <xf numFmtId="165" fontId="5" fillId="2" borderId="41" xfId="1" applyNumberFormat="1" applyFont="1" applyFill="1" applyBorder="1" applyAlignment="1" applyProtection="1">
      <alignment horizontal="center" vertical="center"/>
    </xf>
    <xf numFmtId="165" fontId="5" fillId="2" borderId="44" xfId="1" applyNumberFormat="1" applyFont="1" applyFill="1" applyBorder="1" applyAlignment="1" applyProtection="1">
      <alignment horizontal="center" vertical="center"/>
    </xf>
    <xf numFmtId="165" fontId="5" fillId="2" borderId="11" xfId="1" applyNumberFormat="1" applyFont="1" applyFill="1" applyBorder="1" applyAlignment="1" applyProtection="1">
      <alignment horizontal="center" vertical="center"/>
    </xf>
    <xf numFmtId="165" fontId="3" fillId="0" borderId="54" xfId="1" applyNumberFormat="1" applyFont="1" applyFill="1" applyBorder="1" applyAlignment="1" applyProtection="1">
      <alignment horizontal="center" vertical="center"/>
    </xf>
    <xf numFmtId="165" fontId="3" fillId="0" borderId="48" xfId="1" applyNumberFormat="1" applyFont="1" applyFill="1" applyBorder="1" applyAlignment="1" applyProtection="1">
      <alignment horizontal="center" vertical="center"/>
    </xf>
    <xf numFmtId="165" fontId="1" fillId="0" borderId="54" xfId="1" applyNumberFormat="1" applyFont="1" applyFill="1" applyBorder="1" applyAlignment="1" applyProtection="1">
      <alignment horizontal="center" vertical="center"/>
      <protection locked="0"/>
    </xf>
    <xf numFmtId="165" fontId="1" fillId="0" borderId="48" xfId="1" applyNumberFormat="1" applyFont="1" applyFill="1" applyBorder="1" applyAlignment="1" applyProtection="1">
      <alignment horizontal="center" vertical="center"/>
      <protection locked="0"/>
    </xf>
    <xf numFmtId="165" fontId="1" fillId="0" borderId="36" xfId="1" applyNumberFormat="1" applyFont="1" applyFill="1" applyBorder="1" applyAlignment="1" applyProtection="1">
      <alignment horizontal="center" vertical="center"/>
      <protection locked="0"/>
    </xf>
    <xf numFmtId="165" fontId="1" fillId="0" borderId="37" xfId="1" applyNumberFormat="1" applyFont="1" applyFill="1" applyBorder="1" applyAlignment="1" applyProtection="1">
      <alignment horizontal="center" vertical="center"/>
      <protection locked="0"/>
    </xf>
    <xf numFmtId="165" fontId="6" fillId="0" borderId="36" xfId="1" applyNumberFormat="1" applyFont="1" applyFill="1" applyBorder="1" applyAlignment="1" applyProtection="1">
      <alignment horizontal="center" vertical="center"/>
      <protection locked="0"/>
    </xf>
    <xf numFmtId="165" fontId="6" fillId="0" borderId="37" xfId="1" applyNumberFormat="1" applyFont="1" applyFill="1" applyBorder="1" applyAlignment="1" applyProtection="1">
      <alignment horizontal="center" vertical="center"/>
      <protection locked="0"/>
    </xf>
    <xf numFmtId="165" fontId="3" fillId="2" borderId="38" xfId="1" applyNumberFormat="1" applyFont="1" applyFill="1" applyBorder="1" applyAlignment="1" applyProtection="1">
      <alignment horizontal="center" vertical="center"/>
    </xf>
    <xf numFmtId="165" fontId="3" fillId="2" borderId="35" xfId="1" applyNumberFormat="1" applyFont="1" applyFill="1" applyBorder="1" applyAlignment="1" applyProtection="1">
      <alignment horizontal="center" vertical="center"/>
    </xf>
    <xf numFmtId="165" fontId="3" fillId="2" borderId="40" xfId="1" applyNumberFormat="1" applyFont="1" applyFill="1" applyBorder="1" applyAlignment="1" applyProtection="1">
      <alignment horizontal="center" vertical="center"/>
    </xf>
    <xf numFmtId="171" fontId="23" fillId="3" borderId="31" xfId="3" applyFont="1" applyFill="1" applyBorder="1" applyAlignment="1" applyProtection="1">
      <alignment horizontal="center"/>
      <protection locked="0"/>
    </xf>
    <xf numFmtId="171" fontId="23" fillId="3" borderId="16" xfId="3" applyFont="1" applyFill="1" applyBorder="1" applyAlignment="1" applyProtection="1">
      <alignment horizontal="center"/>
      <protection locked="0"/>
    </xf>
    <xf numFmtId="171" fontId="23" fillId="3" borderId="32" xfId="3" applyFont="1" applyFill="1" applyBorder="1" applyAlignment="1" applyProtection="1">
      <alignment horizontal="center"/>
      <protection locked="0"/>
    </xf>
    <xf numFmtId="172" fontId="29" fillId="3" borderId="33" xfId="3" applyNumberFormat="1" applyFont="1" applyFill="1" applyBorder="1" applyAlignment="1">
      <alignment horizontal="center"/>
    </xf>
    <xf numFmtId="172" fontId="29" fillId="3" borderId="22" xfId="3" applyNumberFormat="1" applyFont="1" applyFill="1" applyBorder="1" applyAlignment="1">
      <alignment horizontal="center"/>
    </xf>
    <xf numFmtId="172" fontId="29" fillId="3" borderId="34" xfId="3" applyNumberFormat="1" applyFont="1" applyFill="1" applyBorder="1" applyAlignment="1">
      <alignment horizontal="center"/>
    </xf>
    <xf numFmtId="168" fontId="26" fillId="0" borderId="41" xfId="3" quotePrefix="1" applyNumberFormat="1" applyFont="1" applyBorder="1" applyAlignment="1" applyProtection="1">
      <alignment horizontal="right" vertical="center"/>
      <protection locked="0"/>
    </xf>
    <xf numFmtId="176" fontId="29" fillId="3" borderId="33" xfId="3" applyNumberFormat="1" applyFont="1" applyFill="1" applyBorder="1" applyAlignment="1" applyProtection="1">
      <alignment horizontal="center"/>
      <protection locked="0"/>
    </xf>
    <xf numFmtId="176" fontId="29" fillId="3" borderId="22" xfId="3" applyNumberFormat="1" applyFont="1" applyFill="1" applyBorder="1" applyAlignment="1" applyProtection="1">
      <alignment horizontal="center"/>
      <protection locked="0"/>
    </xf>
    <xf numFmtId="176" fontId="29" fillId="3" borderId="34" xfId="3" applyNumberFormat="1" applyFont="1" applyFill="1" applyBorder="1" applyAlignment="1" applyProtection="1">
      <alignment horizontal="center"/>
      <protection locked="0"/>
    </xf>
    <xf numFmtId="168" fontId="18" fillId="0" borderId="28" xfId="3" quotePrefix="1" applyNumberFormat="1" applyFont="1" applyBorder="1" applyAlignment="1" applyProtection="1">
      <alignment horizontal="center" vertical="center"/>
      <protection locked="0"/>
    </xf>
    <xf numFmtId="168" fontId="18" fillId="0" borderId="41" xfId="3" quotePrefix="1" applyNumberFormat="1" applyFont="1" applyBorder="1" applyAlignment="1" applyProtection="1">
      <alignment horizontal="center" vertical="center"/>
      <protection locked="0"/>
    </xf>
    <xf numFmtId="171" fontId="29" fillId="0" borderId="0" xfId="4" applyFont="1" applyAlignment="1" applyProtection="1">
      <alignment horizontal="left" vertical="center"/>
      <protection locked="0"/>
    </xf>
    <xf numFmtId="171" fontId="23" fillId="3" borderId="31" xfId="4" applyNumberFormat="1" applyFont="1" applyFill="1" applyBorder="1" applyAlignment="1" applyProtection="1">
      <alignment horizontal="center"/>
      <protection locked="0"/>
    </xf>
    <xf numFmtId="171" fontId="23" fillId="3" borderId="16" xfId="4" applyNumberFormat="1" applyFont="1" applyFill="1" applyBorder="1" applyAlignment="1" applyProtection="1">
      <alignment horizontal="center"/>
      <protection locked="0"/>
    </xf>
    <xf numFmtId="171" fontId="23" fillId="3" borderId="32" xfId="4" applyNumberFormat="1" applyFont="1" applyFill="1" applyBorder="1" applyAlignment="1" applyProtection="1">
      <alignment horizontal="center"/>
      <protection locked="0"/>
    </xf>
    <xf numFmtId="174" fontId="30" fillId="3" borderId="33" xfId="4" applyNumberFormat="1" applyFont="1" applyFill="1" applyBorder="1" applyAlignment="1" applyProtection="1">
      <alignment horizontal="center" vertical="center"/>
    </xf>
    <xf numFmtId="174" fontId="30" fillId="3" borderId="22" xfId="4" applyNumberFormat="1" applyFont="1" applyFill="1" applyBorder="1" applyAlignment="1" applyProtection="1">
      <alignment horizontal="center" vertical="center"/>
    </xf>
    <xf numFmtId="174" fontId="30" fillId="3" borderId="34" xfId="4" applyNumberFormat="1" applyFont="1" applyFill="1" applyBorder="1" applyAlignment="1" applyProtection="1">
      <alignment horizontal="center" vertical="center"/>
    </xf>
    <xf numFmtId="44" fontId="26" fillId="8" borderId="28" xfId="4" applyNumberFormat="1" applyFont="1" applyFill="1" applyBorder="1" applyAlignment="1" applyProtection="1">
      <alignment horizontal="center" vertical="center"/>
      <protection hidden="1"/>
    </xf>
    <xf numFmtId="44" fontId="26" fillId="8" borderId="42" xfId="4" applyNumberFormat="1" applyFont="1" applyFill="1" applyBorder="1" applyAlignment="1" applyProtection="1">
      <alignment horizontal="center" vertical="center"/>
      <protection hidden="1"/>
    </xf>
    <xf numFmtId="171" fontId="11" fillId="0" borderId="0" xfId="5" applyFont="1" applyAlignment="1" applyProtection="1">
      <alignment horizontal="right" vertical="center"/>
      <protection locked="0"/>
    </xf>
    <xf numFmtId="171" fontId="11" fillId="0" borderId="26" xfId="5" applyFont="1" applyBorder="1" applyAlignment="1" applyProtection="1">
      <alignment horizontal="right" vertical="center"/>
      <protection locked="0"/>
    </xf>
    <xf numFmtId="44" fontId="35" fillId="0" borderId="28" xfId="5" applyNumberFormat="1" applyFont="1" applyBorder="1" applyAlignment="1" applyProtection="1">
      <alignment horizontal="center" vertical="center"/>
      <protection locked="0"/>
    </xf>
    <xf numFmtId="171" fontId="35" fillId="0" borderId="41" xfId="5" applyFont="1" applyBorder="1" applyAlignment="1" applyProtection="1">
      <alignment horizontal="center" vertical="center"/>
      <protection locked="0"/>
    </xf>
    <xf numFmtId="171" fontId="35" fillId="0" borderId="42" xfId="5" applyFont="1" applyBorder="1" applyAlignment="1" applyProtection="1">
      <alignment horizontal="center" vertical="center"/>
      <protection locked="0"/>
    </xf>
    <xf numFmtId="171" fontId="18" fillId="6" borderId="31" xfId="5" applyFont="1" applyFill="1" applyBorder="1" applyAlignment="1" applyProtection="1">
      <alignment horizontal="center" vertical="center"/>
      <protection locked="0"/>
    </xf>
    <xf numFmtId="171" fontId="18" fillId="6" borderId="16" xfId="5" applyFont="1" applyFill="1" applyBorder="1" applyAlignment="1" applyProtection="1">
      <alignment horizontal="center" vertical="center"/>
      <protection locked="0"/>
    </xf>
    <xf numFmtId="171" fontId="18" fillId="6" borderId="32" xfId="5" applyFont="1" applyFill="1" applyBorder="1" applyAlignment="1" applyProtection="1">
      <alignment horizontal="center" vertical="center"/>
      <protection locked="0"/>
    </xf>
    <xf numFmtId="171" fontId="18" fillId="6" borderId="33" xfId="5" applyFont="1" applyFill="1" applyBorder="1" applyAlignment="1" applyProtection="1">
      <alignment horizontal="center" vertical="center"/>
      <protection locked="0"/>
    </xf>
    <xf numFmtId="171" fontId="18" fillId="6" borderId="22" xfId="5" applyFont="1" applyFill="1" applyBorder="1" applyAlignment="1" applyProtection="1">
      <alignment horizontal="center" vertical="center"/>
      <protection locked="0"/>
    </xf>
    <xf numFmtId="171" fontId="18" fillId="6" borderId="34" xfId="5" applyFont="1" applyFill="1" applyBorder="1" applyAlignment="1" applyProtection="1">
      <alignment horizontal="center" vertical="center"/>
      <protection locked="0"/>
    </xf>
    <xf numFmtId="14" fontId="11" fillId="0" borderId="0" xfId="5" applyNumberFormat="1" applyFont="1" applyAlignment="1" applyProtection="1">
      <alignment horizontal="center"/>
      <protection locked="0"/>
    </xf>
    <xf numFmtId="44" fontId="11" fillId="0" borderId="0" xfId="5" applyNumberFormat="1" applyFont="1" applyAlignment="1" applyProtection="1">
      <alignment horizontal="center"/>
      <protection locked="0"/>
    </xf>
    <xf numFmtId="171" fontId="15" fillId="5" borderId="8" xfId="5" applyFont="1" applyFill="1" applyBorder="1" applyAlignment="1" applyProtection="1">
      <alignment horizontal="center" vertical="center"/>
      <protection locked="0"/>
    </xf>
    <xf numFmtId="171" fontId="15" fillId="7" borderId="41" xfId="5" applyFont="1" applyFill="1" applyBorder="1" applyAlignment="1" applyProtection="1">
      <alignment horizontal="center" vertical="center"/>
      <protection locked="0"/>
    </xf>
    <xf numFmtId="171" fontId="15" fillId="7" borderId="42" xfId="5" applyFont="1" applyFill="1" applyBorder="1" applyAlignment="1" applyProtection="1">
      <alignment horizontal="center" vertical="center"/>
      <protection locked="0"/>
    </xf>
    <xf numFmtId="44" fontId="11" fillId="0" borderId="23" xfId="5" applyNumberFormat="1" applyFont="1" applyBorder="1" applyAlignment="1" applyProtection="1">
      <alignment horizontal="right"/>
      <protection locked="0"/>
    </xf>
    <xf numFmtId="44" fontId="11" fillId="0" borderId="23" xfId="5" applyNumberFormat="1" applyFont="1" applyBorder="1" applyAlignment="1" applyProtection="1">
      <alignment horizontal="right" vertical="center"/>
      <protection locked="0"/>
    </xf>
    <xf numFmtId="44" fontId="11" fillId="0" borderId="56" xfId="5" applyNumberFormat="1" applyFont="1" applyBorder="1" applyAlignment="1" applyProtection="1">
      <alignment horizontal="right" vertical="center"/>
      <protection locked="0"/>
    </xf>
    <xf numFmtId="168" fontId="44" fillId="0" borderId="0" xfId="4" applyNumberFormat="1" applyFont="1" applyAlignment="1" applyProtection="1">
      <alignment horizontal="right" vertical="center"/>
      <protection locked="0"/>
    </xf>
    <xf numFmtId="40" fontId="43" fillId="0" borderId="28" xfId="4" applyNumberFormat="1" applyFont="1" applyBorder="1" applyAlignment="1">
      <alignment horizontal="center" vertical="center"/>
    </xf>
    <xf numFmtId="40" fontId="43" fillId="0" borderId="41" xfId="4" applyNumberFormat="1" applyFont="1" applyBorder="1" applyAlignment="1">
      <alignment horizontal="center" vertical="center"/>
    </xf>
    <xf numFmtId="40" fontId="43" fillId="0" borderId="42" xfId="4" applyNumberFormat="1" applyFont="1" applyBorder="1" applyAlignment="1">
      <alignment horizontal="center" vertical="center"/>
    </xf>
    <xf numFmtId="43" fontId="43" fillId="0" borderId="28" xfId="4" applyNumberFormat="1" applyFont="1" applyBorder="1" applyAlignment="1">
      <alignment vertical="center"/>
    </xf>
    <xf numFmtId="43" fontId="43" fillId="0" borderId="42" xfId="4" applyNumberFormat="1" applyFont="1" applyBorder="1" applyAlignment="1">
      <alignment vertical="center"/>
    </xf>
    <xf numFmtId="171" fontId="23" fillId="3" borderId="31" xfId="4" applyFont="1" applyFill="1" applyBorder="1" applyAlignment="1" applyProtection="1">
      <alignment horizontal="center"/>
      <protection locked="0"/>
    </xf>
    <xf numFmtId="171" fontId="23" fillId="3" borderId="16" xfId="4" applyFont="1" applyFill="1" applyBorder="1" applyAlignment="1" applyProtection="1">
      <alignment horizontal="center"/>
      <protection locked="0"/>
    </xf>
    <xf numFmtId="171" fontId="23" fillId="3" borderId="32" xfId="4" applyFont="1" applyFill="1" applyBorder="1" applyAlignment="1" applyProtection="1">
      <alignment horizontal="center"/>
      <protection locked="0"/>
    </xf>
    <xf numFmtId="17" fontId="30" fillId="3" borderId="33" xfId="4" applyNumberFormat="1" applyFont="1" applyFill="1" applyBorder="1" applyAlignment="1">
      <alignment horizontal="center" vertical="center"/>
    </xf>
    <xf numFmtId="171" fontId="30" fillId="3" borderId="22" xfId="4" applyFont="1" applyFill="1" applyBorder="1" applyAlignment="1">
      <alignment horizontal="center" vertical="center"/>
    </xf>
    <xf numFmtId="171" fontId="30" fillId="3" borderId="34" xfId="4" applyFont="1" applyFill="1" applyBorder="1" applyAlignment="1">
      <alignment horizontal="center" vertical="center"/>
    </xf>
    <xf numFmtId="44" fontId="41" fillId="2" borderId="22" xfId="4" applyNumberFormat="1" applyFont="1" applyFill="1" applyBorder="1" applyAlignment="1" applyProtection="1">
      <alignment horizontal="center" vertical="center"/>
      <protection locked="0"/>
    </xf>
    <xf numFmtId="40" fontId="43" fillId="5" borderId="28" xfId="4" applyNumberFormat="1" applyFont="1" applyFill="1" applyBorder="1" applyAlignment="1">
      <alignment horizontal="right" vertical="center"/>
    </xf>
    <xf numFmtId="40" fontId="43" fillId="5" borderId="42" xfId="4" applyNumberFormat="1" applyFont="1" applyFill="1" applyBorder="1" applyAlignment="1">
      <alignment horizontal="right" vertical="center"/>
    </xf>
    <xf numFmtId="40" fontId="43" fillId="0" borderId="28" xfId="4" applyNumberFormat="1" applyFont="1" applyBorder="1" applyAlignment="1">
      <alignment vertical="center"/>
    </xf>
    <xf numFmtId="40" fontId="43" fillId="0" borderId="42" xfId="4" applyNumberFormat="1" applyFont="1" applyBorder="1" applyAlignment="1">
      <alignment vertical="center"/>
    </xf>
    <xf numFmtId="171" fontId="0" fillId="5" borderId="8" xfId="0" applyFill="1" applyBorder="1" applyAlignment="1">
      <alignment horizontal="center"/>
    </xf>
    <xf numFmtId="171" fontId="0" fillId="0" borderId="0" xfId="0" applyAlignment="1">
      <alignment horizontal="center"/>
    </xf>
    <xf numFmtId="44" fontId="25" fillId="0" borderId="31" xfId="2" applyFont="1" applyFill="1" applyBorder="1" applyAlignment="1" applyProtection="1">
      <alignment horizontal="center" vertical="center"/>
    </xf>
    <xf numFmtId="44" fontId="25" fillId="0" borderId="16" xfId="2" applyFont="1" applyFill="1" applyBorder="1" applyAlignment="1" applyProtection="1">
      <alignment horizontal="center" vertical="center"/>
    </xf>
    <xf numFmtId="44" fontId="25" fillId="0" borderId="32" xfId="2" applyFont="1" applyFill="1" applyBorder="1" applyAlignment="1" applyProtection="1">
      <alignment horizontal="center" vertical="center"/>
    </xf>
    <xf numFmtId="44" fontId="25" fillId="0" borderId="33" xfId="2" applyFont="1" applyFill="1" applyBorder="1" applyAlignment="1" applyProtection="1">
      <alignment horizontal="center" vertical="center"/>
    </xf>
    <xf numFmtId="44" fontId="25" fillId="0" borderId="22" xfId="2" applyFont="1" applyFill="1" applyBorder="1" applyAlignment="1" applyProtection="1">
      <alignment horizontal="center" vertical="center"/>
    </xf>
    <xf numFmtId="44" fontId="25" fillId="0" borderId="34" xfId="2" applyFont="1" applyFill="1" applyBorder="1" applyAlignment="1" applyProtection="1">
      <alignment horizontal="center" vertical="center"/>
    </xf>
    <xf numFmtId="171" fontId="38" fillId="0" borderId="0" xfId="0" applyFont="1" applyAlignment="1">
      <alignment horizontal="center" vertical="center"/>
    </xf>
    <xf numFmtId="171" fontId="38" fillId="0" borderId="26" xfId="0" applyFont="1" applyBorder="1" applyAlignment="1">
      <alignment horizontal="center" vertical="center"/>
    </xf>
    <xf numFmtId="171" fontId="24" fillId="0" borderId="0" xfId="0" applyFont="1" applyAlignment="1">
      <alignment horizontal="center" vertical="center"/>
    </xf>
  </cellXfs>
  <cellStyles count="7">
    <cellStyle name="Comma" xfId="1" builtinId="3"/>
    <cellStyle name="Currency" xfId="2" builtinId="4"/>
    <cellStyle name="Normal" xfId="0" builtinId="0"/>
    <cellStyle name="Normal 2" xfId="3"/>
    <cellStyle name="Normal 3" xfId="4"/>
    <cellStyle name="Normal 4" xfId="5"/>
    <cellStyle name="Normal 5" xfId="6"/>
  </cellStyles>
  <dxfs count="4"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</dxfs>
  <tableStyles count="0" defaultTableStyle="TableStyleMedium2" defaultPivotStyle="PivotStyleLight16"/>
  <colors>
    <mruColors>
      <color rgb="FFCC66FF"/>
      <color rgb="FFF719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25215</xdr:rowOff>
    </xdr:from>
    <xdr:to>
      <xdr:col>1</xdr:col>
      <xdr:colOff>1065492</xdr:colOff>
      <xdr:row>2</xdr:row>
      <xdr:rowOff>291354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08" y="226921"/>
          <a:ext cx="1045509" cy="5799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30255</xdr:colOff>
      <xdr:row>1</xdr:row>
      <xdr:rowOff>25214</xdr:rowOff>
    </xdr:from>
    <xdr:to>
      <xdr:col>1</xdr:col>
      <xdr:colOff>1019734</xdr:colOff>
      <xdr:row>2</xdr:row>
      <xdr:rowOff>301999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14" y="226920"/>
          <a:ext cx="989479" cy="59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582705</xdr:colOff>
      <xdr:row>1</xdr:row>
      <xdr:rowOff>2340</xdr:rowOff>
    </xdr:from>
    <xdr:to>
      <xdr:col>2</xdr:col>
      <xdr:colOff>212912</xdr:colOff>
      <xdr:row>3</xdr:row>
      <xdr:rowOff>11207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005" y="107115"/>
          <a:ext cx="877982" cy="6375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53045</xdr:colOff>
      <xdr:row>1</xdr:row>
      <xdr:rowOff>31676</xdr:rowOff>
    </xdr:from>
    <xdr:ext cx="1098037" cy="782280"/>
    <xdr:pic>
      <xdr:nvPicPr>
        <xdr:cNvPr id="2" name="Picture 1">
          <a:extLst>
            <a:ext uri="{FF2B5EF4-FFF2-40B4-BE49-F238E27FC236}">
              <a16:creationId xmlns:a16="http://schemas.microsoft.com/office/drawing/2014/main" id="{18AED573-C3AF-4BC2-87E1-DD7F1765F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45" y="165026"/>
          <a:ext cx="1098037" cy="78228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53045</xdr:colOff>
      <xdr:row>1</xdr:row>
      <xdr:rowOff>31676</xdr:rowOff>
    </xdr:from>
    <xdr:ext cx="1098037" cy="782280"/>
    <xdr:pic>
      <xdr:nvPicPr>
        <xdr:cNvPr id="2" name="Picture 1">
          <a:extLst>
            <a:ext uri="{FF2B5EF4-FFF2-40B4-BE49-F238E27FC236}">
              <a16:creationId xmlns:a16="http://schemas.microsoft.com/office/drawing/2014/main" id="{67B2EDA6-78FF-49C7-9E3F-F2CCBF6AB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45" y="165026"/>
          <a:ext cx="1098037" cy="78228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18408</xdr:colOff>
      <xdr:row>1</xdr:row>
      <xdr:rowOff>48993</xdr:rowOff>
    </xdr:from>
    <xdr:ext cx="1098037" cy="816917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81" y="187538"/>
          <a:ext cx="1098037" cy="81691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19050</xdr:rowOff>
    </xdr:from>
    <xdr:to>
      <xdr:col>3</xdr:col>
      <xdr:colOff>447675</xdr:colOff>
      <xdr:row>2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10F74-2D13-4EEF-90C3-57AF367BA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19075"/>
          <a:ext cx="4476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18408</xdr:colOff>
      <xdr:row>1</xdr:row>
      <xdr:rowOff>48993</xdr:rowOff>
    </xdr:from>
    <xdr:ext cx="1098037" cy="816917"/>
    <xdr:pic>
      <xdr:nvPicPr>
        <xdr:cNvPr id="2" name="Picture 1">
          <a:extLst>
            <a:ext uri="{FF2B5EF4-FFF2-40B4-BE49-F238E27FC236}">
              <a16:creationId xmlns:a16="http://schemas.microsoft.com/office/drawing/2014/main" id="{77E60C95-50E5-4A95-90AF-4AEBF0877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81" y="187538"/>
          <a:ext cx="1098037" cy="81691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sino\cage\Documents%20and%20Settings\tolits.TOLITS_BUDDY\My%20Documents\latest%20bck%20up%20190508\MB%20REPORT%20APRIL%202008%20BCK%20U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amonds\cage\GENIE\VND\APRIL%2009\22-04-20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SUS\Documents\WeChat%20Files\sousopheak\FileStorage\File\2019-06\Users\SHANLYN\Desktop\Laguna%20Cage%20Reports%20-%20Existing\GENIE\VND\V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1E1C36A\MBCS%20-26.03.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BCS%20NEW\VND\OCTOBER\MBCS.VND&amp;note%2031-10-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SUS\Documents\WeChat%20Files\sousopheak\FileStorage\File\2019-06\Users\SHANLYN\Desktop\Laguna%20Cage%20Reports%20-%20Existing\Documents%20and%20Settings\tolits.TOLITS_BUDDY\Desktop\NOV-07%20CCF.VER.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sino\cage\Documents%20and%20Settings\English\Desktop\MAIN%20BANK(NOV-07)\MB%20BALANCE\MB%20NOV-30.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amonds\cage\GENIE\VND\V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1B42B7A\CAGE%20USD%20REPORT-20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ito\june%205%202008\MB%20REPORT%20APRIL%202008%20BCK%20U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tolits.TOLITS_BUDDY\My%20Documents\latest%20bck%20up%20190508\BALANCE%20SHT%20BCK%20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BCS%20NEW\USD\OCTOBER\MBCS%20USD%20&amp;%20NOTE%2001-10-09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 DETAIL"/>
      <sheetName val="DAILY TRANSACTION"/>
      <sheetName val="MONTHLY BALANCE"/>
      <sheetName val="DAILY REPORT"/>
      <sheetName val="CASH FLOW"/>
      <sheetName val="TABLE CASH DROP"/>
      <sheetName val="PAUL CHO"/>
      <sheetName val="DEPOSIT"/>
      <sheetName val="MINI BACARAT"/>
      <sheetName val="TEXAS DAILY RESUL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0">
          <cell r="E30">
            <v>5000</v>
          </cell>
        </row>
        <row r="31">
          <cell r="E31">
            <v>1000</v>
          </cell>
        </row>
        <row r="32">
          <cell r="E32">
            <v>500</v>
          </cell>
          <cell r="H32">
            <v>17</v>
          </cell>
        </row>
        <row r="33">
          <cell r="E33">
            <v>100</v>
          </cell>
        </row>
        <row r="34">
          <cell r="E34">
            <v>50</v>
          </cell>
        </row>
        <row r="35">
          <cell r="E35">
            <v>25</v>
          </cell>
        </row>
        <row r="36">
          <cell r="E36">
            <v>10</v>
          </cell>
        </row>
        <row r="37">
          <cell r="E37">
            <v>5</v>
          </cell>
        </row>
      </sheetData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INO ORIGINAL FLOAT "/>
      <sheetName val="OPENING BALANCE"/>
      <sheetName val="Chips Bank Settlement"/>
      <sheetName val="CAGE TRANSACTION"/>
      <sheetName val="CAGE CONSOLIDATION"/>
      <sheetName val="FILL"/>
      <sheetName val="CREDIT"/>
      <sheetName val="INS FILL &amp; CREDIT"/>
      <sheetName val="SUMMARY FILL &amp; CREDIT"/>
      <sheetName val="MGR"/>
      <sheetName val="TABLE RESULT"/>
      <sheetName val="INSURANCE RESULT"/>
      <sheetName val="UNREDEEMED"/>
      <sheetName val="FLASH REPORT"/>
      <sheetName val="CBCS"/>
      <sheetName val="MBCS"/>
      <sheetName val="MB CASH"/>
      <sheetName val="FOREX"/>
      <sheetName val="COUNTER CLOSING"/>
    </sheetNames>
    <sheetDataSet>
      <sheetData sheetId="0"/>
      <sheetData sheetId="1"/>
      <sheetData sheetId="2" refreshError="1">
        <row r="23">
          <cell r="E23">
            <v>36943031.5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INO ORIGINAL FLOAT "/>
      <sheetName val="OPENING BALANCE"/>
      <sheetName val="Chips Bank Settlement"/>
      <sheetName val="CAGE TRANSACTION"/>
      <sheetName val="CAGE CONSOLIDATION"/>
      <sheetName val="FILL"/>
      <sheetName val="CREDIT"/>
      <sheetName val="INS FILL &amp; CREDIT"/>
      <sheetName val="SUMMARY FILL &amp; CREDIT"/>
      <sheetName val="MGR"/>
      <sheetName val="TABLE RESULT"/>
      <sheetName val="INSURANCE RESULT"/>
      <sheetName val="UNREDEEMED"/>
      <sheetName val="FLASH REPORT"/>
      <sheetName val="CBCS"/>
      <sheetName val="MBCS"/>
      <sheetName val="MB CASH"/>
      <sheetName val="FOREX"/>
      <sheetName val="COUNTER CLOSING"/>
    </sheetNames>
    <sheetDataSet>
      <sheetData sheetId="0"/>
      <sheetData sheetId="1"/>
      <sheetData sheetId="2">
        <row r="23">
          <cell r="E23">
            <v>35223732.5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CS-MORNING"/>
      <sheetName val="MBCS-NIGHT"/>
      <sheetName val="MBCS-AFTERNOON"/>
      <sheetName val="USD Cash Inventory"/>
      <sheetName val="Forex"/>
      <sheetName val="Front Window"/>
      <sheetName val="Commission"/>
      <sheetName val="Marker"/>
      <sheetName val="CDV"/>
      <sheetName val="OR"/>
      <sheetName val="Variance"/>
      <sheetName val="DepositWithdraw"/>
      <sheetName val="Debit &amp; Credit Note"/>
      <sheetName val="SUMMARY"/>
    </sheetNames>
    <sheetDataSet>
      <sheetData sheetId="0">
        <row r="4">
          <cell r="H4">
            <v>43550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AA1">
            <v>43550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ASINO ORIGINAL FLOAT "/>
      <sheetName val="OPENING BALANCE"/>
      <sheetName val="Chips Bank Settlement"/>
      <sheetName val="CAGE TRANS.CHIP"/>
      <sheetName val="CAGE CONSOLIDATION"/>
      <sheetName val="FILL"/>
      <sheetName val="CREDIT"/>
      <sheetName val="INS.FILL &amp; CREDIT"/>
      <sheetName val="SUMMARY FILL &amp; CREDIT"/>
      <sheetName val="MGR"/>
      <sheetName val="TABLE RESULT"/>
      <sheetName val="MONTHLY RESULT"/>
      <sheetName val="UNREDEEMED"/>
      <sheetName val="Flash Report "/>
      <sheetName val="DAILY BALANCE SHEET"/>
      <sheetName val="MB FLOAT"/>
      <sheetName val="FOREX"/>
      <sheetName val="INSTRUMENT HELD"/>
      <sheetName val="CBS BALANCE"/>
      <sheetName val="COUNTER CLOS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KET REPORT"/>
      <sheetName val="MONTHLY CCF"/>
      <sheetName val="TURNOVER"/>
      <sheetName val="CCF"/>
      <sheetName val="MANUAL UPDATE"/>
      <sheetName val="TURNOVER( BCC)"/>
      <sheetName val="TURNOVER( RLT)"/>
      <sheetName val="DAILY INS RESULT"/>
      <sheetName val="ACTUAL INSURANCE SHARE "/>
      <sheetName val="TABLE LEASE HONG"/>
      <sheetName val="199"/>
      <sheetName val="ANH3"/>
      <sheetName val="BADA"/>
      <sheetName val="BANG"/>
      <sheetName val="CAO HUNG"/>
      <sheetName val="CUONG DUNG"/>
      <sheetName val="DALIN"/>
      <sheetName val="FAT"/>
      <sheetName val="HAI"/>
      <sheetName val="HAPPY DAY"/>
      <sheetName val="HEN HEN"/>
      <sheetName val="HOA HK"/>
      <sheetName val="HOAI MINH"/>
      <sheetName val="HON"/>
      <sheetName val="JOHNSON"/>
      <sheetName val="KAO"/>
      <sheetName val="KHAN VI"/>
      <sheetName val="KIM"/>
      <sheetName val="KIM ANH"/>
      <sheetName val="LUC 838"/>
      <sheetName val="MALY"/>
      <sheetName val="MENG"/>
      <sheetName val="MENG HOUR"/>
      <sheetName val="MINH TRUNG"/>
      <sheetName val="MY HIEN"/>
      <sheetName val="NGOC MAI"/>
      <sheetName val="PHUC"/>
      <sheetName val="PHUONG HA"/>
      <sheetName val="RSN"/>
      <sheetName val="SAM"/>
      <sheetName val="SANH"/>
      <sheetName val="SHEA"/>
      <sheetName val="HAI KHOI"/>
      <sheetName val="SOK HA"/>
      <sheetName val="SOK THAI"/>
      <sheetName val="TAN LOC"/>
      <sheetName val="THA"/>
      <sheetName val="THAI PHUOC"/>
      <sheetName val="THAN THUY"/>
      <sheetName val="THUAN"/>
      <sheetName val="THUAN DIEN"/>
      <sheetName val="THUONG"/>
      <sheetName val="TRAN TAI"/>
      <sheetName val="TRA VAN HONG"/>
      <sheetName val="UT VANG"/>
      <sheetName val="WIN 99"/>
      <sheetName val="BAO PHUONG"/>
      <sheetName val="CHANTHA"/>
      <sheetName val="PHAT TAI"/>
      <sheetName val="HANH D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&amp; BALANCE"/>
      <sheetName val="Daily Transaction"/>
      <sheetName val="WHOLE DAY"/>
      <sheetName val="MORNING"/>
      <sheetName val="SWING"/>
      <sheetName val="GRAVE"/>
      <sheetName val="DCF"/>
      <sheetName val=" MAIN VAULT "/>
      <sheetName val="FOREX"/>
      <sheetName val="DAILY FOREX"/>
      <sheetName val="DEPOSIT"/>
      <sheetName val="TABLE CASH DROP"/>
      <sheetName val="HYUNH TOUNG GROUP REPORT"/>
      <sheetName val="STTLMNT M S"/>
      <sheetName val="CCF REDEEMED"/>
    </sheetNames>
    <sheetDataSet>
      <sheetData sheetId="0"/>
      <sheetData sheetId="1"/>
      <sheetData sheetId="2"/>
      <sheetData sheetId="3"/>
      <sheetData sheetId="4"/>
      <sheetData sheetId="5">
        <row r="72">
          <cell r="G72">
            <v>2751013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INO ORIGINAL FLOAT "/>
      <sheetName val="OPENING BALANCE"/>
      <sheetName val="Chips Bank Settlement"/>
      <sheetName val="CAGE TRANSACTION"/>
      <sheetName val="CAGE CONSOLIDATION"/>
      <sheetName val="FILL"/>
      <sheetName val="CREDIT"/>
      <sheetName val="INS FILL &amp; CREDIT"/>
      <sheetName val="SUMMARY FILL &amp; CREDIT"/>
      <sheetName val="MGR"/>
      <sheetName val="TABLE RESULT"/>
      <sheetName val="INSURANCE RESULT"/>
      <sheetName val="UNREDEEMED"/>
      <sheetName val="FLASH REPORT"/>
      <sheetName val="CBCS"/>
      <sheetName val="MBCS"/>
      <sheetName val="MB CASH"/>
      <sheetName val="FOREX"/>
      <sheetName val="COUNTER CLOSING"/>
    </sheetNames>
    <sheetDataSet>
      <sheetData sheetId="0"/>
      <sheetData sheetId="1"/>
      <sheetData sheetId="2" refreshError="1">
        <row r="23">
          <cell r="E23">
            <v>35223732.5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S-09"/>
      <sheetName val="DBS-10"/>
      <sheetName val="DBS-11"/>
      <sheetName val="DBS-12"/>
      <sheetName val="SALE REPORT"/>
      <sheetName val="MONTHLY MBCS-October-11"/>
      <sheetName val="ACCOUNTABILITY"/>
      <sheetName val="INVENTORY"/>
      <sheetName val="CR"/>
      <sheetName val="CDV"/>
      <sheetName val="OR"/>
      <sheetName val="DS"/>
      <sheetName val="FLASH REPORT"/>
      <sheetName val="YEARLY MBCS-11"/>
      <sheetName val="YEAR ENDED REPORT"/>
      <sheetName val="TABLE RESULT YEAR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>
        <row r="54">
          <cell r="BB54">
            <v>125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 DETAIL"/>
      <sheetName val="DAILY TRANSACTION"/>
      <sheetName val="MONTHLY BALANCE"/>
      <sheetName val="DAILY REPORT"/>
      <sheetName val="CASH FLOW"/>
      <sheetName val="TABLE CASH DROP"/>
      <sheetName val="PAUL CHO"/>
      <sheetName val="DEPOSIT"/>
      <sheetName val="MINI BACARAT"/>
      <sheetName val="TEXAS DAILY RESULT"/>
    </sheetNames>
    <sheetDataSet>
      <sheetData sheetId="0" refreshError="1"/>
      <sheetData sheetId="1" refreshError="1"/>
      <sheetData sheetId="2" refreshError="1"/>
      <sheetData sheetId="3" refreshError="1">
        <row r="4">
          <cell r="B4">
            <v>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BALANCE"/>
      <sheetName val="SHIFT BALANCE"/>
      <sheetName val="DCF"/>
      <sheetName val=" MAIN VAULT "/>
      <sheetName val="FOREX"/>
      <sheetName val="DAILY FOREX"/>
      <sheetName val="ROULLETTE RESUL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ASINO ORIGINAL FLOAT "/>
      <sheetName val="OPENING BALANCE"/>
      <sheetName val="Chips Bank Settlement"/>
      <sheetName val="CAGE TRANS. CHIP&amp;CASH "/>
      <sheetName val="CAGE CONSOLIDATION"/>
      <sheetName val="FILL"/>
      <sheetName val="CREDIT"/>
      <sheetName val="INS FILL &amp; CREDIT"/>
      <sheetName val="SUMMARY FILL &amp; CREDIT"/>
      <sheetName val="MGR"/>
      <sheetName val="TABLE RESULT"/>
      <sheetName val="ROLLING"/>
      <sheetName val="INSURANCE RESULT"/>
      <sheetName val="UNREDEEMED"/>
      <sheetName val="Flash Report "/>
      <sheetName val="DAILY BALANCE SHEET"/>
      <sheetName val="MB FLOAT"/>
      <sheetName val="INSTRUMENT HELD"/>
      <sheetName val="FOREX"/>
      <sheetName val="FOREX SUMMARY"/>
      <sheetName val="CBS DAY"/>
      <sheetName val="CBS NIGHT"/>
      <sheetName val="FOREX CBS DAY"/>
      <sheetName val="FOREX CBS NIGHT"/>
      <sheetName val="counter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5" tint="-0.249977111117893"/>
    <pageSetUpPr fitToPage="1"/>
  </sheetPr>
  <dimension ref="B1:U77"/>
  <sheetViews>
    <sheetView showGridLines="0" zoomScale="85" zoomScaleNormal="85" workbookViewId="0">
      <selection activeCell="Z27" sqref="Z27"/>
    </sheetView>
  </sheetViews>
  <sheetFormatPr defaultRowHeight="15"/>
  <cols>
    <col min="1" max="1" width="1.7109375" style="17" customWidth="1"/>
    <col min="2" max="2" width="19" style="16" bestFit="1" customWidth="1"/>
    <col min="3" max="3" width="10.28515625" style="16" customWidth="1"/>
    <col min="4" max="4" width="20.5703125" style="16" bestFit="1" customWidth="1"/>
    <col min="5" max="5" width="1.7109375" style="16" customWidth="1"/>
    <col min="6" max="6" width="16" style="16" customWidth="1"/>
    <col min="7" max="7" width="11.85546875" style="16" customWidth="1"/>
    <col min="8" max="8" width="20.5703125" style="16" bestFit="1" customWidth="1"/>
    <col min="9" max="9" width="2" style="16" customWidth="1"/>
    <col min="10" max="11" width="14" style="16" customWidth="1"/>
    <col min="12" max="12" width="22.42578125" style="16" customWidth="1"/>
    <col min="13" max="13" width="1.7109375" style="16" customWidth="1"/>
    <col min="14" max="15" width="14" style="16" customWidth="1"/>
    <col min="16" max="16" width="22.42578125" style="16" customWidth="1"/>
    <col min="17" max="17" width="1.28515625" style="17" customWidth="1"/>
    <col min="18" max="18" width="9.140625" style="17"/>
    <col min="19" max="19" width="20.7109375" style="17" hidden="1" customWidth="1"/>
    <col min="20" max="20" width="19.42578125" style="17" hidden="1" customWidth="1"/>
    <col min="21" max="16384" width="9.140625" style="17"/>
  </cols>
  <sheetData>
    <row r="1" spans="2:21" ht="5.25" customHeight="1" thickBot="1"/>
    <row r="2" spans="2:21" ht="24.95" customHeight="1">
      <c r="B2" s="395" t="s">
        <v>0</v>
      </c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7"/>
    </row>
    <row r="3" spans="2:21" ht="24.95" customHeight="1" thickBot="1">
      <c r="B3" s="398">
        <v>44427</v>
      </c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400"/>
    </row>
    <row r="4" spans="2:21" s="19" customFormat="1" ht="5.25" customHeight="1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7"/>
      <c r="R4" s="17"/>
      <c r="S4" s="17"/>
    </row>
    <row r="5" spans="2:21" s="19" customFormat="1" ht="20.100000000000001" customHeight="1">
      <c r="B5" s="20" t="s">
        <v>1</v>
      </c>
      <c r="C5" s="21" t="s">
        <v>127</v>
      </c>
      <c r="D5" s="21"/>
      <c r="E5" s="22"/>
      <c r="F5" s="22"/>
      <c r="G5" s="22"/>
      <c r="H5" s="407" t="s">
        <v>51</v>
      </c>
      <c r="I5" s="407"/>
      <c r="J5" s="407"/>
      <c r="K5" s="407"/>
      <c r="L5" s="407"/>
      <c r="M5" s="24"/>
      <c r="O5" s="20" t="s">
        <v>2</v>
      </c>
      <c r="P5" s="25" t="s">
        <v>80</v>
      </c>
      <c r="Q5" s="17"/>
      <c r="R5" s="17"/>
      <c r="S5" s="17"/>
    </row>
    <row r="6" spans="2:21" s="19" customFormat="1" ht="20.100000000000001" customHeight="1" thickBot="1">
      <c r="B6" s="406" t="s">
        <v>3</v>
      </c>
      <c r="C6" s="406"/>
      <c r="D6" s="406"/>
      <c r="E6" s="22"/>
      <c r="F6" s="22"/>
      <c r="G6" s="22"/>
      <c r="H6" s="22"/>
      <c r="I6" s="22"/>
      <c r="J6" s="27"/>
      <c r="K6" s="27"/>
      <c r="L6" s="23"/>
      <c r="M6" s="24"/>
      <c r="N6" s="26"/>
      <c r="O6" s="26"/>
      <c r="P6" s="28"/>
      <c r="Q6" s="17"/>
      <c r="R6" s="17"/>
      <c r="S6" s="17"/>
    </row>
    <row r="7" spans="2:21" s="19" customFormat="1" ht="20.100000000000001" customHeight="1">
      <c r="B7" s="401" t="s">
        <v>6</v>
      </c>
      <c r="C7" s="402"/>
      <c r="D7" s="403"/>
      <c r="E7" s="30"/>
      <c r="F7" s="401" t="s">
        <v>20</v>
      </c>
      <c r="G7" s="402"/>
      <c r="H7" s="403"/>
      <c r="I7" s="29"/>
      <c r="J7" s="404" t="s">
        <v>4</v>
      </c>
      <c r="K7" s="402"/>
      <c r="L7" s="405"/>
      <c r="M7" s="30"/>
      <c r="N7" s="404" t="s">
        <v>5</v>
      </c>
      <c r="O7" s="402"/>
      <c r="P7" s="405"/>
      <c r="Q7" s="17"/>
      <c r="R7" s="17"/>
      <c r="S7" s="17"/>
    </row>
    <row r="8" spans="2:21" s="19" customFormat="1" ht="20.100000000000001" customHeight="1" thickBot="1">
      <c r="B8" s="31" t="s">
        <v>8</v>
      </c>
      <c r="C8" s="32" t="s">
        <v>9</v>
      </c>
      <c r="D8" s="33" t="s">
        <v>10</v>
      </c>
      <c r="E8" s="30"/>
      <c r="F8" s="31" t="s">
        <v>22</v>
      </c>
      <c r="G8" s="32" t="s">
        <v>9</v>
      </c>
      <c r="H8" s="33" t="s">
        <v>10</v>
      </c>
      <c r="I8" s="30"/>
      <c r="J8" s="381" t="s">
        <v>7</v>
      </c>
      <c r="K8" s="382"/>
      <c r="L8" s="9">
        <v>34167.5</v>
      </c>
      <c r="M8" s="30"/>
      <c r="N8" s="381" t="s">
        <v>7</v>
      </c>
      <c r="O8" s="382"/>
      <c r="P8" s="176">
        <f>D15+D28</f>
        <v>41087.5</v>
      </c>
      <c r="Q8" s="17"/>
      <c r="R8" s="17"/>
      <c r="S8" s="17"/>
    </row>
    <row r="9" spans="2:21" s="19" customFormat="1" ht="20.100000000000001" customHeight="1" thickBot="1">
      <c r="B9" s="34">
        <v>100</v>
      </c>
      <c r="C9" s="5">
        <v>328</v>
      </c>
      <c r="D9" s="68">
        <f t="shared" ref="D9:D14" si="0">B9*C9</f>
        <v>32800</v>
      </c>
      <c r="E9" s="30"/>
      <c r="F9" s="40">
        <v>100000</v>
      </c>
      <c r="G9" s="12">
        <v>4</v>
      </c>
      <c r="H9" s="57">
        <f>F9*G9</f>
        <v>400000</v>
      </c>
      <c r="I9" s="30"/>
      <c r="J9" s="383" t="s">
        <v>11</v>
      </c>
      <c r="K9" s="384"/>
      <c r="L9" s="10">
        <v>465832.5</v>
      </c>
      <c r="M9" s="30"/>
      <c r="N9" s="383" t="s">
        <v>11</v>
      </c>
      <c r="O9" s="408"/>
      <c r="P9" s="131">
        <f>D42+H20+H35</f>
        <v>458912.5</v>
      </c>
      <c r="Q9" s="17"/>
      <c r="R9" s="17"/>
      <c r="S9" s="17"/>
    </row>
    <row r="10" spans="2:21" s="19" customFormat="1" ht="20.100000000000001" customHeight="1" thickBot="1">
      <c r="B10" s="37">
        <v>50</v>
      </c>
      <c r="C10" s="4">
        <v>99</v>
      </c>
      <c r="D10" s="38">
        <f t="shared" si="0"/>
        <v>4950</v>
      </c>
      <c r="E10" s="30"/>
      <c r="F10" s="37">
        <v>50000</v>
      </c>
      <c r="G10" s="13">
        <v>0</v>
      </c>
      <c r="H10" s="57">
        <f>F10*G10</f>
        <v>0</v>
      </c>
      <c r="I10" s="30"/>
      <c r="J10" s="35"/>
      <c r="K10" s="36" t="s">
        <v>12</v>
      </c>
      <c r="L10" s="55">
        <v>500000</v>
      </c>
      <c r="M10" s="30"/>
      <c r="N10" s="36"/>
      <c r="O10" s="36" t="s">
        <v>12</v>
      </c>
      <c r="P10" s="55">
        <f>SUM(P8:P9)</f>
        <v>500000</v>
      </c>
      <c r="Q10" s="17"/>
      <c r="R10" s="17"/>
      <c r="S10" s="17"/>
    </row>
    <row r="11" spans="2:21" s="19" customFormat="1" ht="20.100000000000001" customHeight="1" thickBot="1">
      <c r="B11" s="37">
        <v>20</v>
      </c>
      <c r="C11" s="4">
        <v>96</v>
      </c>
      <c r="D11" s="38">
        <f t="shared" si="0"/>
        <v>1920</v>
      </c>
      <c r="E11" s="30"/>
      <c r="F11" s="37">
        <v>10000</v>
      </c>
      <c r="G11" s="13">
        <v>0</v>
      </c>
      <c r="H11" s="57">
        <f>F11*G11</f>
        <v>0</v>
      </c>
      <c r="I11" s="30"/>
      <c r="J11" s="35"/>
      <c r="K11" s="35"/>
      <c r="L11" s="35"/>
      <c r="M11" s="35"/>
      <c r="N11" s="35"/>
      <c r="O11" s="35"/>
      <c r="P11" s="35"/>
      <c r="Q11" s="17"/>
      <c r="R11" s="17"/>
      <c r="S11" s="203" t="s">
        <v>103</v>
      </c>
      <c r="T11" s="204" t="s">
        <v>104</v>
      </c>
      <c r="U11" s="199"/>
    </row>
    <row r="12" spans="2:21" s="19" customFormat="1" ht="20.100000000000001" customHeight="1" thickBot="1">
      <c r="B12" s="37">
        <v>10</v>
      </c>
      <c r="C12" s="4">
        <v>100</v>
      </c>
      <c r="D12" s="38">
        <f t="shared" si="0"/>
        <v>1000</v>
      </c>
      <c r="E12" s="30"/>
      <c r="F12" s="37">
        <v>5000</v>
      </c>
      <c r="G12" s="13">
        <v>0</v>
      </c>
      <c r="H12" s="57">
        <f t="shared" ref="H12:H19" si="1">F12*G12</f>
        <v>0</v>
      </c>
      <c r="I12" s="30"/>
      <c r="J12" s="387" t="s">
        <v>13</v>
      </c>
      <c r="K12" s="388"/>
      <c r="L12" s="87" t="s">
        <v>14</v>
      </c>
      <c r="M12" s="30"/>
      <c r="N12" s="387" t="s">
        <v>15</v>
      </c>
      <c r="O12" s="388"/>
      <c r="P12" s="87" t="s">
        <v>14</v>
      </c>
      <c r="Q12" s="17"/>
      <c r="S12" s="205">
        <f>G9+'VIP (FW02)'!C33</f>
        <v>4</v>
      </c>
      <c r="T12" s="206">
        <f>C32+'VIP (FW02)'!C48+'TORO (FW3)'!C41</f>
        <v>0</v>
      </c>
      <c r="U12" s="199"/>
    </row>
    <row r="13" spans="2:21" s="19" customFormat="1" ht="20.100000000000001" customHeight="1">
      <c r="B13" s="37">
        <v>5</v>
      </c>
      <c r="C13" s="4">
        <v>0</v>
      </c>
      <c r="D13" s="38">
        <f t="shared" si="0"/>
        <v>0</v>
      </c>
      <c r="E13" s="30"/>
      <c r="F13" s="37">
        <v>1000</v>
      </c>
      <c r="G13" s="13">
        <v>42</v>
      </c>
      <c r="H13" s="57">
        <f t="shared" si="1"/>
        <v>42000</v>
      </c>
      <c r="I13" s="30"/>
      <c r="J13" s="389" t="s">
        <v>191</v>
      </c>
      <c r="K13" s="390"/>
      <c r="L13" s="1">
        <v>8000</v>
      </c>
      <c r="M13" s="30"/>
      <c r="N13" s="415" t="s">
        <v>101</v>
      </c>
      <c r="O13" s="416"/>
      <c r="P13" s="1">
        <v>0</v>
      </c>
      <c r="Q13" s="17"/>
      <c r="R13" s="17"/>
      <c r="S13" s="205">
        <f>G10+'VIP (FW02)'!C34</f>
        <v>0</v>
      </c>
      <c r="T13" s="206">
        <f>C33+'VIP (FW02)'!C49+'TORO (FW3)'!C42</f>
        <v>0</v>
      </c>
      <c r="U13" s="199"/>
    </row>
    <row r="14" spans="2:21" s="19" customFormat="1" ht="20.100000000000001" customHeight="1" thickBot="1">
      <c r="B14" s="31">
        <v>1</v>
      </c>
      <c r="C14" s="3">
        <v>0</v>
      </c>
      <c r="D14" s="67">
        <f t="shared" si="0"/>
        <v>0</v>
      </c>
      <c r="E14" s="30"/>
      <c r="F14" s="37">
        <v>500</v>
      </c>
      <c r="G14" s="13">
        <v>27</v>
      </c>
      <c r="H14" s="57">
        <f t="shared" si="1"/>
        <v>13500</v>
      </c>
      <c r="I14" s="30"/>
      <c r="J14" s="389"/>
      <c r="K14" s="390"/>
      <c r="L14" s="1">
        <v>0</v>
      </c>
      <c r="M14" s="30"/>
      <c r="N14" s="389"/>
      <c r="O14" s="390"/>
      <c r="P14" s="1">
        <v>0</v>
      </c>
      <c r="Q14" s="17"/>
      <c r="R14" s="17"/>
      <c r="S14" s="205">
        <f>G11+'VIP (FW02)'!C35</f>
        <v>2</v>
      </c>
      <c r="T14" s="206">
        <f>C34+'VIP (FW02)'!C50+'TORO (FW3)'!C43</f>
        <v>15</v>
      </c>
      <c r="U14" s="199"/>
    </row>
    <row r="15" spans="2:21" s="19" customFormat="1" ht="20.100000000000001" customHeight="1" thickBot="1">
      <c r="B15" s="30"/>
      <c r="C15" s="36" t="s">
        <v>12</v>
      </c>
      <c r="D15" s="56">
        <f>SUM(D9:D14)</f>
        <v>40670</v>
      </c>
      <c r="E15" s="30"/>
      <c r="F15" s="37">
        <v>100</v>
      </c>
      <c r="G15" s="13">
        <v>26</v>
      </c>
      <c r="H15" s="57">
        <f t="shared" si="1"/>
        <v>2600</v>
      </c>
      <c r="I15" s="30"/>
      <c r="J15" s="385"/>
      <c r="K15" s="386"/>
      <c r="L15" s="1">
        <v>0</v>
      </c>
      <c r="M15" s="30"/>
      <c r="N15" s="196"/>
      <c r="O15" s="197"/>
      <c r="P15" s="1">
        <v>0</v>
      </c>
      <c r="Q15" s="17"/>
      <c r="R15" s="17"/>
      <c r="S15" s="205">
        <f>G12+'VIP (FW02)'!C36</f>
        <v>0</v>
      </c>
      <c r="T15" s="206">
        <f>C35+'VIP (FW02)'!C51+'TORO (FW3)'!C44</f>
        <v>5</v>
      </c>
      <c r="U15" s="199"/>
    </row>
    <row r="16" spans="2:21" s="19" customFormat="1" ht="20.100000000000001" customHeight="1" thickBot="1">
      <c r="B16" s="35"/>
      <c r="C16" s="35"/>
      <c r="D16" s="35"/>
      <c r="E16" s="30"/>
      <c r="F16" s="44">
        <v>25</v>
      </c>
      <c r="G16" s="13">
        <v>19</v>
      </c>
      <c r="H16" s="57">
        <f t="shared" si="1"/>
        <v>475</v>
      </c>
      <c r="I16" s="30"/>
      <c r="J16" s="385"/>
      <c r="K16" s="386"/>
      <c r="L16" s="1">
        <v>0</v>
      </c>
      <c r="M16" s="30"/>
      <c r="N16" s="196" t="s">
        <v>37</v>
      </c>
      <c r="O16" s="197"/>
      <c r="P16" s="1">
        <v>0</v>
      </c>
      <c r="Q16" s="17"/>
      <c r="R16" s="17"/>
      <c r="S16" s="205">
        <f>G13+'VIP (FW02)'!C37</f>
        <v>61</v>
      </c>
      <c r="T16" s="206">
        <f>C36+'VIP (FW02)'!C52+'TORO (FW3)'!C45</f>
        <v>1</v>
      </c>
      <c r="U16" s="199"/>
    </row>
    <row r="17" spans="2:21" s="19" customFormat="1" ht="20.100000000000001" customHeight="1">
      <c r="B17" s="401" t="s">
        <v>17</v>
      </c>
      <c r="C17" s="402"/>
      <c r="D17" s="403"/>
      <c r="E17" s="30"/>
      <c r="F17" s="44">
        <v>5</v>
      </c>
      <c r="G17" s="13">
        <v>33</v>
      </c>
      <c r="H17" s="57">
        <f>F17*G17</f>
        <v>165</v>
      </c>
      <c r="I17" s="30"/>
      <c r="J17" s="385"/>
      <c r="K17" s="386"/>
      <c r="L17" s="1">
        <v>0</v>
      </c>
      <c r="M17" s="30"/>
      <c r="N17" s="389"/>
      <c r="O17" s="390"/>
      <c r="P17" s="1">
        <v>0</v>
      </c>
      <c r="Q17" s="17"/>
      <c r="R17" s="17"/>
      <c r="S17" s="205">
        <f>G14+'VIP (FW02)'!C38</f>
        <v>27</v>
      </c>
      <c r="T17" s="206">
        <f>C37+'VIP (FW02)'!C53+'TORO (FW3)'!C46</f>
        <v>10</v>
      </c>
      <c r="U17" s="199" t="s">
        <v>37</v>
      </c>
    </row>
    <row r="18" spans="2:21" s="19" customFormat="1" ht="20.100000000000001" customHeight="1" thickBot="1">
      <c r="B18" s="31" t="s">
        <v>8</v>
      </c>
      <c r="C18" s="32"/>
      <c r="D18" s="33" t="s">
        <v>10</v>
      </c>
      <c r="E18" s="30"/>
      <c r="F18" s="44">
        <v>1</v>
      </c>
      <c r="G18" s="13">
        <v>19</v>
      </c>
      <c r="H18" s="57">
        <f t="shared" si="1"/>
        <v>19</v>
      </c>
      <c r="I18" s="30"/>
      <c r="J18" s="385"/>
      <c r="K18" s="386"/>
      <c r="L18" s="1">
        <v>0</v>
      </c>
      <c r="M18" s="30"/>
      <c r="N18" s="389"/>
      <c r="O18" s="390"/>
      <c r="P18" s="1">
        <v>0</v>
      </c>
      <c r="Q18" s="17"/>
      <c r="R18" s="17"/>
      <c r="S18" s="205">
        <f>G15+'VIP (FW02)'!C39</f>
        <v>28</v>
      </c>
      <c r="T18" s="206">
        <f>C38+'VIP (FW02)'!C54+'TORO (FW3)'!C47</f>
        <v>32</v>
      </c>
      <c r="U18" s="199"/>
    </row>
    <row r="19" spans="2:21" s="19" customFormat="1" ht="20.100000000000001" customHeight="1" thickBot="1">
      <c r="B19" s="34">
        <v>100000</v>
      </c>
      <c r="C19" s="5">
        <v>0</v>
      </c>
      <c r="D19" s="256">
        <f t="shared" ref="D19:D26" si="2">B19*C19</f>
        <v>0</v>
      </c>
      <c r="E19" s="30"/>
      <c r="F19" s="45">
        <v>0.5</v>
      </c>
      <c r="G19" s="14">
        <v>7</v>
      </c>
      <c r="H19" s="66">
        <f t="shared" si="1"/>
        <v>3.5</v>
      </c>
      <c r="I19" s="30"/>
      <c r="J19" s="385"/>
      <c r="K19" s="386"/>
      <c r="L19" s="1">
        <v>0</v>
      </c>
      <c r="M19" s="30"/>
      <c r="N19" s="389"/>
      <c r="O19" s="390"/>
      <c r="P19" s="1">
        <v>0</v>
      </c>
      <c r="Q19" s="17"/>
      <c r="R19" s="17"/>
      <c r="S19" s="205">
        <f>G16+'VIP (FW02)'!C40</f>
        <v>39</v>
      </c>
      <c r="T19" s="206">
        <f>C39+'VIP (FW02)'!C55+'TORO (FW3)'!C48</f>
        <v>20</v>
      </c>
    </row>
    <row r="20" spans="2:21" s="19" customFormat="1" ht="20.100000000000001" customHeight="1" thickBot="1">
      <c r="B20" s="37">
        <v>50000</v>
      </c>
      <c r="C20" s="4">
        <v>2</v>
      </c>
      <c r="D20" s="257">
        <f t="shared" si="2"/>
        <v>100000</v>
      </c>
      <c r="E20" s="30"/>
      <c r="F20" s="46"/>
      <c r="G20" s="36" t="s">
        <v>21</v>
      </c>
      <c r="H20" s="56">
        <f>SUM(H9:H19)</f>
        <v>458762.5</v>
      </c>
      <c r="I20" s="30"/>
      <c r="J20" s="413"/>
      <c r="K20" s="414"/>
      <c r="L20" s="2">
        <v>0</v>
      </c>
      <c r="M20" s="30"/>
      <c r="N20" s="417"/>
      <c r="O20" s="418"/>
      <c r="P20" s="2">
        <v>0</v>
      </c>
      <c r="Q20" s="17"/>
      <c r="R20" s="17"/>
      <c r="S20" s="205">
        <f>G17+'VIP (FW02)'!C41</f>
        <v>55</v>
      </c>
      <c r="T20" s="206">
        <f>C40+'VIP (FW02)'!C56+'TORO (FW3)'!C49</f>
        <v>4</v>
      </c>
      <c r="U20" s="199"/>
    </row>
    <row r="21" spans="2:21" s="19" customFormat="1" ht="20.100000000000001" customHeight="1" thickBot="1">
      <c r="B21" s="37">
        <v>20000</v>
      </c>
      <c r="C21" s="4">
        <v>13</v>
      </c>
      <c r="D21" s="257">
        <f t="shared" si="2"/>
        <v>260000</v>
      </c>
      <c r="E21" s="30"/>
      <c r="F21" s="30"/>
      <c r="G21" s="30"/>
      <c r="H21" s="30"/>
      <c r="I21" s="30"/>
      <c r="J21" s="35"/>
      <c r="K21" s="36" t="s">
        <v>16</v>
      </c>
      <c r="L21" s="55">
        <f>SUM(L13:L20)</f>
        <v>8000</v>
      </c>
      <c r="M21" s="30"/>
      <c r="N21" s="36"/>
      <c r="O21" s="36" t="s">
        <v>16</v>
      </c>
      <c r="P21" s="55">
        <f>SUM(P13:P20)</f>
        <v>0</v>
      </c>
      <c r="Q21" s="17"/>
      <c r="R21" s="17"/>
      <c r="S21" s="205">
        <f>G18+'VIP (FW02)'!C42</f>
        <v>36</v>
      </c>
      <c r="T21" s="206">
        <f>C41+'VIP (FW02)'!C57+'TORO (FW3)'!C50</f>
        <v>0</v>
      </c>
    </row>
    <row r="22" spans="2:21" s="19" customFormat="1" ht="20.100000000000001" customHeight="1" thickBot="1">
      <c r="B22" s="37">
        <v>10000</v>
      </c>
      <c r="C22" s="4">
        <v>93</v>
      </c>
      <c r="D22" s="257">
        <f t="shared" si="2"/>
        <v>930000</v>
      </c>
      <c r="E22" s="30"/>
      <c r="F22" s="401" t="s">
        <v>41</v>
      </c>
      <c r="G22" s="402"/>
      <c r="H22" s="403"/>
      <c r="I22" s="30"/>
      <c r="J22" s="39" t="s">
        <v>40</v>
      </c>
      <c r="K22" s="39"/>
      <c r="L22" s="30"/>
      <c r="M22" s="30"/>
      <c r="N22" s="30"/>
      <c r="O22" s="30"/>
      <c r="P22" s="30"/>
      <c r="Q22" s="17"/>
      <c r="R22" s="17"/>
      <c r="S22" s="205">
        <f>G19+'VIP (FW02)'!C43</f>
        <v>7</v>
      </c>
      <c r="T22" s="206"/>
    </row>
    <row r="23" spans="2:21" s="19" customFormat="1" ht="20.100000000000001" customHeight="1" thickBot="1">
      <c r="B23" s="37">
        <v>5000</v>
      </c>
      <c r="C23" s="4">
        <v>3</v>
      </c>
      <c r="D23" s="257">
        <f t="shared" si="2"/>
        <v>15000</v>
      </c>
      <c r="E23" s="30"/>
      <c r="F23" s="31" t="s">
        <v>22</v>
      </c>
      <c r="G23" s="32" t="s">
        <v>9</v>
      </c>
      <c r="H23" s="33" t="s">
        <v>10</v>
      </c>
      <c r="I23" s="30"/>
      <c r="J23" s="387" t="s">
        <v>18</v>
      </c>
      <c r="K23" s="388"/>
      <c r="L23" s="87" t="s">
        <v>14</v>
      </c>
      <c r="M23" s="30">
        <v>747</v>
      </c>
      <c r="N23" s="387" t="s">
        <v>19</v>
      </c>
      <c r="O23" s="388"/>
      <c r="P23" s="87" t="s">
        <v>14</v>
      </c>
      <c r="Q23" s="17"/>
      <c r="R23" s="17"/>
    </row>
    <row r="24" spans="2:21" s="19" customFormat="1" ht="20.100000000000001" customHeight="1">
      <c r="B24" s="37">
        <v>2000</v>
      </c>
      <c r="C24" s="4">
        <v>1</v>
      </c>
      <c r="D24" s="257">
        <f t="shared" si="2"/>
        <v>2000</v>
      </c>
      <c r="E24" s="30"/>
      <c r="F24" s="40">
        <v>100000</v>
      </c>
      <c r="G24" s="6"/>
      <c r="H24" s="57">
        <f>F24*G24</f>
        <v>0</v>
      </c>
      <c r="I24" s="30"/>
      <c r="J24" s="389" t="s">
        <v>101</v>
      </c>
      <c r="K24" s="410"/>
      <c r="L24" s="1">
        <v>0</v>
      </c>
      <c r="M24" s="30"/>
      <c r="N24" s="389" t="s">
        <v>192</v>
      </c>
      <c r="O24" s="390"/>
      <c r="P24" s="1">
        <v>8000</v>
      </c>
      <c r="Q24" s="17"/>
      <c r="R24" s="17"/>
    </row>
    <row r="25" spans="2:21" s="19" customFormat="1" ht="20.100000000000001" customHeight="1">
      <c r="B25" s="37">
        <v>1000</v>
      </c>
      <c r="C25" s="4">
        <v>363</v>
      </c>
      <c r="D25" s="257">
        <f t="shared" si="2"/>
        <v>363000</v>
      </c>
      <c r="E25" s="30"/>
      <c r="F25" s="37">
        <v>50000</v>
      </c>
      <c r="G25" s="4"/>
      <c r="H25" s="57">
        <f t="shared" ref="H25:H34" si="3">F25*G25</f>
        <v>0</v>
      </c>
      <c r="I25" s="30"/>
      <c r="J25" s="389"/>
      <c r="K25" s="410"/>
      <c r="L25" s="1">
        <v>0</v>
      </c>
      <c r="M25" s="30"/>
      <c r="N25" s="389"/>
      <c r="O25" s="410"/>
      <c r="P25" s="1">
        <v>0</v>
      </c>
      <c r="Q25" s="17"/>
      <c r="R25" s="17"/>
    </row>
    <row r="26" spans="2:21" s="19" customFormat="1" ht="20.100000000000001" customHeight="1" thickBot="1">
      <c r="B26" s="31">
        <v>500</v>
      </c>
      <c r="C26" s="3">
        <v>0</v>
      </c>
      <c r="D26" s="258">
        <f t="shared" si="2"/>
        <v>0</v>
      </c>
      <c r="E26" s="30"/>
      <c r="F26" s="37">
        <v>10000</v>
      </c>
      <c r="G26" s="4"/>
      <c r="H26" s="57">
        <f t="shared" si="3"/>
        <v>0</v>
      </c>
      <c r="I26" s="30"/>
      <c r="J26" s="389"/>
      <c r="K26" s="390"/>
      <c r="L26" s="1">
        <v>0</v>
      </c>
      <c r="M26" s="30"/>
      <c r="N26" s="389"/>
      <c r="O26" s="390"/>
      <c r="P26" s="1">
        <v>0</v>
      </c>
      <c r="Q26" s="17"/>
      <c r="R26" s="17"/>
    </row>
    <row r="27" spans="2:21" s="19" customFormat="1" ht="20.100000000000001" customHeight="1" thickBot="1">
      <c r="B27" s="35"/>
      <c r="C27" s="36" t="s">
        <v>16</v>
      </c>
      <c r="D27" s="259">
        <f>SUM(D19:D26)</f>
        <v>1670000</v>
      </c>
      <c r="E27" s="30">
        <v>12</v>
      </c>
      <c r="F27" s="37">
        <v>5000</v>
      </c>
      <c r="G27" s="4"/>
      <c r="H27" s="57">
        <f t="shared" si="3"/>
        <v>0</v>
      </c>
      <c r="I27" s="30"/>
      <c r="J27" s="389"/>
      <c r="K27" s="390"/>
      <c r="L27" s="1">
        <v>0</v>
      </c>
      <c r="M27" s="35"/>
      <c r="N27" s="389" t="s">
        <v>102</v>
      </c>
      <c r="O27" s="390"/>
      <c r="P27" s="1">
        <v>0</v>
      </c>
      <c r="Q27" s="17"/>
      <c r="R27" s="17"/>
    </row>
    <row r="28" spans="2:21" s="19" customFormat="1" ht="20.100000000000001" customHeight="1" thickBot="1">
      <c r="B28" s="62"/>
      <c r="C28" s="49" t="s">
        <v>50</v>
      </c>
      <c r="D28" s="65">
        <f>D27/4000</f>
        <v>417.5</v>
      </c>
      <c r="E28" s="30"/>
      <c r="F28" s="37">
        <v>1000</v>
      </c>
      <c r="G28" s="4"/>
      <c r="H28" s="57">
        <f t="shared" si="3"/>
        <v>0</v>
      </c>
      <c r="I28" s="30"/>
      <c r="J28" s="389"/>
      <c r="K28" s="390"/>
      <c r="L28" s="1">
        <v>0</v>
      </c>
      <c r="M28" s="35"/>
      <c r="N28" s="389"/>
      <c r="O28" s="390"/>
      <c r="P28" s="1">
        <v>0</v>
      </c>
      <c r="Q28" s="17"/>
      <c r="R28" s="17"/>
    </row>
    <row r="29" spans="2:21" s="19" customFormat="1" ht="20.100000000000001" customHeight="1" thickBot="1">
      <c r="B29" s="62"/>
      <c r="C29" s="62"/>
      <c r="D29" s="62"/>
      <c r="E29" s="30"/>
      <c r="F29" s="37">
        <v>500</v>
      </c>
      <c r="G29" s="4"/>
      <c r="H29" s="57">
        <f t="shared" si="3"/>
        <v>0</v>
      </c>
      <c r="I29" s="30"/>
      <c r="J29" s="389"/>
      <c r="K29" s="390"/>
      <c r="L29" s="1">
        <v>0</v>
      </c>
      <c r="N29" s="389"/>
      <c r="O29" s="390"/>
      <c r="P29" s="1">
        <v>0</v>
      </c>
      <c r="Q29" s="17"/>
      <c r="R29" s="17"/>
    </row>
    <row r="30" spans="2:21" s="19" customFormat="1" ht="20.100000000000001" customHeight="1">
      <c r="B30" s="401" t="s">
        <v>46</v>
      </c>
      <c r="C30" s="402"/>
      <c r="D30" s="403"/>
      <c r="E30" s="30"/>
      <c r="F30" s="37">
        <v>100</v>
      </c>
      <c r="G30" s="4"/>
      <c r="H30" s="57">
        <f t="shared" si="3"/>
        <v>0</v>
      </c>
      <c r="I30" s="30"/>
      <c r="J30" s="389"/>
      <c r="K30" s="390"/>
      <c r="L30" s="1">
        <v>0</v>
      </c>
      <c r="N30" s="389"/>
      <c r="O30" s="390"/>
      <c r="P30" s="1">
        <v>0</v>
      </c>
      <c r="Q30" s="17"/>
      <c r="R30" s="17"/>
    </row>
    <row r="31" spans="2:21" s="19" customFormat="1" ht="20.100000000000001" customHeight="1" thickBot="1">
      <c r="B31" s="31" t="s">
        <v>22</v>
      </c>
      <c r="C31" s="32" t="s">
        <v>9</v>
      </c>
      <c r="D31" s="33" t="s">
        <v>10</v>
      </c>
      <c r="E31" s="41"/>
      <c r="F31" s="44">
        <v>25</v>
      </c>
      <c r="G31" s="4"/>
      <c r="H31" s="57">
        <f t="shared" si="3"/>
        <v>0</v>
      </c>
      <c r="I31" s="41"/>
      <c r="J31" s="411"/>
      <c r="K31" s="412"/>
      <c r="L31" s="1">
        <v>0</v>
      </c>
      <c r="M31" s="49"/>
      <c r="N31" s="411"/>
      <c r="O31" s="412"/>
      <c r="P31" s="11">
        <v>0</v>
      </c>
      <c r="Q31" s="17"/>
      <c r="R31" s="17"/>
    </row>
    <row r="32" spans="2:21" s="19" customFormat="1" ht="20.100000000000001" customHeight="1" thickBot="1">
      <c r="B32" s="40">
        <v>100000</v>
      </c>
      <c r="C32" s="6">
        <v>0</v>
      </c>
      <c r="D32" s="57">
        <f>B32*C32</f>
        <v>0</v>
      </c>
      <c r="E32" s="41"/>
      <c r="F32" s="44">
        <v>5</v>
      </c>
      <c r="G32" s="4"/>
      <c r="H32" s="57">
        <f t="shared" si="3"/>
        <v>0</v>
      </c>
      <c r="I32" s="41"/>
      <c r="J32" s="35"/>
      <c r="K32" s="36" t="s">
        <v>21</v>
      </c>
      <c r="L32" s="56">
        <f>SUM(L24:L31)</f>
        <v>0</v>
      </c>
      <c r="M32" s="52"/>
      <c r="N32" s="36"/>
      <c r="O32" s="36" t="s">
        <v>21</v>
      </c>
      <c r="P32" s="56">
        <f>SUM(P24:P31)</f>
        <v>8000</v>
      </c>
      <c r="Q32" s="17"/>
      <c r="R32" s="17"/>
    </row>
    <row r="33" spans="2:18" s="19" customFormat="1" ht="20.100000000000001" customHeight="1">
      <c r="B33" s="37">
        <v>50000</v>
      </c>
      <c r="C33" s="4">
        <v>0</v>
      </c>
      <c r="D33" s="38">
        <f>B33*C33</f>
        <v>0</v>
      </c>
      <c r="E33" s="41"/>
      <c r="F33" s="44">
        <v>1</v>
      </c>
      <c r="G33" s="4"/>
      <c r="H33" s="57">
        <f t="shared" si="3"/>
        <v>0</v>
      </c>
      <c r="I33" s="41"/>
      <c r="J33" s="39"/>
      <c r="K33" s="39"/>
      <c r="L33" s="30"/>
      <c r="M33" s="52"/>
      <c r="N33" s="36"/>
      <c r="O33" s="36"/>
      <c r="P33" s="88"/>
      <c r="Q33" s="17"/>
      <c r="R33" s="17"/>
    </row>
    <row r="34" spans="2:18" s="19" customFormat="1" ht="20.100000000000001" customHeight="1" thickBot="1">
      <c r="B34" s="37">
        <v>10000</v>
      </c>
      <c r="C34" s="4">
        <v>0</v>
      </c>
      <c r="D34" s="38">
        <f t="shared" ref="D34:D41" si="4">B34*C34</f>
        <v>0</v>
      </c>
      <c r="E34" s="41"/>
      <c r="F34" s="45">
        <v>0.5</v>
      </c>
      <c r="G34" s="3"/>
      <c r="H34" s="66">
        <f t="shared" si="3"/>
        <v>0</v>
      </c>
      <c r="I34" s="41"/>
      <c r="J34" s="41"/>
      <c r="K34" s="41"/>
      <c r="L34" s="35"/>
      <c r="M34" s="49"/>
      <c r="N34" s="30"/>
      <c r="O34" s="30"/>
      <c r="P34" s="30"/>
      <c r="Q34" s="17"/>
      <c r="R34" s="17"/>
    </row>
    <row r="35" spans="2:18" s="19" customFormat="1" ht="20.100000000000001" customHeight="1" thickBot="1">
      <c r="B35" s="37">
        <v>5000</v>
      </c>
      <c r="C35" s="4">
        <v>0</v>
      </c>
      <c r="D35" s="38">
        <f t="shared" si="4"/>
        <v>0</v>
      </c>
      <c r="E35" s="41"/>
      <c r="F35" s="46"/>
      <c r="G35" s="36" t="s">
        <v>21</v>
      </c>
      <c r="H35" s="56">
        <f>SUM(H24:H34)</f>
        <v>0</v>
      </c>
      <c r="I35" s="41"/>
      <c r="J35" s="35"/>
      <c r="K35" s="36" t="s">
        <v>92</v>
      </c>
      <c r="L35" s="58">
        <f>L10+L21+L32</f>
        <v>508000</v>
      </c>
      <c r="M35" s="35"/>
      <c r="N35" s="35"/>
      <c r="O35" s="36" t="s">
        <v>92</v>
      </c>
      <c r="P35" s="58">
        <f>P10+P21+P32</f>
        <v>508000</v>
      </c>
      <c r="Q35" s="17"/>
      <c r="R35" s="17"/>
    </row>
    <row r="36" spans="2:18" s="19" customFormat="1" ht="20.100000000000001" customHeight="1" thickBot="1">
      <c r="B36" s="37">
        <v>1000</v>
      </c>
      <c r="C36" s="4">
        <v>0</v>
      </c>
      <c r="D36" s="38">
        <f t="shared" si="4"/>
        <v>0</v>
      </c>
      <c r="E36" s="41"/>
      <c r="F36" s="41"/>
      <c r="G36" s="41"/>
      <c r="H36" s="41"/>
      <c r="I36" s="41"/>
      <c r="J36" s="35"/>
      <c r="K36" s="35"/>
      <c r="L36" s="35"/>
      <c r="M36" s="35"/>
      <c r="N36" s="35"/>
      <c r="O36" s="35"/>
      <c r="P36" s="35"/>
      <c r="Q36" s="17"/>
      <c r="R36" s="17"/>
    </row>
    <row r="37" spans="2:18" s="19" customFormat="1" ht="20.100000000000001" customHeight="1" thickBot="1">
      <c r="B37" s="37">
        <v>500</v>
      </c>
      <c r="C37" s="4">
        <v>0</v>
      </c>
      <c r="D37" s="38">
        <f t="shared" si="4"/>
        <v>0</v>
      </c>
      <c r="E37" s="41"/>
      <c r="F37" s="41"/>
      <c r="G37" s="41" t="s">
        <v>37</v>
      </c>
      <c r="H37" s="41"/>
      <c r="I37" s="41"/>
      <c r="J37" s="35"/>
      <c r="K37" s="35"/>
      <c r="L37" s="35"/>
      <c r="M37" s="35"/>
      <c r="N37" s="35"/>
      <c r="O37" s="59" t="s">
        <v>49</v>
      </c>
      <c r="P37" s="60">
        <f>SUM(L35-P35)</f>
        <v>0</v>
      </c>
      <c r="Q37" s="17"/>
      <c r="R37" s="17"/>
    </row>
    <row r="38" spans="2:18" s="19" customFormat="1" ht="20.100000000000001" customHeight="1">
      <c r="B38" s="37">
        <v>100</v>
      </c>
      <c r="C38" s="4">
        <v>1</v>
      </c>
      <c r="D38" s="38">
        <f t="shared" si="4"/>
        <v>100</v>
      </c>
      <c r="E38" s="41"/>
      <c r="F38" s="41"/>
      <c r="G38" s="41"/>
      <c r="H38" s="41"/>
      <c r="I38" s="41"/>
      <c r="J38" s="35"/>
      <c r="K38" s="35"/>
      <c r="L38" s="35"/>
      <c r="M38" s="35"/>
      <c r="P38" s="35"/>
      <c r="Q38" s="17"/>
      <c r="R38" s="17"/>
    </row>
    <row r="39" spans="2:18" s="19" customFormat="1" ht="20.100000000000001" customHeight="1">
      <c r="B39" s="44">
        <v>25</v>
      </c>
      <c r="C39" s="7">
        <v>2</v>
      </c>
      <c r="D39" s="38">
        <f t="shared" si="4"/>
        <v>50</v>
      </c>
      <c r="E39" s="35"/>
      <c r="G39" s="35"/>
      <c r="H39" s="35"/>
      <c r="J39" s="35"/>
      <c r="M39" s="35"/>
      <c r="Q39" s="17"/>
      <c r="R39" s="17"/>
    </row>
    <row r="40" spans="2:18" s="19" customFormat="1" ht="20.100000000000001" customHeight="1">
      <c r="B40" s="44">
        <v>5</v>
      </c>
      <c r="C40" s="7">
        <v>0</v>
      </c>
      <c r="D40" s="38">
        <f t="shared" si="4"/>
        <v>0</v>
      </c>
      <c r="E40" s="48"/>
      <c r="G40" s="35"/>
      <c r="H40" s="35"/>
      <c r="I40" s="8" t="s">
        <v>58</v>
      </c>
      <c r="J40" s="35"/>
      <c r="K40" s="50"/>
      <c r="L40" s="51"/>
      <c r="M40" s="35"/>
      <c r="Q40" s="17"/>
      <c r="R40" s="17"/>
    </row>
    <row r="41" spans="2:18" s="19" customFormat="1" ht="20.100000000000001" customHeight="1" thickBot="1">
      <c r="B41" s="31">
        <v>1</v>
      </c>
      <c r="C41" s="3">
        <v>0</v>
      </c>
      <c r="D41" s="67">
        <f t="shared" si="4"/>
        <v>0</v>
      </c>
      <c r="E41" s="48"/>
      <c r="F41" s="48"/>
      <c r="G41" s="35"/>
      <c r="H41" s="35"/>
      <c r="I41" s="35"/>
      <c r="J41" s="35"/>
      <c r="K41" s="53"/>
      <c r="L41" s="35"/>
      <c r="M41" s="35"/>
      <c r="Q41" s="17"/>
      <c r="R41" s="17"/>
    </row>
    <row r="42" spans="2:18" s="19" customFormat="1" ht="20.100000000000001" customHeight="1" thickBot="1">
      <c r="B42" s="41"/>
      <c r="C42" s="36" t="s">
        <v>24</v>
      </c>
      <c r="D42" s="56">
        <f>SUM(D32:D41)</f>
        <v>150</v>
      </c>
      <c r="E42" s="48"/>
      <c r="F42" s="48"/>
      <c r="G42" s="35"/>
      <c r="H42" s="35"/>
      <c r="I42" s="35"/>
      <c r="J42" s="35"/>
      <c r="K42" s="53"/>
      <c r="L42" s="35"/>
      <c r="M42" s="35"/>
      <c r="Q42" s="17"/>
      <c r="R42" s="17"/>
    </row>
    <row r="43" spans="2:18" s="19" customFormat="1" ht="8.25" customHeight="1">
      <c r="B43" s="64"/>
      <c r="C43" s="64"/>
      <c r="D43" s="64"/>
      <c r="E43" s="48"/>
      <c r="F43" s="48"/>
      <c r="G43" s="35"/>
      <c r="H43" s="35"/>
      <c r="I43" s="35"/>
      <c r="J43" s="35"/>
      <c r="K43" s="53"/>
      <c r="L43" s="35"/>
      <c r="M43" s="35"/>
      <c r="Q43" s="17"/>
      <c r="R43" s="17"/>
    </row>
    <row r="44" spans="2:18" s="19" customFormat="1" ht="20.100000000000001" customHeight="1" thickBot="1">
      <c r="B44" s="64"/>
      <c r="C44" s="64"/>
      <c r="D44" s="64"/>
      <c r="E44" s="64"/>
      <c r="F44" s="64"/>
      <c r="G44" s="35"/>
      <c r="H44" s="35"/>
      <c r="I44" s="35"/>
      <c r="J44" s="35"/>
      <c r="K44" s="53"/>
      <c r="L44" s="35"/>
      <c r="M44" s="35"/>
      <c r="Q44" s="17"/>
      <c r="R44" s="17"/>
    </row>
    <row r="45" spans="2:18" s="19" customFormat="1" ht="20.100000000000001" customHeight="1">
      <c r="B45" s="409" t="s">
        <v>30</v>
      </c>
      <c r="C45" s="391">
        <f>D15+D28+D42+H20+H35</f>
        <v>500000</v>
      </c>
      <c r="D45" s="392"/>
      <c r="E45" s="64"/>
      <c r="F45" s="64"/>
      <c r="G45" s="35"/>
      <c r="H45" s="35"/>
      <c r="I45" s="35"/>
      <c r="J45" s="35"/>
      <c r="K45" s="53"/>
      <c r="L45" s="35"/>
      <c r="M45" s="35"/>
      <c r="Q45" s="17"/>
      <c r="R45" s="17"/>
    </row>
    <row r="46" spans="2:18" s="19" customFormat="1" ht="20.100000000000001" customHeight="1" thickBot="1">
      <c r="B46" s="409"/>
      <c r="C46" s="393"/>
      <c r="D46" s="394"/>
      <c r="E46" s="64"/>
      <c r="F46" s="64"/>
      <c r="G46" s="35"/>
      <c r="H46" s="35"/>
      <c r="I46" s="8" t="s">
        <v>59</v>
      </c>
      <c r="J46" s="35"/>
      <c r="K46" s="50"/>
      <c r="L46" s="51"/>
      <c r="M46" s="35"/>
      <c r="Q46" s="17"/>
      <c r="R46" s="17"/>
    </row>
    <row r="47" spans="2:18" s="19" customFormat="1" ht="20.100000000000001" customHeight="1">
      <c r="B47" s="64"/>
      <c r="C47" s="64"/>
      <c r="D47" s="64"/>
      <c r="E47" s="64"/>
      <c r="F47" s="64"/>
      <c r="G47" s="35"/>
      <c r="H47" s="35"/>
      <c r="I47" s="35"/>
      <c r="J47" s="35"/>
      <c r="K47" s="35"/>
      <c r="L47" s="35"/>
      <c r="M47" s="35"/>
      <c r="Q47" s="17"/>
      <c r="R47" s="17"/>
    </row>
    <row r="48" spans="2:18" s="19" customFormat="1" ht="20.100000000000001" customHeight="1">
      <c r="B48" s="64"/>
      <c r="C48" s="64"/>
      <c r="D48" s="64"/>
      <c r="E48" s="64"/>
      <c r="F48" s="64"/>
      <c r="G48" s="35"/>
      <c r="H48" s="35"/>
      <c r="I48" s="35"/>
      <c r="J48" s="54"/>
      <c r="K48" s="35"/>
      <c r="L48" s="35"/>
      <c r="M48" s="35"/>
      <c r="Q48" s="17"/>
      <c r="R48" s="17"/>
    </row>
    <row r="49" spans="2:19" s="19" customFormat="1" ht="20.100000000000001" customHeight="1">
      <c r="B49" s="64"/>
      <c r="C49" s="64"/>
      <c r="D49" s="64"/>
      <c r="E49" s="64"/>
      <c r="F49" s="64"/>
      <c r="G49" s="64"/>
      <c r="H49" s="41"/>
      <c r="I49" s="41"/>
      <c r="J49" s="35"/>
      <c r="K49" s="35"/>
      <c r="L49" s="35"/>
      <c r="M49" s="16"/>
      <c r="N49" s="35"/>
      <c r="O49" s="35"/>
      <c r="P49" s="35"/>
      <c r="Q49" s="17"/>
      <c r="R49" s="17"/>
    </row>
    <row r="50" spans="2:19" s="19" customFormat="1" ht="20.100000000000001" customHeight="1">
      <c r="B50" s="64"/>
      <c r="C50" s="64"/>
      <c r="D50" s="64"/>
      <c r="E50" s="64"/>
      <c r="F50" s="64"/>
      <c r="G50" s="64"/>
      <c r="H50" s="41"/>
      <c r="I50" s="41"/>
      <c r="J50" s="35"/>
      <c r="K50" s="35"/>
      <c r="L50" s="35"/>
      <c r="M50" s="16"/>
      <c r="N50" s="35"/>
      <c r="O50" s="35"/>
      <c r="P50" s="35"/>
      <c r="Q50" s="17"/>
      <c r="R50" s="17"/>
    </row>
    <row r="51" spans="2:19" s="19" customFormat="1" ht="20.100000000000001" customHeight="1">
      <c r="B51" s="64"/>
      <c r="C51" s="64"/>
      <c r="D51" s="64"/>
      <c r="E51" s="64"/>
      <c r="F51" s="64"/>
      <c r="G51" s="64"/>
      <c r="H51" s="41"/>
      <c r="I51" s="41"/>
      <c r="J51" s="35"/>
      <c r="K51" s="35"/>
      <c r="L51" s="35"/>
      <c r="M51" s="16"/>
      <c r="N51" s="35"/>
      <c r="O51" s="35"/>
      <c r="P51" s="35"/>
      <c r="Q51" s="17"/>
      <c r="R51" s="17"/>
    </row>
    <row r="52" spans="2:19" s="19" customFormat="1" ht="20.100000000000001" customHeight="1">
      <c r="B52" s="64"/>
      <c r="C52" s="64"/>
      <c r="D52" s="64"/>
      <c r="E52" s="64"/>
      <c r="F52" s="64"/>
      <c r="G52" s="64"/>
      <c r="H52" s="35"/>
      <c r="I52" s="35"/>
      <c r="J52" s="35"/>
      <c r="K52" s="35"/>
      <c r="L52" s="35"/>
      <c r="M52" s="16"/>
      <c r="N52" s="35"/>
      <c r="O52" s="35"/>
      <c r="P52" s="35"/>
      <c r="Q52" s="17"/>
      <c r="R52" s="17"/>
    </row>
    <row r="53" spans="2:19" s="19" customFormat="1" ht="20.100000000000001" customHeight="1">
      <c r="B53" s="64"/>
      <c r="C53" s="64"/>
      <c r="D53" s="64"/>
      <c r="E53" s="64"/>
      <c r="F53" s="64"/>
      <c r="G53" s="64"/>
      <c r="H53" s="35"/>
      <c r="I53" s="35"/>
      <c r="J53" s="35"/>
      <c r="K53" s="35"/>
      <c r="L53" s="35"/>
      <c r="M53" s="16"/>
      <c r="N53" s="35"/>
      <c r="O53" s="35"/>
      <c r="P53" s="35"/>
      <c r="Q53" s="17"/>
      <c r="R53" s="17"/>
    </row>
    <row r="54" spans="2:19" s="19" customFormat="1" ht="20.100000000000001" customHeight="1">
      <c r="B54" s="64"/>
      <c r="C54" s="64"/>
      <c r="D54" s="64"/>
      <c r="E54" s="64"/>
      <c r="F54" s="64"/>
      <c r="G54" s="64"/>
      <c r="H54" s="35"/>
      <c r="I54" s="35"/>
      <c r="J54" s="35"/>
      <c r="K54" s="35"/>
      <c r="L54" s="35"/>
      <c r="M54" s="16"/>
      <c r="N54" s="35"/>
      <c r="O54" s="35"/>
      <c r="P54" s="35"/>
      <c r="Q54" s="17"/>
      <c r="R54" s="17"/>
    </row>
    <row r="55" spans="2:19" s="19" customFormat="1" ht="20.100000000000001" customHeight="1">
      <c r="B55" s="64"/>
      <c r="C55" s="64"/>
      <c r="D55" s="64"/>
      <c r="E55" s="64"/>
      <c r="F55" s="64"/>
      <c r="G55" s="64"/>
      <c r="H55" s="35"/>
      <c r="I55" s="35"/>
      <c r="J55" s="35"/>
      <c r="K55" s="35"/>
      <c r="L55" s="35"/>
      <c r="M55" s="16"/>
      <c r="N55" s="35"/>
      <c r="O55" s="35"/>
      <c r="P55" s="35"/>
      <c r="Q55" s="17"/>
      <c r="R55" s="17"/>
    </row>
    <row r="56" spans="2:19" s="19" customFormat="1" ht="20.100000000000001" customHeight="1">
      <c r="B56" s="64"/>
      <c r="C56" s="64"/>
      <c r="D56" s="64"/>
      <c r="E56" s="64"/>
      <c r="F56" s="64"/>
      <c r="G56" s="64"/>
      <c r="H56" s="35"/>
      <c r="I56" s="35"/>
      <c r="J56" s="35"/>
      <c r="K56" s="35"/>
      <c r="L56" s="35"/>
      <c r="M56" s="16"/>
      <c r="N56" s="35"/>
      <c r="O56" s="35"/>
      <c r="P56" s="35"/>
      <c r="Q56" s="17"/>
      <c r="R56" s="17"/>
    </row>
    <row r="57" spans="2:19" s="19" customFormat="1" ht="20.100000000000001" customHeight="1">
      <c r="B57" s="64"/>
      <c r="C57" s="64"/>
      <c r="D57" s="64"/>
      <c r="E57" s="64"/>
      <c r="F57" s="64"/>
      <c r="G57" s="64"/>
      <c r="H57" s="35"/>
      <c r="I57" s="35"/>
      <c r="J57" s="54"/>
      <c r="K57" s="35"/>
      <c r="L57" s="35"/>
      <c r="M57" s="16"/>
      <c r="N57" s="54"/>
      <c r="O57" s="54"/>
      <c r="P57" s="54"/>
      <c r="Q57" s="17"/>
      <c r="R57" s="17"/>
      <c r="S57" s="19" t="s">
        <v>40</v>
      </c>
    </row>
    <row r="58" spans="2:19" s="19" customFormat="1" ht="20.100000000000001" customHeight="1">
      <c r="B58" s="64"/>
      <c r="C58" s="64"/>
      <c r="D58" s="64"/>
      <c r="E58" s="64"/>
      <c r="F58" s="64"/>
      <c r="G58" s="64"/>
      <c r="H58" s="35"/>
      <c r="I58" s="35"/>
      <c r="J58" s="16"/>
      <c r="K58" s="54"/>
      <c r="L58" s="54"/>
      <c r="M58" s="16"/>
      <c r="N58" s="16"/>
      <c r="O58" s="16"/>
      <c r="P58" s="16"/>
      <c r="Q58" s="17"/>
      <c r="R58" s="17"/>
    </row>
    <row r="59" spans="2:19" s="19" customFormat="1" ht="20.100000000000001" customHeight="1">
      <c r="B59" s="64"/>
      <c r="C59" s="64"/>
      <c r="D59" s="64"/>
      <c r="E59" s="64"/>
      <c r="F59" s="64"/>
      <c r="G59" s="64"/>
      <c r="H59" s="35"/>
      <c r="I59" s="35"/>
      <c r="J59" s="16"/>
      <c r="K59" s="16"/>
      <c r="L59" s="16"/>
      <c r="M59" s="16"/>
      <c r="N59" s="16"/>
      <c r="O59" s="16"/>
      <c r="P59" s="16"/>
      <c r="Q59" s="17"/>
      <c r="R59" s="17"/>
    </row>
    <row r="60" spans="2:19" s="19" customFormat="1" ht="20.100000000000001" customHeight="1">
      <c r="B60" s="64"/>
      <c r="C60" s="64"/>
      <c r="D60" s="64"/>
      <c r="E60" s="64"/>
      <c r="F60" s="64"/>
      <c r="G60" s="64"/>
      <c r="H60" s="35"/>
      <c r="I60" s="35"/>
      <c r="J60" s="16"/>
      <c r="K60" s="16"/>
      <c r="L60" s="16"/>
      <c r="M60" s="16"/>
      <c r="N60" s="16"/>
      <c r="O60" s="16"/>
      <c r="P60" s="16"/>
      <c r="Q60" s="17"/>
      <c r="R60" s="17"/>
    </row>
    <row r="61" spans="2:19" s="19" customFormat="1" ht="20.100000000000001" customHeight="1">
      <c r="B61" s="64"/>
      <c r="C61" s="64"/>
      <c r="D61" s="64"/>
      <c r="E61" s="64"/>
      <c r="F61" s="64"/>
      <c r="G61" s="64"/>
      <c r="H61" s="35"/>
      <c r="I61" s="35"/>
      <c r="J61" s="16"/>
      <c r="K61" s="16"/>
      <c r="L61" s="16"/>
      <c r="M61" s="16"/>
      <c r="N61" s="16"/>
      <c r="O61" s="16"/>
      <c r="P61" s="16"/>
      <c r="Q61" s="17"/>
      <c r="R61" s="17"/>
    </row>
    <row r="62" spans="2:19" s="19" customFormat="1">
      <c r="B62" s="64"/>
      <c r="C62" s="64"/>
      <c r="D62" s="64"/>
      <c r="E62" s="64"/>
      <c r="F62" s="64"/>
      <c r="G62" s="64"/>
      <c r="H62" s="35"/>
      <c r="I62" s="35"/>
      <c r="J62" s="16"/>
      <c r="K62" s="16"/>
      <c r="L62" s="16"/>
      <c r="M62" s="16"/>
      <c r="N62" s="16"/>
      <c r="O62" s="16"/>
      <c r="P62" s="16"/>
    </row>
    <row r="63" spans="2:19" s="19" customFormat="1">
      <c r="B63" s="64"/>
      <c r="C63" s="64"/>
      <c r="D63" s="64"/>
      <c r="E63" s="64"/>
      <c r="F63" s="64"/>
      <c r="G63" s="64"/>
      <c r="H63" s="35"/>
      <c r="I63" s="35"/>
      <c r="J63" s="16"/>
      <c r="K63" s="16"/>
      <c r="L63" s="16"/>
      <c r="M63" s="16"/>
      <c r="N63" s="16"/>
      <c r="O63" s="16"/>
      <c r="P63" s="16"/>
    </row>
    <row r="64" spans="2:19" s="19" customFormat="1">
      <c r="B64" s="64"/>
      <c r="C64" s="64"/>
      <c r="D64" s="64"/>
      <c r="E64" s="64"/>
      <c r="F64" s="64"/>
      <c r="G64" s="64"/>
      <c r="H64" s="35"/>
      <c r="I64" s="35"/>
      <c r="J64" s="16"/>
      <c r="K64" s="16"/>
      <c r="L64" s="16"/>
      <c r="M64" s="16"/>
      <c r="N64" s="16"/>
      <c r="O64" s="16"/>
      <c r="P64" s="16"/>
    </row>
    <row r="65" spans="2:16" s="19" customFormat="1">
      <c r="B65" s="64"/>
      <c r="C65" s="64"/>
      <c r="D65" s="64"/>
      <c r="E65" s="64"/>
      <c r="F65" s="64"/>
      <c r="G65" s="64"/>
      <c r="H65" s="35"/>
      <c r="I65" s="35"/>
      <c r="J65" s="16"/>
      <c r="K65" s="16"/>
      <c r="L65" s="16"/>
      <c r="M65" s="16"/>
      <c r="N65" s="16"/>
      <c r="O65" s="16"/>
      <c r="P65" s="16"/>
    </row>
    <row r="66" spans="2:16">
      <c r="B66" s="64"/>
      <c r="C66" s="64"/>
      <c r="D66" s="64"/>
      <c r="E66" s="64"/>
      <c r="F66" s="64"/>
      <c r="G66" s="64"/>
    </row>
    <row r="67" spans="2:16">
      <c r="B67" s="63"/>
      <c r="C67" s="63"/>
      <c r="D67" s="63"/>
      <c r="E67" s="64"/>
      <c r="F67" s="64"/>
      <c r="G67" s="64"/>
    </row>
    <row r="68" spans="2:16">
      <c r="B68" s="63"/>
      <c r="C68" s="63"/>
      <c r="D68" s="63"/>
      <c r="E68" s="63"/>
      <c r="F68" s="63"/>
    </row>
    <row r="69" spans="2:16">
      <c r="B69" s="35"/>
      <c r="C69" s="35"/>
      <c r="D69" s="35"/>
      <c r="E69" s="63"/>
      <c r="F69" s="63"/>
      <c r="G69" s="54"/>
      <c r="H69" s="54"/>
      <c r="I69" s="54"/>
    </row>
    <row r="70" spans="2:16">
      <c r="B70" s="35"/>
      <c r="C70" s="35"/>
      <c r="D70" s="35"/>
    </row>
    <row r="71" spans="2:16">
      <c r="B71" s="35"/>
      <c r="C71" s="35"/>
      <c r="D71" s="35"/>
    </row>
    <row r="72" spans="2:16">
      <c r="B72" s="35"/>
      <c r="C72" s="35"/>
      <c r="D72" s="35"/>
    </row>
    <row r="73" spans="2:16">
      <c r="B73" s="35"/>
      <c r="C73" s="35"/>
      <c r="D73" s="35"/>
    </row>
    <row r="74" spans="2:16">
      <c r="B74" s="41"/>
      <c r="C74" s="41"/>
      <c r="D74" s="41"/>
    </row>
    <row r="75" spans="2:16">
      <c r="B75" s="35"/>
      <c r="C75" s="35"/>
      <c r="D75" s="35"/>
    </row>
    <row r="76" spans="2:16">
      <c r="B76" s="35"/>
      <c r="C76" s="35"/>
      <c r="D76" s="35"/>
    </row>
    <row r="77" spans="2:16">
      <c r="D77" s="16" t="s">
        <v>37</v>
      </c>
    </row>
  </sheetData>
  <sheetProtection selectLockedCells="1" selectUnlockedCells="1"/>
  <mergeCells count="51">
    <mergeCell ref="N25:O25"/>
    <mergeCell ref="N24:O24"/>
    <mergeCell ref="N13:O13"/>
    <mergeCell ref="J13:K13"/>
    <mergeCell ref="J14:K14"/>
    <mergeCell ref="N19:O19"/>
    <mergeCell ref="N20:O20"/>
    <mergeCell ref="N31:O31"/>
    <mergeCell ref="N28:O28"/>
    <mergeCell ref="N27:O27"/>
    <mergeCell ref="N26:O26"/>
    <mergeCell ref="N29:O29"/>
    <mergeCell ref="N30:O30"/>
    <mergeCell ref="B17:D17"/>
    <mergeCell ref="J25:K25"/>
    <mergeCell ref="J31:K31"/>
    <mergeCell ref="J26:K26"/>
    <mergeCell ref="J27:K27"/>
    <mergeCell ref="J28:K28"/>
    <mergeCell ref="J29:K29"/>
    <mergeCell ref="J30:K30"/>
    <mergeCell ref="J17:K17"/>
    <mergeCell ref="J24:K24"/>
    <mergeCell ref="F22:H22"/>
    <mergeCell ref="J20:K20"/>
    <mergeCell ref="C45:D46"/>
    <mergeCell ref="B2:P2"/>
    <mergeCell ref="B3:P3"/>
    <mergeCell ref="B7:D7"/>
    <mergeCell ref="J7:L7"/>
    <mergeCell ref="N7:P7"/>
    <mergeCell ref="B6:D6"/>
    <mergeCell ref="F7:H7"/>
    <mergeCell ref="H5:L5"/>
    <mergeCell ref="B30:D30"/>
    <mergeCell ref="J23:K23"/>
    <mergeCell ref="N23:O23"/>
    <mergeCell ref="N9:O9"/>
    <mergeCell ref="N18:O18"/>
    <mergeCell ref="J12:K12"/>
    <mergeCell ref="B45:B46"/>
    <mergeCell ref="J8:K8"/>
    <mergeCell ref="N8:O8"/>
    <mergeCell ref="J9:K9"/>
    <mergeCell ref="J18:K18"/>
    <mergeCell ref="J19:K19"/>
    <mergeCell ref="N12:O12"/>
    <mergeCell ref="J15:K15"/>
    <mergeCell ref="J16:K16"/>
    <mergeCell ref="N17:O17"/>
    <mergeCell ref="N14:O14"/>
  </mergeCells>
  <phoneticPr fontId="27" type="noConversion"/>
  <printOptions horizontalCentered="1"/>
  <pageMargins left="0.17" right="0.17" top="0.19" bottom="0.23622047244094491" header="0.15748031496062992" footer="0.15748031496062992"/>
  <pageSetup paperSize="9" scale="65" orientation="landscape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1"/>
  <sheetViews>
    <sheetView showGridLines="0" workbookViewId="0">
      <selection activeCell="O18" sqref="O18"/>
    </sheetView>
  </sheetViews>
  <sheetFormatPr defaultRowHeight="21" customHeight="1"/>
  <cols>
    <col min="1" max="1" width="2.7109375" customWidth="1"/>
    <col min="2" max="2" width="17.28515625" bestFit="1" customWidth="1"/>
    <col min="3" max="3" width="13.7109375" customWidth="1"/>
    <col min="4" max="4" width="18" customWidth="1"/>
    <col min="5" max="5" width="2.140625" customWidth="1"/>
    <col min="6" max="6" width="17.28515625" bestFit="1" customWidth="1"/>
    <col min="7" max="7" width="13.7109375" customWidth="1"/>
    <col min="8" max="8" width="18" customWidth="1"/>
    <col min="9" max="9" width="2.42578125" customWidth="1"/>
  </cols>
  <sheetData>
    <row r="1" spans="1:9" ht="21" customHeight="1">
      <c r="A1" s="550"/>
      <c r="B1" s="550"/>
      <c r="C1" s="550"/>
      <c r="D1" s="550"/>
      <c r="E1" s="550"/>
      <c r="F1" s="550"/>
      <c r="G1" s="550"/>
      <c r="H1" s="550"/>
      <c r="I1" s="550"/>
    </row>
    <row r="2" spans="1:9" ht="21" customHeight="1">
      <c r="A2" s="550"/>
      <c r="B2" s="559" t="s">
        <v>108</v>
      </c>
      <c r="C2" s="559"/>
      <c r="D2" s="559"/>
      <c r="E2" s="559"/>
      <c r="F2" s="559"/>
      <c r="G2" s="559"/>
      <c r="H2" s="559"/>
    </row>
    <row r="3" spans="1:9" ht="21" customHeight="1">
      <c r="A3" s="550"/>
      <c r="B3" s="559"/>
      <c r="C3" s="559"/>
      <c r="D3" s="559"/>
      <c r="E3" s="559"/>
      <c r="F3" s="559"/>
      <c r="G3" s="559"/>
      <c r="H3" s="559"/>
    </row>
    <row r="4" spans="1:9" ht="21" customHeight="1" thickBot="1">
      <c r="A4" s="550"/>
      <c r="B4" s="559"/>
      <c r="C4" s="559"/>
      <c r="D4" s="559"/>
      <c r="E4" s="559"/>
      <c r="F4" s="559"/>
      <c r="G4" s="559"/>
      <c r="H4" s="559"/>
    </row>
    <row r="5" spans="1:9" ht="21" customHeight="1">
      <c r="A5" s="550"/>
      <c r="B5" s="401" t="s">
        <v>105</v>
      </c>
      <c r="C5" s="402"/>
      <c r="D5" s="403"/>
      <c r="F5" s="401" t="s">
        <v>106</v>
      </c>
      <c r="G5" s="402"/>
      <c r="H5" s="403"/>
    </row>
    <row r="6" spans="1:9" ht="21" customHeight="1" thickBot="1">
      <c r="A6" s="550"/>
      <c r="B6" s="31" t="s">
        <v>8</v>
      </c>
      <c r="C6" s="32" t="s">
        <v>9</v>
      </c>
      <c r="D6" s="33" t="s">
        <v>10</v>
      </c>
      <c r="F6" s="31" t="s">
        <v>8</v>
      </c>
      <c r="G6" s="32"/>
      <c r="H6" s="33" t="s">
        <v>10</v>
      </c>
    </row>
    <row r="7" spans="1:9" ht="21" customHeight="1">
      <c r="A7" s="550"/>
      <c r="B7" s="34">
        <v>100</v>
      </c>
      <c r="C7" s="5">
        <v>0</v>
      </c>
      <c r="D7" s="68">
        <f t="shared" ref="D7:D12" si="0">B7*C7</f>
        <v>0</v>
      </c>
      <c r="F7" s="34">
        <v>100000</v>
      </c>
      <c r="G7" s="5">
        <v>0</v>
      </c>
      <c r="H7" s="209">
        <f t="shared" ref="H7:H14" si="1">F7*G7</f>
        <v>0</v>
      </c>
    </row>
    <row r="8" spans="1:9" ht="21" customHeight="1">
      <c r="A8" s="550"/>
      <c r="B8" s="37">
        <v>50</v>
      </c>
      <c r="C8" s="4">
        <v>100</v>
      </c>
      <c r="D8" s="38">
        <f t="shared" si="0"/>
        <v>5000</v>
      </c>
      <c r="F8" s="37">
        <v>50000</v>
      </c>
      <c r="G8" s="4">
        <v>0</v>
      </c>
      <c r="H8" s="210">
        <f t="shared" si="1"/>
        <v>0</v>
      </c>
    </row>
    <row r="9" spans="1:9" ht="21" customHeight="1">
      <c r="A9" s="550"/>
      <c r="B9" s="37">
        <v>20</v>
      </c>
      <c r="C9" s="4">
        <v>400</v>
      </c>
      <c r="D9" s="38">
        <f t="shared" si="0"/>
        <v>8000</v>
      </c>
      <c r="F9" s="37">
        <v>20000</v>
      </c>
      <c r="G9" s="4">
        <v>400</v>
      </c>
      <c r="H9" s="210">
        <f t="shared" si="1"/>
        <v>8000000</v>
      </c>
    </row>
    <row r="10" spans="1:9" ht="21" customHeight="1">
      <c r="A10" s="550"/>
      <c r="B10" s="37">
        <v>10</v>
      </c>
      <c r="C10" s="4">
        <v>400</v>
      </c>
      <c r="D10" s="38">
        <f t="shared" si="0"/>
        <v>4000</v>
      </c>
      <c r="F10" s="37">
        <v>10000</v>
      </c>
      <c r="G10" s="4">
        <v>0</v>
      </c>
      <c r="H10" s="210">
        <f t="shared" si="1"/>
        <v>0</v>
      </c>
    </row>
    <row r="11" spans="1:9" ht="21" customHeight="1">
      <c r="A11" s="550"/>
      <c r="B11" s="37">
        <v>5</v>
      </c>
      <c r="C11" s="4">
        <v>0</v>
      </c>
      <c r="D11" s="38">
        <f t="shared" si="0"/>
        <v>0</v>
      </c>
      <c r="F11" s="37">
        <v>5000</v>
      </c>
      <c r="G11" s="4">
        <v>0</v>
      </c>
      <c r="H11" s="210">
        <f t="shared" si="1"/>
        <v>0</v>
      </c>
    </row>
    <row r="12" spans="1:9" ht="21" customHeight="1" thickBot="1">
      <c r="A12" s="550"/>
      <c r="B12" s="31">
        <v>1</v>
      </c>
      <c r="C12" s="3">
        <v>0</v>
      </c>
      <c r="D12" s="67">
        <f t="shared" si="0"/>
        <v>0</v>
      </c>
      <c r="F12" s="37">
        <v>2000</v>
      </c>
      <c r="G12" s="4">
        <v>1000</v>
      </c>
      <c r="H12" s="210">
        <f t="shared" si="1"/>
        <v>2000000</v>
      </c>
    </row>
    <row r="13" spans="1:9" ht="21" customHeight="1" thickBot="1">
      <c r="A13" s="550"/>
      <c r="B13" s="30"/>
      <c r="C13" s="36" t="s">
        <v>12</v>
      </c>
      <c r="D13" s="56">
        <f>SUM(D7:D12)</f>
        <v>17000</v>
      </c>
      <c r="F13" s="37">
        <v>1000</v>
      </c>
      <c r="G13" s="4">
        <v>2000</v>
      </c>
      <c r="H13" s="210">
        <f t="shared" si="1"/>
        <v>2000000</v>
      </c>
    </row>
    <row r="14" spans="1:9" ht="21" customHeight="1" thickBot="1">
      <c r="A14" s="550"/>
      <c r="F14" s="31">
        <v>500</v>
      </c>
      <c r="G14" s="3">
        <v>0</v>
      </c>
      <c r="H14" s="211">
        <f t="shared" si="1"/>
        <v>0</v>
      </c>
    </row>
    <row r="15" spans="1:9" ht="21" customHeight="1" thickBot="1">
      <c r="A15" s="550"/>
      <c r="F15" s="35"/>
      <c r="G15" s="36" t="s">
        <v>16</v>
      </c>
      <c r="H15" s="212">
        <f>SUM(H7:H14)</f>
        <v>12000000</v>
      </c>
    </row>
    <row r="16" spans="1:9" ht="21" customHeight="1" thickBot="1">
      <c r="A16" s="550"/>
      <c r="F16" s="62"/>
      <c r="G16" s="49" t="s">
        <v>50</v>
      </c>
      <c r="H16" s="65">
        <f>H15/4000</f>
        <v>3000</v>
      </c>
    </row>
    <row r="17" spans="1:6" ht="21" customHeight="1" thickBot="1">
      <c r="A17" s="550"/>
    </row>
    <row r="18" spans="1:6" ht="21" customHeight="1">
      <c r="A18" s="550"/>
      <c r="B18" s="557" t="s">
        <v>107</v>
      </c>
      <c r="C18" s="558"/>
      <c r="D18" s="551">
        <f>D13+H16</f>
        <v>20000</v>
      </c>
      <c r="E18" s="552"/>
      <c r="F18" s="553"/>
    </row>
    <row r="19" spans="1:6" ht="21" customHeight="1" thickBot="1">
      <c r="A19" s="550"/>
      <c r="B19" s="557"/>
      <c r="C19" s="558"/>
      <c r="D19" s="554"/>
      <c r="E19" s="555"/>
      <c r="F19" s="556"/>
    </row>
    <row r="20" spans="1:6" ht="21" customHeight="1">
      <c r="A20" s="550"/>
    </row>
    <row r="21" spans="1:6" ht="21" customHeight="1">
      <c r="A21" s="550"/>
    </row>
  </sheetData>
  <mergeCells count="7">
    <mergeCell ref="A1:I1"/>
    <mergeCell ref="A2:A21"/>
    <mergeCell ref="B5:D5"/>
    <mergeCell ref="F5:H5"/>
    <mergeCell ref="D18:F19"/>
    <mergeCell ref="B18:C19"/>
    <mergeCell ref="B2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5" tint="-0.249977111117893"/>
    <pageSetUpPr fitToPage="1"/>
  </sheetPr>
  <dimension ref="B1:Q77"/>
  <sheetViews>
    <sheetView showGridLines="0" topLeftCell="A25" zoomScale="85" zoomScaleNormal="85" workbookViewId="0">
      <selection activeCell="O38" sqref="O38"/>
    </sheetView>
  </sheetViews>
  <sheetFormatPr defaultRowHeight="15"/>
  <cols>
    <col min="1" max="1" width="10.5703125" style="292" customWidth="1"/>
    <col min="2" max="2" width="18.5703125" style="291" customWidth="1"/>
    <col min="3" max="3" width="15.7109375" style="291" customWidth="1"/>
    <col min="4" max="4" width="20.7109375" style="291" customWidth="1"/>
    <col min="5" max="5" width="1.7109375" style="291" customWidth="1"/>
    <col min="6" max="6" width="18.85546875" style="291" customWidth="1"/>
    <col min="7" max="7" width="24.5703125" style="291" customWidth="1"/>
    <col min="8" max="8" width="20.7109375" style="291" customWidth="1"/>
    <col min="9" max="9" width="1.7109375" style="291" customWidth="1"/>
    <col min="10" max="10" width="19" style="291" customWidth="1"/>
    <col min="11" max="11" width="34.5703125" style="291" customWidth="1"/>
    <col min="12" max="12" width="20.7109375" style="291" customWidth="1"/>
    <col min="13" max="13" width="1.28515625" style="292" customWidth="1"/>
    <col min="14" max="16384" width="9.140625" style="292"/>
  </cols>
  <sheetData>
    <row r="1" spans="2:14" ht="15.75" thickBot="1"/>
    <row r="2" spans="2:14" ht="24.95" customHeight="1">
      <c r="B2" s="450" t="s">
        <v>0</v>
      </c>
      <c r="C2" s="451"/>
      <c r="D2" s="451"/>
      <c r="E2" s="451"/>
      <c r="F2" s="451"/>
      <c r="G2" s="451"/>
      <c r="H2" s="451"/>
      <c r="I2" s="451"/>
      <c r="J2" s="451"/>
      <c r="K2" s="451"/>
      <c r="L2" s="452"/>
    </row>
    <row r="3" spans="2:14" ht="24.95" customHeight="1" thickBot="1">
      <c r="B3" s="453">
        <f>'VIP (FW1)'!B3</f>
        <v>44427</v>
      </c>
      <c r="C3" s="454"/>
      <c r="D3" s="454"/>
      <c r="E3" s="454"/>
      <c r="F3" s="454"/>
      <c r="G3" s="454"/>
      <c r="H3" s="454"/>
      <c r="I3" s="454"/>
      <c r="J3" s="454"/>
      <c r="K3" s="454"/>
      <c r="L3" s="455"/>
    </row>
    <row r="4" spans="2:14" s="294" customFormat="1" ht="9.75" customHeight="1">
      <c r="B4" s="293"/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92"/>
      <c r="N4" s="292"/>
    </row>
    <row r="5" spans="2:14" s="294" customFormat="1" ht="20.100000000000001" customHeight="1">
      <c r="B5" s="295" t="s">
        <v>1</v>
      </c>
      <c r="C5" s="296" t="s">
        <v>127</v>
      </c>
      <c r="D5" s="296"/>
      <c r="E5" s="297"/>
      <c r="F5" s="298" t="s">
        <v>52</v>
      </c>
      <c r="G5" s="298"/>
      <c r="H5" s="299"/>
      <c r="I5" s="300"/>
      <c r="K5" s="295" t="s">
        <v>2</v>
      </c>
      <c r="L5" s="334" t="str">
        <f>'VIP (FW1)'!P5</f>
        <v>NIGHT</v>
      </c>
      <c r="M5" s="292"/>
      <c r="N5" s="292"/>
    </row>
    <row r="6" spans="2:14" s="294" customFormat="1" ht="8.25" customHeight="1">
      <c r="B6" s="295"/>
      <c r="C6" s="301"/>
      <c r="D6" s="301"/>
      <c r="E6" s="297"/>
      <c r="F6" s="298"/>
      <c r="G6" s="298"/>
      <c r="H6" s="299"/>
      <c r="I6" s="300"/>
      <c r="K6" s="295"/>
      <c r="L6" s="302"/>
      <c r="M6" s="292"/>
      <c r="N6" s="292"/>
    </row>
    <row r="7" spans="2:14" s="294" customFormat="1" ht="20.100000000000001" customHeight="1" thickBot="1">
      <c r="B7" s="456" t="s">
        <v>3</v>
      </c>
      <c r="C7" s="456"/>
      <c r="D7" s="456"/>
      <c r="E7" s="297"/>
      <c r="F7" s="303"/>
      <c r="G7" s="303"/>
      <c r="H7" s="299"/>
      <c r="I7" s="300"/>
      <c r="J7" s="304"/>
      <c r="K7" s="304"/>
      <c r="L7" s="302"/>
      <c r="M7" s="292"/>
      <c r="N7" s="292"/>
    </row>
    <row r="8" spans="2:14" s="294" customFormat="1" ht="20.100000000000001" customHeight="1" thickBot="1">
      <c r="B8" s="447" t="s">
        <v>6</v>
      </c>
      <c r="C8" s="448"/>
      <c r="D8" s="449"/>
      <c r="E8" s="305"/>
      <c r="F8" s="457" t="s">
        <v>4</v>
      </c>
      <c r="G8" s="458"/>
      <c r="H8" s="459"/>
      <c r="I8" s="306"/>
      <c r="J8" s="457" t="s">
        <v>5</v>
      </c>
      <c r="K8" s="458"/>
      <c r="L8" s="459"/>
      <c r="M8" s="292"/>
      <c r="N8" s="292"/>
    </row>
    <row r="9" spans="2:14" s="294" customFormat="1" ht="20.100000000000001" customHeight="1" thickBot="1">
      <c r="B9" s="307" t="s">
        <v>8</v>
      </c>
      <c r="C9" s="308" t="s">
        <v>9</v>
      </c>
      <c r="D9" s="309" t="s">
        <v>10</v>
      </c>
      <c r="E9" s="306"/>
      <c r="F9" s="460" t="s">
        <v>7</v>
      </c>
      <c r="G9" s="461"/>
      <c r="H9" s="86">
        <v>212602.5</v>
      </c>
      <c r="I9" s="306"/>
      <c r="J9" s="460" t="s">
        <v>7</v>
      </c>
      <c r="K9" s="461"/>
      <c r="L9" s="130">
        <f>D16+D29</f>
        <v>77118.5</v>
      </c>
      <c r="M9" s="292"/>
      <c r="N9" s="292"/>
    </row>
    <row r="10" spans="2:14" s="294" customFormat="1" ht="20.100000000000001" customHeight="1" thickBot="1">
      <c r="B10" s="310">
        <v>100</v>
      </c>
      <c r="C10" s="5">
        <v>769</v>
      </c>
      <c r="D10" s="68">
        <f t="shared" ref="D10:D15" si="0">B10*C10</f>
        <v>76900</v>
      </c>
      <c r="E10" s="306"/>
      <c r="F10" s="462" t="s">
        <v>11</v>
      </c>
      <c r="G10" s="463"/>
      <c r="H10" s="10">
        <v>264522</v>
      </c>
      <c r="I10" s="306"/>
      <c r="J10" s="462" t="s">
        <v>11</v>
      </c>
      <c r="K10" s="464"/>
      <c r="L10" s="131">
        <f>D44+D58</f>
        <v>224397</v>
      </c>
      <c r="M10" s="292"/>
      <c r="N10" s="292"/>
    </row>
    <row r="11" spans="2:14" s="294" customFormat="1" ht="20.100000000000001" customHeight="1" thickBot="1">
      <c r="B11" s="311">
        <v>50</v>
      </c>
      <c r="C11" s="4">
        <v>0</v>
      </c>
      <c r="D11" s="38">
        <f t="shared" si="0"/>
        <v>0</v>
      </c>
      <c r="E11" s="306"/>
      <c r="F11" s="312"/>
      <c r="G11" s="313" t="s">
        <v>12</v>
      </c>
      <c r="H11" s="314">
        <v>477124.5</v>
      </c>
      <c r="I11" s="306"/>
      <c r="J11" s="313"/>
      <c r="K11" s="313" t="s">
        <v>12</v>
      </c>
      <c r="L11" s="55">
        <f>SUM(L9:L10)</f>
        <v>301515.5</v>
      </c>
      <c r="M11" s="292"/>
      <c r="N11" s="292"/>
    </row>
    <row r="12" spans="2:14" s="294" customFormat="1" ht="20.100000000000001" customHeight="1" thickBot="1">
      <c r="B12" s="311">
        <v>20</v>
      </c>
      <c r="C12" s="4">
        <v>0</v>
      </c>
      <c r="D12" s="38">
        <f t="shared" si="0"/>
        <v>0</v>
      </c>
      <c r="E12" s="306"/>
      <c r="F12" s="312"/>
      <c r="G12" s="312"/>
      <c r="H12" s="312"/>
      <c r="I12" s="312"/>
      <c r="J12" s="312"/>
      <c r="K12" s="312"/>
      <c r="L12" s="312"/>
      <c r="M12" s="292"/>
      <c r="N12" s="292"/>
    </row>
    <row r="13" spans="2:14" s="294" customFormat="1" ht="20.100000000000001" customHeight="1" thickBot="1">
      <c r="B13" s="311">
        <v>10</v>
      </c>
      <c r="C13" s="4">
        <v>1</v>
      </c>
      <c r="D13" s="38">
        <f t="shared" si="0"/>
        <v>10</v>
      </c>
      <c r="E13" s="306"/>
      <c r="F13" s="429" t="s">
        <v>86</v>
      </c>
      <c r="G13" s="430"/>
      <c r="H13" s="315" t="s">
        <v>14</v>
      </c>
      <c r="I13" s="306"/>
      <c r="J13" s="429" t="s">
        <v>85</v>
      </c>
      <c r="K13" s="430"/>
      <c r="L13" s="315" t="s">
        <v>14</v>
      </c>
      <c r="M13" s="292"/>
    </row>
    <row r="14" spans="2:14" s="294" customFormat="1" ht="20.100000000000001" customHeight="1">
      <c r="B14" s="311">
        <v>5</v>
      </c>
      <c r="C14" s="4">
        <v>11</v>
      </c>
      <c r="D14" s="38">
        <f t="shared" si="0"/>
        <v>55</v>
      </c>
      <c r="E14" s="306"/>
      <c r="F14" s="441" t="s">
        <v>146</v>
      </c>
      <c r="G14" s="442"/>
      <c r="H14" s="1">
        <v>0</v>
      </c>
      <c r="I14" s="306"/>
      <c r="J14" s="465" t="s">
        <v>187</v>
      </c>
      <c r="K14" s="466"/>
      <c r="L14" s="1">
        <v>17000</v>
      </c>
      <c r="M14" s="292"/>
      <c r="N14" s="292"/>
    </row>
    <row r="15" spans="2:14" s="294" customFormat="1" ht="20.100000000000001" customHeight="1" thickBot="1">
      <c r="B15" s="307">
        <v>1</v>
      </c>
      <c r="C15" s="3">
        <v>0</v>
      </c>
      <c r="D15" s="69">
        <f t="shared" si="0"/>
        <v>0</v>
      </c>
      <c r="E15" s="306"/>
      <c r="F15" s="441"/>
      <c r="G15" s="442"/>
      <c r="H15" s="1">
        <v>0</v>
      </c>
      <c r="I15" s="306" t="s">
        <v>91</v>
      </c>
      <c r="J15" s="427" t="s">
        <v>188</v>
      </c>
      <c r="K15" s="428"/>
      <c r="L15" s="1">
        <v>3000</v>
      </c>
      <c r="M15" s="292"/>
      <c r="N15" s="292"/>
    </row>
    <row r="16" spans="2:14" s="294" customFormat="1" ht="20.100000000000001" customHeight="1" thickBot="1">
      <c r="B16" s="306"/>
      <c r="C16" s="313" t="s">
        <v>12</v>
      </c>
      <c r="D16" s="55">
        <f>SUM(D10:D15)</f>
        <v>76965</v>
      </c>
      <c r="E16" s="306"/>
      <c r="F16" s="427"/>
      <c r="G16" s="428"/>
      <c r="H16" s="1">
        <v>0</v>
      </c>
      <c r="I16" s="306"/>
      <c r="J16" s="427"/>
      <c r="K16" s="428"/>
      <c r="L16" s="1">
        <v>0</v>
      </c>
      <c r="M16" s="292"/>
      <c r="N16" s="292"/>
    </row>
    <row r="17" spans="2:17" s="294" customFormat="1" ht="20.100000000000001" customHeight="1" thickBot="1">
      <c r="B17" s="312"/>
      <c r="C17" s="312"/>
      <c r="D17" s="312"/>
      <c r="E17" s="306"/>
      <c r="F17" s="411"/>
      <c r="G17" s="412"/>
      <c r="H17" s="2">
        <v>0</v>
      </c>
      <c r="I17" s="306"/>
      <c r="J17" s="411"/>
      <c r="K17" s="412"/>
      <c r="L17" s="11">
        <v>0</v>
      </c>
      <c r="M17" s="292"/>
      <c r="N17" s="292"/>
    </row>
    <row r="18" spans="2:17" s="294" customFormat="1" ht="20.100000000000001" customHeight="1" thickBot="1">
      <c r="B18" s="447" t="s">
        <v>17</v>
      </c>
      <c r="C18" s="448"/>
      <c r="D18" s="449"/>
      <c r="E18" s="306"/>
      <c r="F18" s="312"/>
      <c r="G18" s="313" t="s">
        <v>16</v>
      </c>
      <c r="H18" s="55">
        <f>SUM(H14:H17)</f>
        <v>0</v>
      </c>
      <c r="I18" s="306"/>
      <c r="J18" s="313"/>
      <c r="K18" s="313" t="s">
        <v>16</v>
      </c>
      <c r="L18" s="56">
        <f>SUM(L14:L17)</f>
        <v>20000</v>
      </c>
      <c r="M18" s="292"/>
      <c r="N18" s="292"/>
    </row>
    <row r="19" spans="2:17" s="294" customFormat="1" ht="20.100000000000001" customHeight="1" thickBot="1">
      <c r="B19" s="307" t="s">
        <v>8</v>
      </c>
      <c r="C19" s="308"/>
      <c r="D19" s="309" t="s">
        <v>10</v>
      </c>
      <c r="E19" s="306"/>
      <c r="F19" s="316"/>
      <c r="G19" s="316"/>
      <c r="H19" s="306"/>
      <c r="I19" s="306"/>
      <c r="J19" s="306"/>
      <c r="K19" s="306"/>
      <c r="L19" s="306"/>
      <c r="M19" s="292"/>
      <c r="N19" s="292"/>
    </row>
    <row r="20" spans="2:17" s="294" customFormat="1" ht="20.100000000000001" customHeight="1" thickBot="1">
      <c r="B20" s="310">
        <v>100000</v>
      </c>
      <c r="C20" s="317"/>
      <c r="D20" s="82">
        <f>B20*C20</f>
        <v>0</v>
      </c>
      <c r="E20" s="306"/>
      <c r="F20" s="429" t="s">
        <v>84</v>
      </c>
      <c r="G20" s="430"/>
      <c r="H20" s="315" t="s">
        <v>14</v>
      </c>
      <c r="I20" s="306"/>
      <c r="J20" s="429" t="s">
        <v>83</v>
      </c>
      <c r="K20" s="430"/>
      <c r="L20" s="315" t="s">
        <v>14</v>
      </c>
      <c r="M20" s="292"/>
      <c r="N20" s="292"/>
      <c r="Q20" s="294" t="s">
        <v>37</v>
      </c>
    </row>
    <row r="21" spans="2:17" s="294" customFormat="1" ht="20.100000000000001" customHeight="1">
      <c r="B21" s="311">
        <v>50000</v>
      </c>
      <c r="C21" s="318">
        <v>4</v>
      </c>
      <c r="D21" s="83">
        <f>B21*C21</f>
        <v>200000</v>
      </c>
      <c r="E21" s="306"/>
      <c r="F21" s="441" t="s">
        <v>101</v>
      </c>
      <c r="G21" s="442"/>
      <c r="H21" s="198">
        <v>0</v>
      </c>
      <c r="I21" s="306"/>
      <c r="J21" s="441" t="s">
        <v>147</v>
      </c>
      <c r="K21" s="442"/>
      <c r="L21" s="15">
        <v>0</v>
      </c>
      <c r="M21" s="292"/>
      <c r="N21" s="292"/>
    </row>
    <row r="22" spans="2:17" s="294" customFormat="1" ht="20.100000000000001" customHeight="1">
      <c r="B22" s="311">
        <v>20000</v>
      </c>
      <c r="C22" s="318">
        <v>20</v>
      </c>
      <c r="D22" s="83">
        <f t="shared" ref="D22:D27" si="1">B22*C22</f>
        <v>400000</v>
      </c>
      <c r="E22" s="306"/>
      <c r="F22" s="441"/>
      <c r="G22" s="442"/>
      <c r="H22" s="1">
        <v>0</v>
      </c>
      <c r="I22" s="306"/>
      <c r="J22" s="427"/>
      <c r="K22" s="428"/>
      <c r="L22" s="1">
        <v>0</v>
      </c>
      <c r="M22" s="292"/>
      <c r="N22" s="292"/>
    </row>
    <row r="23" spans="2:17" s="294" customFormat="1" ht="20.100000000000001" customHeight="1">
      <c r="B23" s="311">
        <v>10000</v>
      </c>
      <c r="C23" s="318">
        <v>1</v>
      </c>
      <c r="D23" s="83">
        <f t="shared" si="1"/>
        <v>10000</v>
      </c>
      <c r="E23" s="306"/>
      <c r="F23" s="427"/>
      <c r="G23" s="428"/>
      <c r="H23" s="1">
        <v>0</v>
      </c>
      <c r="I23" s="306"/>
      <c r="J23" s="427"/>
      <c r="K23" s="428"/>
      <c r="L23" s="1">
        <v>0</v>
      </c>
      <c r="M23" s="292"/>
      <c r="N23" s="292"/>
    </row>
    <row r="24" spans="2:17" s="294" customFormat="1" ht="20.100000000000001" customHeight="1" thickBot="1">
      <c r="B24" s="311">
        <v>5000</v>
      </c>
      <c r="C24" s="318"/>
      <c r="D24" s="83">
        <f t="shared" si="1"/>
        <v>0</v>
      </c>
      <c r="E24" s="306"/>
      <c r="F24" s="411"/>
      <c r="G24" s="412"/>
      <c r="H24" s="11">
        <v>0</v>
      </c>
      <c r="I24" s="306">
        <v>747</v>
      </c>
      <c r="J24" s="411"/>
      <c r="K24" s="412"/>
      <c r="L24" s="2">
        <v>0</v>
      </c>
      <c r="M24" s="292"/>
      <c r="N24" s="292"/>
    </row>
    <row r="25" spans="2:17" s="294" customFormat="1" ht="20.100000000000001" customHeight="1" thickBot="1">
      <c r="B25" s="311">
        <v>2000</v>
      </c>
      <c r="C25" s="318">
        <v>0</v>
      </c>
      <c r="D25" s="83">
        <f t="shared" si="1"/>
        <v>0</v>
      </c>
      <c r="E25" s="306"/>
      <c r="F25" s="312"/>
      <c r="G25" s="313" t="s">
        <v>21</v>
      </c>
      <c r="H25" s="56">
        <f>SUM(H21:H24)</f>
        <v>0</v>
      </c>
      <c r="I25" s="306"/>
      <c r="J25" s="313"/>
      <c r="K25" s="313" t="s">
        <v>21</v>
      </c>
      <c r="L25" s="55">
        <f>SUM(L21:L24)</f>
        <v>0</v>
      </c>
      <c r="M25" s="292"/>
      <c r="N25" s="292"/>
    </row>
    <row r="26" spans="2:17" s="294" customFormat="1" ht="20.100000000000001" customHeight="1" thickBot="1">
      <c r="B26" s="311">
        <v>1000</v>
      </c>
      <c r="C26" s="192">
        <v>4</v>
      </c>
      <c r="D26" s="83">
        <f t="shared" si="1"/>
        <v>4000</v>
      </c>
      <c r="E26" s="306"/>
      <c r="F26" s="316"/>
      <c r="G26" s="316"/>
      <c r="H26" s="306"/>
      <c r="I26" s="306"/>
      <c r="J26" s="306"/>
      <c r="K26" s="306"/>
      <c r="L26" s="306"/>
      <c r="M26" s="292"/>
      <c r="N26" s="292"/>
    </row>
    <row r="27" spans="2:17" s="294" customFormat="1" ht="20.100000000000001" customHeight="1" thickBot="1">
      <c r="B27" s="307">
        <v>500</v>
      </c>
      <c r="C27" s="3"/>
      <c r="D27" s="84">
        <f t="shared" si="1"/>
        <v>0</v>
      </c>
      <c r="E27" s="306"/>
      <c r="F27" s="429" t="s">
        <v>82</v>
      </c>
      <c r="G27" s="430"/>
      <c r="H27" s="315" t="s">
        <v>14</v>
      </c>
      <c r="I27" s="306"/>
      <c r="J27" s="467" t="s">
        <v>81</v>
      </c>
      <c r="K27" s="468"/>
      <c r="L27" s="315" t="s">
        <v>14</v>
      </c>
      <c r="M27" s="292"/>
      <c r="N27" s="292" t="s">
        <v>102</v>
      </c>
    </row>
    <row r="28" spans="2:17" s="294" customFormat="1" ht="20.100000000000001" customHeight="1" thickBot="1">
      <c r="B28" s="312"/>
      <c r="C28" s="313" t="s">
        <v>16</v>
      </c>
      <c r="D28" s="85">
        <f>SUM(D20:D27)</f>
        <v>614000</v>
      </c>
      <c r="E28" s="306"/>
      <c r="F28" s="284" t="s">
        <v>150</v>
      </c>
      <c r="G28" s="285"/>
      <c r="H28" s="198">
        <v>10000</v>
      </c>
      <c r="I28" s="306"/>
      <c r="J28" s="421" t="s">
        <v>150</v>
      </c>
      <c r="K28" s="422"/>
      <c r="L28" s="198">
        <v>10000</v>
      </c>
      <c r="M28" s="292"/>
      <c r="N28" s="292"/>
    </row>
    <row r="29" spans="2:17" s="294" customFormat="1" ht="20.100000000000001" customHeight="1" thickBot="1">
      <c r="B29" s="312"/>
      <c r="C29" s="313" t="s">
        <v>60</v>
      </c>
      <c r="D29" s="56">
        <f>D28/4000</f>
        <v>153.5</v>
      </c>
      <c r="E29" s="306">
        <v>12</v>
      </c>
      <c r="F29" s="335" t="s">
        <v>149</v>
      </c>
      <c r="G29" s="285"/>
      <c r="H29" s="202">
        <v>10000</v>
      </c>
      <c r="I29" s="306"/>
      <c r="J29" s="431" t="s">
        <v>193</v>
      </c>
      <c r="K29" s="432"/>
      <c r="L29" s="202">
        <v>30000</v>
      </c>
      <c r="M29" s="292"/>
      <c r="N29" s="292"/>
    </row>
    <row r="30" spans="2:17" s="294" customFormat="1" ht="20.100000000000001" customHeight="1" thickBot="1">
      <c r="B30" s="312"/>
      <c r="C30" s="312"/>
      <c r="D30" s="312"/>
      <c r="E30" s="306"/>
      <c r="F30" s="419"/>
      <c r="G30" s="420"/>
      <c r="H30" s="198">
        <v>0</v>
      </c>
      <c r="I30" s="306"/>
      <c r="J30" s="431" t="s">
        <v>194</v>
      </c>
      <c r="K30" s="432"/>
      <c r="L30" s="198">
        <v>20000</v>
      </c>
      <c r="M30" s="292"/>
      <c r="N30" s="292"/>
    </row>
    <row r="31" spans="2:17" s="294" customFormat="1" ht="20.100000000000001" customHeight="1">
      <c r="B31" s="436" t="s">
        <v>20</v>
      </c>
      <c r="C31" s="437"/>
      <c r="D31" s="438"/>
      <c r="E31" s="306"/>
      <c r="F31" s="419"/>
      <c r="G31" s="420"/>
      <c r="H31" s="202">
        <v>0</v>
      </c>
      <c r="I31" s="306"/>
      <c r="J31" s="431"/>
      <c r="K31" s="432"/>
      <c r="L31" s="202">
        <v>0</v>
      </c>
      <c r="M31" s="292"/>
      <c r="N31" s="292"/>
    </row>
    <row r="32" spans="2:17" s="294" customFormat="1" ht="20.100000000000001" customHeight="1" thickBot="1">
      <c r="B32" s="307" t="s">
        <v>22</v>
      </c>
      <c r="C32" s="308" t="s">
        <v>9</v>
      </c>
      <c r="D32" s="309" t="s">
        <v>10</v>
      </c>
      <c r="E32" s="319"/>
      <c r="F32" s="419"/>
      <c r="G32" s="420"/>
      <c r="H32" s="198">
        <v>0</v>
      </c>
      <c r="I32" s="306"/>
      <c r="J32" s="431"/>
      <c r="K32" s="432"/>
      <c r="L32" s="1">
        <v>0</v>
      </c>
      <c r="M32" s="292"/>
      <c r="N32" s="292"/>
    </row>
    <row r="33" spans="2:17" s="294" customFormat="1" ht="20.100000000000001" customHeight="1">
      <c r="B33" s="320">
        <v>100000</v>
      </c>
      <c r="C33" s="6">
        <v>0</v>
      </c>
      <c r="D33" s="57">
        <f>B33*C33</f>
        <v>0</v>
      </c>
      <c r="E33" s="319"/>
      <c r="F33" s="419"/>
      <c r="G33" s="420"/>
      <c r="H33" s="198">
        <v>0</v>
      </c>
      <c r="I33" s="321"/>
      <c r="J33" s="431"/>
      <c r="K33" s="432"/>
      <c r="L33" s="1">
        <v>0</v>
      </c>
      <c r="M33" s="292"/>
      <c r="N33" s="292"/>
    </row>
    <row r="34" spans="2:17" s="294" customFormat="1" ht="20.100000000000001" customHeight="1">
      <c r="B34" s="311">
        <v>50000</v>
      </c>
      <c r="C34" s="4"/>
      <c r="D34" s="57">
        <f t="shared" ref="D34:D43" si="2">B34*C34</f>
        <v>0</v>
      </c>
      <c r="E34" s="319"/>
      <c r="F34" s="441"/>
      <c r="G34" s="442"/>
      <c r="H34" s="15">
        <v>0</v>
      </c>
      <c r="I34" s="321"/>
      <c r="J34" s="433"/>
      <c r="K34" s="434"/>
      <c r="L34" s="1">
        <v>0</v>
      </c>
      <c r="M34" s="292"/>
      <c r="N34" s="292"/>
    </row>
    <row r="35" spans="2:17" s="294" customFormat="1" ht="20.100000000000001" customHeight="1">
      <c r="B35" s="311">
        <v>10000</v>
      </c>
      <c r="C35" s="4">
        <v>2</v>
      </c>
      <c r="D35" s="57">
        <f t="shared" si="2"/>
        <v>20000</v>
      </c>
      <c r="E35" s="319"/>
      <c r="F35" s="282"/>
      <c r="G35" s="283"/>
      <c r="H35" s="15">
        <v>0</v>
      </c>
      <c r="I35" s="321"/>
      <c r="J35" s="419"/>
      <c r="K35" s="420"/>
      <c r="L35" s="1">
        <v>0</v>
      </c>
      <c r="M35" s="292"/>
      <c r="N35" s="292"/>
      <c r="Q35" s="294" t="s">
        <v>136</v>
      </c>
    </row>
    <row r="36" spans="2:17" s="294" customFormat="1" ht="20.100000000000001" customHeight="1">
      <c r="B36" s="311">
        <v>5000</v>
      </c>
      <c r="C36" s="4"/>
      <c r="D36" s="57">
        <f t="shared" si="2"/>
        <v>0</v>
      </c>
      <c r="E36" s="319"/>
      <c r="F36" s="282"/>
      <c r="G36" s="283"/>
      <c r="H36" s="15">
        <v>0</v>
      </c>
      <c r="I36" s="321"/>
      <c r="J36" s="419"/>
      <c r="K36" s="420"/>
      <c r="L36" s="1">
        <v>0</v>
      </c>
      <c r="M36" s="292"/>
      <c r="N36" s="292"/>
    </row>
    <row r="37" spans="2:17" s="294" customFormat="1" ht="20.100000000000001" customHeight="1">
      <c r="B37" s="311">
        <v>1000</v>
      </c>
      <c r="C37" s="4">
        <v>19</v>
      </c>
      <c r="D37" s="57">
        <f t="shared" si="2"/>
        <v>19000</v>
      </c>
      <c r="E37" s="319"/>
      <c r="F37" s="282"/>
      <c r="G37" s="283"/>
      <c r="H37" s="15">
        <v>0</v>
      </c>
      <c r="I37" s="321"/>
      <c r="J37" s="419"/>
      <c r="K37" s="420"/>
      <c r="L37" s="1">
        <v>0</v>
      </c>
      <c r="M37" s="292"/>
      <c r="N37" s="292"/>
    </row>
    <row r="38" spans="2:17" s="294" customFormat="1" ht="20.100000000000001" customHeight="1" thickBot="1">
      <c r="B38" s="311">
        <v>500</v>
      </c>
      <c r="C38" s="4"/>
      <c r="D38" s="57">
        <f t="shared" si="2"/>
        <v>0</v>
      </c>
      <c r="E38" s="319"/>
      <c r="F38" s="443"/>
      <c r="G38" s="444"/>
      <c r="H38" s="200">
        <v>0</v>
      </c>
      <c r="I38" s="306"/>
      <c r="J38" s="445"/>
      <c r="K38" s="446"/>
      <c r="L38" s="1">
        <v>0</v>
      </c>
      <c r="M38" s="292"/>
      <c r="N38" s="292"/>
    </row>
    <row r="39" spans="2:17" s="294" customFormat="1" ht="20.100000000000001" customHeight="1" thickBot="1">
      <c r="B39" s="311">
        <v>100</v>
      </c>
      <c r="C39" s="4">
        <v>2</v>
      </c>
      <c r="D39" s="57">
        <f t="shared" si="2"/>
        <v>200</v>
      </c>
      <c r="E39" s="319"/>
      <c r="F39" s="312"/>
      <c r="G39" s="313" t="s">
        <v>24</v>
      </c>
      <c r="H39" s="55">
        <f>SUM(H28:H38)</f>
        <v>20000</v>
      </c>
      <c r="I39" s="306"/>
      <c r="J39" s="313"/>
      <c r="K39" s="313" t="s">
        <v>24</v>
      </c>
      <c r="L39" s="56">
        <f>SUM(L28:L38)</f>
        <v>60000</v>
      </c>
      <c r="M39" s="292"/>
      <c r="N39" s="292"/>
    </row>
    <row r="40" spans="2:17" s="294" customFormat="1" ht="20.100000000000001" customHeight="1" thickBot="1">
      <c r="B40" s="322">
        <v>25</v>
      </c>
      <c r="C40" s="4">
        <v>20</v>
      </c>
      <c r="D40" s="57">
        <f>B40*C40</f>
        <v>500</v>
      </c>
      <c r="E40" s="312"/>
      <c r="F40" s="306"/>
      <c r="G40" s="306"/>
      <c r="H40" s="323"/>
      <c r="I40" s="306"/>
      <c r="J40" s="321"/>
      <c r="K40" s="321"/>
      <c r="L40" s="323"/>
      <c r="M40" s="292"/>
      <c r="N40" s="292"/>
    </row>
    <row r="41" spans="2:17" s="294" customFormat="1" ht="20.100000000000001" customHeight="1" thickBot="1">
      <c r="B41" s="322">
        <v>5</v>
      </c>
      <c r="C41" s="4">
        <v>22</v>
      </c>
      <c r="D41" s="57">
        <f>B41*C41</f>
        <v>110</v>
      </c>
      <c r="E41" s="324"/>
      <c r="F41" s="429" t="s">
        <v>90</v>
      </c>
      <c r="G41" s="430"/>
      <c r="H41" s="315" t="s">
        <v>14</v>
      </c>
      <c r="I41" s="306"/>
      <c r="J41" s="429" t="s">
        <v>87</v>
      </c>
      <c r="K41" s="430"/>
      <c r="L41" s="315" t="s">
        <v>14</v>
      </c>
      <c r="M41" s="292"/>
      <c r="N41" s="292"/>
    </row>
    <row r="42" spans="2:17" s="294" customFormat="1" ht="20.100000000000001" customHeight="1">
      <c r="B42" s="322">
        <v>1</v>
      </c>
      <c r="C42" s="4">
        <v>17</v>
      </c>
      <c r="D42" s="57">
        <f t="shared" si="2"/>
        <v>17</v>
      </c>
      <c r="E42" s="324"/>
      <c r="F42" s="208" t="s">
        <v>144</v>
      </c>
      <c r="G42" s="207"/>
      <c r="H42" s="1">
        <v>0</v>
      </c>
      <c r="I42" s="306"/>
      <c r="J42" s="427" t="s">
        <v>142</v>
      </c>
      <c r="K42" s="428"/>
      <c r="L42" s="198">
        <v>0</v>
      </c>
      <c r="M42" s="292"/>
      <c r="N42" s="292"/>
    </row>
    <row r="43" spans="2:17" s="294" customFormat="1" ht="20.100000000000001" customHeight="1" thickBot="1">
      <c r="B43" s="325">
        <v>0.5</v>
      </c>
      <c r="C43" s="3"/>
      <c r="D43" s="66">
        <f t="shared" si="2"/>
        <v>0</v>
      </c>
      <c r="E43" s="324"/>
      <c r="F43" s="427"/>
      <c r="G43" s="428"/>
      <c r="H43" s="1">
        <v>0</v>
      </c>
      <c r="I43" s="306"/>
      <c r="J43" s="427" t="s">
        <v>143</v>
      </c>
      <c r="K43" s="428"/>
      <c r="L43" s="198">
        <v>115500</v>
      </c>
      <c r="M43" s="292"/>
      <c r="N43" s="292"/>
    </row>
    <row r="44" spans="2:17" s="294" customFormat="1" ht="20.100000000000001" customHeight="1" thickBot="1">
      <c r="B44" s="326"/>
      <c r="C44" s="313" t="s">
        <v>21</v>
      </c>
      <c r="D44" s="56">
        <f>SUM(D33:D43)</f>
        <v>39827</v>
      </c>
      <c r="E44" s="324"/>
      <c r="F44" s="427"/>
      <c r="G44" s="428"/>
      <c r="H44" s="1">
        <v>0</v>
      </c>
      <c r="I44" s="312"/>
      <c r="J44" s="425"/>
      <c r="K44" s="426"/>
      <c r="L44" s="15">
        <v>0</v>
      </c>
      <c r="M44" s="292"/>
      <c r="N44" s="292"/>
    </row>
    <row r="45" spans="2:17" s="294" customFormat="1" ht="20.100000000000001" customHeight="1" thickBot="1">
      <c r="B45" s="327"/>
      <c r="C45" s="313"/>
      <c r="D45" s="306"/>
      <c r="E45" s="319"/>
      <c r="F45" s="423"/>
      <c r="G45" s="424"/>
      <c r="H45" s="1">
        <v>0</v>
      </c>
      <c r="I45" s="306"/>
      <c r="J45" s="425"/>
      <c r="K45" s="426"/>
      <c r="L45" s="1">
        <v>0</v>
      </c>
      <c r="M45" s="292"/>
      <c r="N45" s="292"/>
    </row>
    <row r="46" spans="2:17" s="294" customFormat="1" ht="20.100000000000001" customHeight="1">
      <c r="B46" s="436" t="s">
        <v>46</v>
      </c>
      <c r="C46" s="437"/>
      <c r="D46" s="438"/>
      <c r="E46" s="319"/>
      <c r="F46" s="427"/>
      <c r="G46" s="428"/>
      <c r="H46" s="1">
        <v>0</v>
      </c>
      <c r="I46" s="306"/>
      <c r="J46" s="425"/>
      <c r="K46" s="426"/>
      <c r="L46" s="1">
        <v>0</v>
      </c>
      <c r="M46" s="292"/>
      <c r="N46" s="292"/>
    </row>
    <row r="47" spans="2:17" s="294" customFormat="1" ht="20.100000000000001" customHeight="1" thickBot="1">
      <c r="B47" s="307" t="s">
        <v>22</v>
      </c>
      <c r="C47" s="308" t="s">
        <v>9</v>
      </c>
      <c r="D47" s="309" t="s">
        <v>10</v>
      </c>
      <c r="E47" s="319"/>
      <c r="F47" s="439"/>
      <c r="G47" s="440"/>
      <c r="H47" s="2">
        <v>0</v>
      </c>
      <c r="I47" s="306"/>
      <c r="J47" s="411"/>
      <c r="K47" s="412"/>
      <c r="L47" s="2">
        <v>0</v>
      </c>
      <c r="M47" s="292"/>
      <c r="N47" s="292"/>
    </row>
    <row r="48" spans="2:17" s="294" customFormat="1" ht="20.100000000000001" customHeight="1" thickBot="1">
      <c r="B48" s="320">
        <v>100000</v>
      </c>
      <c r="C48" s="6">
        <v>0</v>
      </c>
      <c r="D48" s="57">
        <f>B48*C48</f>
        <v>0</v>
      </c>
      <c r="E48" s="319"/>
      <c r="F48" s="313"/>
      <c r="G48" s="313" t="s">
        <v>27</v>
      </c>
      <c r="H48" s="55">
        <f>SUM(H42:H47)</f>
        <v>0</v>
      </c>
      <c r="I48" s="306"/>
      <c r="J48" s="313"/>
      <c r="K48" s="313" t="s">
        <v>27</v>
      </c>
      <c r="L48" s="55">
        <f>SUM(L42:L47)</f>
        <v>115500</v>
      </c>
      <c r="M48" s="292"/>
      <c r="N48" s="292"/>
    </row>
    <row r="49" spans="2:16" s="294" customFormat="1" ht="20.100000000000001" customHeight="1" thickBot="1">
      <c r="B49" s="311">
        <v>50000</v>
      </c>
      <c r="C49" s="4">
        <v>0</v>
      </c>
      <c r="D49" s="38">
        <f>B49*C49</f>
        <v>0</v>
      </c>
      <c r="E49" s="319"/>
      <c r="F49" s="319"/>
      <c r="G49" s="319"/>
      <c r="H49" s="312"/>
      <c r="I49" s="306"/>
      <c r="J49" s="312"/>
      <c r="K49" s="312"/>
      <c r="L49" s="312"/>
      <c r="M49" s="292"/>
      <c r="N49" s="292"/>
      <c r="P49" s="294" t="s">
        <v>37</v>
      </c>
    </row>
    <row r="50" spans="2:16" s="294" customFormat="1" ht="20.100000000000001" customHeight="1" thickBot="1">
      <c r="B50" s="311">
        <v>10000</v>
      </c>
      <c r="C50" s="4">
        <v>15</v>
      </c>
      <c r="D50" s="38">
        <f t="shared" ref="D50:D57" si="3">B50*C50</f>
        <v>150000</v>
      </c>
      <c r="E50" s="319"/>
      <c r="F50" s="429" t="s">
        <v>89</v>
      </c>
      <c r="G50" s="430"/>
      <c r="H50" s="315" t="s">
        <v>14</v>
      </c>
      <c r="I50" s="306"/>
      <c r="J50" s="429" t="s">
        <v>88</v>
      </c>
      <c r="K50" s="430"/>
      <c r="L50" s="315" t="s">
        <v>14</v>
      </c>
      <c r="M50" s="292"/>
      <c r="N50" s="292"/>
    </row>
    <row r="51" spans="2:16" s="294" customFormat="1" ht="20.100000000000001" customHeight="1">
      <c r="B51" s="311">
        <v>5000</v>
      </c>
      <c r="C51" s="4">
        <v>5</v>
      </c>
      <c r="D51" s="38">
        <f t="shared" si="3"/>
        <v>25000</v>
      </c>
      <c r="E51" s="319"/>
      <c r="F51" s="441" t="s">
        <v>190</v>
      </c>
      <c r="G51" s="442"/>
      <c r="H51" s="198">
        <v>50</v>
      </c>
      <c r="I51" s="306"/>
      <c r="J51" s="282" t="s">
        <v>145</v>
      </c>
      <c r="K51" s="283"/>
      <c r="L51" s="1">
        <v>0</v>
      </c>
      <c r="M51" s="292"/>
      <c r="N51" s="292"/>
    </row>
    <row r="52" spans="2:16" s="294" customFormat="1" ht="20.100000000000001" customHeight="1">
      <c r="B52" s="311">
        <v>1000</v>
      </c>
      <c r="C52" s="4">
        <v>1</v>
      </c>
      <c r="D52" s="38">
        <f t="shared" si="3"/>
        <v>1000</v>
      </c>
      <c r="E52" s="319"/>
      <c r="F52" s="441" t="s">
        <v>185</v>
      </c>
      <c r="G52" s="442"/>
      <c r="H52" s="198">
        <v>20000</v>
      </c>
      <c r="I52" s="306"/>
      <c r="J52" s="427" t="s">
        <v>189</v>
      </c>
      <c r="K52" s="428"/>
      <c r="L52" s="1">
        <v>34</v>
      </c>
      <c r="M52" s="292"/>
      <c r="N52" s="292"/>
    </row>
    <row r="53" spans="2:16" s="294" customFormat="1" ht="20.100000000000001" customHeight="1">
      <c r="B53" s="311">
        <v>500</v>
      </c>
      <c r="C53" s="4">
        <v>10</v>
      </c>
      <c r="D53" s="38">
        <f>B53*C53</f>
        <v>5000</v>
      </c>
      <c r="E53" s="312"/>
      <c r="F53" s="427"/>
      <c r="G53" s="428"/>
      <c r="H53" s="198">
        <v>0</v>
      </c>
      <c r="I53" s="306"/>
      <c r="J53" s="282" t="s">
        <v>137</v>
      </c>
      <c r="K53" s="283"/>
      <c r="L53" s="1">
        <v>0</v>
      </c>
      <c r="M53" s="292"/>
      <c r="N53" s="292"/>
    </row>
    <row r="54" spans="2:16" s="294" customFormat="1" ht="20.100000000000001" customHeight="1">
      <c r="B54" s="311">
        <v>100</v>
      </c>
      <c r="C54" s="4">
        <v>31</v>
      </c>
      <c r="D54" s="38">
        <f t="shared" si="3"/>
        <v>3100</v>
      </c>
      <c r="E54" s="312"/>
      <c r="F54" s="427"/>
      <c r="G54" s="428"/>
      <c r="H54" s="1">
        <v>0</v>
      </c>
      <c r="I54" s="312"/>
      <c r="J54" s="282" t="s">
        <v>139</v>
      </c>
      <c r="K54" s="283"/>
      <c r="L54" s="1">
        <v>125</v>
      </c>
      <c r="M54" s="292"/>
      <c r="N54" s="292"/>
    </row>
    <row r="55" spans="2:16" s="294" customFormat="1" ht="20.100000000000001" customHeight="1" thickBot="1">
      <c r="B55" s="322">
        <v>25</v>
      </c>
      <c r="C55" s="7">
        <v>18</v>
      </c>
      <c r="D55" s="38">
        <f t="shared" si="3"/>
        <v>450</v>
      </c>
      <c r="E55" s="312"/>
      <c r="F55" s="411"/>
      <c r="G55" s="412"/>
      <c r="H55" s="2">
        <v>0</v>
      </c>
      <c r="I55" s="306"/>
      <c r="J55" s="411" t="s">
        <v>186</v>
      </c>
      <c r="K55" s="412"/>
      <c r="L55" s="2">
        <v>20000</v>
      </c>
      <c r="M55" s="292"/>
      <c r="N55" s="292"/>
    </row>
    <row r="56" spans="2:16" s="294" customFormat="1" ht="20.100000000000001" customHeight="1" thickBot="1">
      <c r="B56" s="322">
        <v>5</v>
      </c>
      <c r="C56" s="7">
        <v>4</v>
      </c>
      <c r="D56" s="38">
        <f t="shared" si="3"/>
        <v>20</v>
      </c>
      <c r="E56" s="312"/>
      <c r="F56" s="313"/>
      <c r="G56" s="313" t="s">
        <v>43</v>
      </c>
      <c r="H56" s="55">
        <f>SUM(H51:H55)</f>
        <v>20050</v>
      </c>
      <c r="I56" s="312"/>
      <c r="J56" s="313"/>
      <c r="K56" s="313" t="s">
        <v>43</v>
      </c>
      <c r="L56" s="55">
        <f>SUM(L51:L55)</f>
        <v>20159</v>
      </c>
      <c r="M56" s="292"/>
      <c r="N56" s="292"/>
    </row>
    <row r="57" spans="2:16" s="294" customFormat="1" ht="20.100000000000001" customHeight="1" thickBot="1">
      <c r="B57" s="307">
        <v>1</v>
      </c>
      <c r="C57" s="3"/>
      <c r="D57" s="67">
        <f t="shared" si="3"/>
        <v>0</v>
      </c>
      <c r="E57" s="312"/>
      <c r="F57" s="319"/>
      <c r="G57" s="319"/>
      <c r="H57" s="312"/>
      <c r="I57" s="312"/>
      <c r="J57" s="312"/>
      <c r="K57" s="312"/>
      <c r="L57" s="312"/>
      <c r="M57" s="292"/>
      <c r="N57" s="292"/>
    </row>
    <row r="58" spans="2:16" s="294" customFormat="1" ht="20.100000000000001" customHeight="1" thickBot="1">
      <c r="B58" s="319"/>
      <c r="C58" s="313" t="s">
        <v>24</v>
      </c>
      <c r="D58" s="56">
        <f>SUM(D48:D57)</f>
        <v>184570</v>
      </c>
      <c r="E58" s="312"/>
      <c r="F58" s="312"/>
      <c r="G58" s="313" t="s">
        <v>44</v>
      </c>
      <c r="H58" s="56">
        <f>H11+H18+H25+H39+H48+H56</f>
        <v>517174.5</v>
      </c>
      <c r="J58" s="312"/>
      <c r="K58" s="313" t="s">
        <v>44</v>
      </c>
      <c r="L58" s="58">
        <f>L11+L25+L18+L39+L48+L56</f>
        <v>517174.5</v>
      </c>
      <c r="M58" s="292"/>
      <c r="N58" s="292"/>
    </row>
    <row r="59" spans="2:16" s="294" customFormat="1" ht="20.100000000000001" customHeight="1" thickBot="1">
      <c r="B59" s="435"/>
      <c r="C59" s="435"/>
      <c r="D59" s="435"/>
      <c r="E59" s="312"/>
      <c r="F59" s="312"/>
      <c r="G59" s="312"/>
      <c r="H59" s="312"/>
      <c r="J59" s="312"/>
      <c r="K59" s="312"/>
      <c r="L59" s="312"/>
      <c r="M59" s="292"/>
      <c r="N59" s="292"/>
    </row>
    <row r="60" spans="2:16" s="294" customFormat="1" ht="20.100000000000001" customHeight="1" thickBot="1">
      <c r="B60" s="319"/>
      <c r="C60" s="328" t="s">
        <v>30</v>
      </c>
      <c r="D60" s="61">
        <f>D16+D29+D44+D58</f>
        <v>301515.5</v>
      </c>
      <c r="E60" s="312"/>
      <c r="F60" s="312"/>
      <c r="H60" s="312"/>
      <c r="I60" s="312"/>
      <c r="J60" s="312"/>
      <c r="K60" s="329" t="s">
        <v>49</v>
      </c>
      <c r="L60" s="60">
        <f>H58-L58</f>
        <v>0</v>
      </c>
      <c r="M60" s="292"/>
      <c r="N60" s="292"/>
    </row>
    <row r="61" spans="2:16" s="294" customFormat="1" ht="20.100000000000001" customHeight="1">
      <c r="B61" s="312"/>
      <c r="C61" s="312"/>
      <c r="D61" s="312"/>
      <c r="E61" s="312"/>
      <c r="F61" s="312"/>
      <c r="G61" s="312"/>
      <c r="I61" s="330"/>
      <c r="L61" s="312"/>
      <c r="M61" s="292"/>
      <c r="N61" s="292"/>
    </row>
    <row r="62" spans="2:16" s="294" customFormat="1" ht="20.100000000000001" customHeight="1">
      <c r="B62" s="312"/>
      <c r="C62" s="312"/>
      <c r="D62" s="312"/>
      <c r="E62" s="312"/>
      <c r="F62" s="312"/>
      <c r="G62" s="312"/>
      <c r="L62" s="312"/>
      <c r="M62" s="292"/>
      <c r="N62" s="292"/>
    </row>
    <row r="63" spans="2:16" s="294" customFormat="1">
      <c r="B63" s="312"/>
      <c r="C63" s="312"/>
      <c r="D63" s="312"/>
      <c r="E63" s="312"/>
      <c r="F63" s="312"/>
      <c r="G63" s="312"/>
      <c r="H63" s="312"/>
      <c r="I63" s="8"/>
      <c r="L63" s="312"/>
    </row>
    <row r="64" spans="2:16" s="294" customFormat="1">
      <c r="B64" s="312"/>
      <c r="C64" s="8" t="s">
        <v>28</v>
      </c>
      <c r="D64" s="331"/>
      <c r="E64" s="312"/>
      <c r="F64" s="312"/>
      <c r="G64" s="312"/>
      <c r="H64" s="312"/>
      <c r="J64" s="8" t="s">
        <v>29</v>
      </c>
      <c r="K64" s="332"/>
      <c r="L64" s="312"/>
    </row>
    <row r="65" spans="2:12" s="294" customFormat="1">
      <c r="B65" s="312"/>
      <c r="C65" s="312"/>
      <c r="D65" s="312"/>
      <c r="E65" s="312"/>
      <c r="F65" s="312"/>
      <c r="G65" s="312"/>
      <c r="I65" s="312"/>
      <c r="L65" s="312"/>
    </row>
    <row r="66" spans="2:12" s="294" customFormat="1">
      <c r="B66" s="312"/>
      <c r="C66" s="312"/>
      <c r="D66" s="312"/>
      <c r="E66" s="312"/>
      <c r="F66" s="312"/>
      <c r="G66" s="312"/>
      <c r="H66" s="312"/>
      <c r="I66" s="312"/>
      <c r="L66" s="312"/>
    </row>
    <row r="67" spans="2:12">
      <c r="B67" s="312"/>
      <c r="C67" s="312"/>
      <c r="D67" s="312"/>
      <c r="F67" s="312"/>
      <c r="G67" s="312"/>
      <c r="H67" s="312"/>
      <c r="I67" s="312"/>
      <c r="J67" s="294"/>
      <c r="K67" s="294"/>
      <c r="L67" s="312"/>
    </row>
    <row r="68" spans="2:12">
      <c r="B68" s="319"/>
      <c r="C68" s="319"/>
      <c r="D68" s="319"/>
      <c r="F68" s="312"/>
      <c r="G68" s="312"/>
      <c r="H68" s="312"/>
      <c r="I68" s="312"/>
      <c r="J68" s="294"/>
      <c r="K68" s="294"/>
      <c r="L68" s="312"/>
    </row>
    <row r="69" spans="2:12">
      <c r="B69" s="312"/>
      <c r="C69" s="312"/>
      <c r="D69" s="312"/>
      <c r="F69" s="312"/>
      <c r="G69" s="312"/>
      <c r="H69" s="312"/>
      <c r="I69" s="312"/>
      <c r="J69" s="294"/>
      <c r="K69" s="294"/>
      <c r="L69" s="312"/>
    </row>
    <row r="70" spans="2:12">
      <c r="B70" s="312"/>
      <c r="C70" s="312"/>
      <c r="D70" s="312"/>
      <c r="E70" s="333"/>
      <c r="F70" s="312"/>
      <c r="G70" s="312"/>
      <c r="H70" s="312"/>
      <c r="I70" s="312"/>
      <c r="J70" s="294"/>
      <c r="K70" s="294"/>
      <c r="L70" s="312"/>
    </row>
    <row r="71" spans="2:12">
      <c r="D71" s="291" t="s">
        <v>37</v>
      </c>
      <c r="F71" s="312"/>
      <c r="G71" s="312"/>
      <c r="H71" s="312"/>
      <c r="I71" s="312"/>
      <c r="J71" s="312"/>
      <c r="K71" s="312"/>
      <c r="L71" s="312"/>
    </row>
    <row r="72" spans="2:12">
      <c r="F72" s="312"/>
      <c r="G72" s="312"/>
      <c r="H72" s="312"/>
      <c r="I72" s="312"/>
      <c r="J72" s="312"/>
      <c r="K72" s="312"/>
      <c r="L72" s="312"/>
    </row>
    <row r="73" spans="2:12">
      <c r="F73" s="312"/>
      <c r="G73" s="312"/>
      <c r="H73" s="312"/>
      <c r="I73" s="312"/>
      <c r="J73" s="312"/>
      <c r="K73" s="312"/>
      <c r="L73" s="312"/>
    </row>
    <row r="74" spans="2:12">
      <c r="F74" s="312"/>
      <c r="G74" s="312"/>
      <c r="H74" s="312"/>
      <c r="I74" s="333"/>
      <c r="J74" s="312"/>
      <c r="K74" s="312"/>
      <c r="L74" s="312"/>
    </row>
    <row r="75" spans="2:12">
      <c r="F75" s="312"/>
      <c r="G75" s="312"/>
      <c r="H75" s="312"/>
      <c r="J75" s="312"/>
      <c r="K75" s="312"/>
      <c r="L75" s="312"/>
    </row>
    <row r="76" spans="2:12">
      <c r="F76" s="312"/>
      <c r="G76" s="312"/>
      <c r="H76" s="312"/>
      <c r="J76" s="312"/>
      <c r="K76" s="312"/>
      <c r="L76" s="312"/>
    </row>
    <row r="77" spans="2:12">
      <c r="F77" s="333"/>
      <c r="G77" s="333"/>
      <c r="H77" s="333"/>
      <c r="J77" s="333"/>
      <c r="K77" s="333"/>
      <c r="L77" s="333"/>
    </row>
  </sheetData>
  <sheetProtection selectLockedCells="1" selectUnlockedCells="1"/>
  <mergeCells count="75">
    <mergeCell ref="J30:K30"/>
    <mergeCell ref="J31:K31"/>
    <mergeCell ref="J14:K14"/>
    <mergeCell ref="F15:G15"/>
    <mergeCell ref="J15:K15"/>
    <mergeCell ref="F16:G16"/>
    <mergeCell ref="J16:K16"/>
    <mergeCell ref="F27:G27"/>
    <mergeCell ref="J27:K27"/>
    <mergeCell ref="F22:G22"/>
    <mergeCell ref="J22:K22"/>
    <mergeCell ref="F23:G23"/>
    <mergeCell ref="J23:K23"/>
    <mergeCell ref="F24:G24"/>
    <mergeCell ref="J24:K24"/>
    <mergeCell ref="F30:G30"/>
    <mergeCell ref="B31:D31"/>
    <mergeCell ref="B2:L2"/>
    <mergeCell ref="B3:L3"/>
    <mergeCell ref="B7:D7"/>
    <mergeCell ref="F8:H8"/>
    <mergeCell ref="J8:L8"/>
    <mergeCell ref="B8:D8"/>
    <mergeCell ref="F9:G9"/>
    <mergeCell ref="J9:K9"/>
    <mergeCell ref="F10:G10"/>
    <mergeCell ref="J10:K10"/>
    <mergeCell ref="F13:G13"/>
    <mergeCell ref="J13:K13"/>
    <mergeCell ref="F17:G17"/>
    <mergeCell ref="J17:K17"/>
    <mergeCell ref="F14:G14"/>
    <mergeCell ref="B18:D18"/>
    <mergeCell ref="F20:G20"/>
    <mergeCell ref="J20:K20"/>
    <mergeCell ref="F21:G21"/>
    <mergeCell ref="J21:K21"/>
    <mergeCell ref="J52:K52"/>
    <mergeCell ref="F34:G34"/>
    <mergeCell ref="J36:K36"/>
    <mergeCell ref="J37:K37"/>
    <mergeCell ref="F38:G38"/>
    <mergeCell ref="J38:K38"/>
    <mergeCell ref="J33:K33"/>
    <mergeCell ref="J35:K35"/>
    <mergeCell ref="F55:G55"/>
    <mergeCell ref="B59:D59"/>
    <mergeCell ref="B46:D46"/>
    <mergeCell ref="F50:G50"/>
    <mergeCell ref="J50:K50"/>
    <mergeCell ref="F54:G54"/>
    <mergeCell ref="F46:G46"/>
    <mergeCell ref="J46:K46"/>
    <mergeCell ref="F47:G47"/>
    <mergeCell ref="J47:K47"/>
    <mergeCell ref="F51:G51"/>
    <mergeCell ref="F52:G52"/>
    <mergeCell ref="F53:G53"/>
    <mergeCell ref="J55:K55"/>
    <mergeCell ref="F32:G32"/>
    <mergeCell ref="F33:G33"/>
    <mergeCell ref="F31:G31"/>
    <mergeCell ref="J28:K28"/>
    <mergeCell ref="F45:G45"/>
    <mergeCell ref="J45:K45"/>
    <mergeCell ref="J43:K43"/>
    <mergeCell ref="J44:K44"/>
    <mergeCell ref="F43:G43"/>
    <mergeCell ref="F44:G44"/>
    <mergeCell ref="F41:G41"/>
    <mergeCell ref="J41:K41"/>
    <mergeCell ref="J29:K29"/>
    <mergeCell ref="J42:K42"/>
    <mergeCell ref="J34:K34"/>
    <mergeCell ref="J32:K32"/>
  </mergeCells>
  <phoneticPr fontId="27" type="noConversion"/>
  <printOptions horizontalCentered="1"/>
  <pageMargins left="0.23622047244094491" right="0.12" top="0.19685039370078741" bottom="0.15748031496062992" header="0.15748031496062992" footer="0.15748031496062992"/>
  <pageSetup scale="50" orientation="portrait" horizontalDpi="360" verticalDpi="360" r:id="rId1"/>
  <ignoredErrors>
    <ignoredError sqref="D12" emptyCellReferenc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5" tint="-0.249977111117893"/>
    <pageSetUpPr fitToPage="1"/>
  </sheetPr>
  <dimension ref="B1:O72"/>
  <sheetViews>
    <sheetView zoomScale="85" zoomScaleNormal="85" workbookViewId="0">
      <selection activeCell="F37" sqref="F37:G37"/>
    </sheetView>
  </sheetViews>
  <sheetFormatPr defaultRowHeight="15"/>
  <cols>
    <col min="1" max="1" width="1.7109375" style="122" customWidth="1"/>
    <col min="2" max="2" width="18.7109375" style="121" customWidth="1"/>
    <col min="3" max="3" width="15.7109375" style="121" customWidth="1"/>
    <col min="4" max="4" width="20.7109375" style="121" customWidth="1"/>
    <col min="5" max="5" width="1.7109375" style="121" customWidth="1"/>
    <col min="6" max="7" width="15.7109375" style="121" customWidth="1"/>
    <col min="8" max="8" width="20.7109375" style="121" customWidth="1"/>
    <col min="9" max="9" width="1.7109375" style="121" customWidth="1"/>
    <col min="10" max="11" width="15.7109375" style="121" customWidth="1"/>
    <col min="12" max="12" width="22.5703125" style="121" customWidth="1"/>
    <col min="13" max="13" width="2.5703125" style="122" customWidth="1"/>
    <col min="14" max="14" width="9.140625" style="122"/>
    <col min="15" max="15" width="20.7109375" style="122" customWidth="1"/>
    <col min="16" max="16384" width="9.140625" style="122"/>
  </cols>
  <sheetData>
    <row r="1" spans="2:15" ht="8.25" customHeight="1" thickBot="1"/>
    <row r="2" spans="2:15" ht="24.95" customHeight="1">
      <c r="B2" s="469" t="s">
        <v>69</v>
      </c>
      <c r="C2" s="470"/>
      <c r="D2" s="470"/>
      <c r="E2" s="470"/>
      <c r="F2" s="470"/>
      <c r="G2" s="470"/>
      <c r="H2" s="470"/>
      <c r="I2" s="470"/>
      <c r="J2" s="470"/>
      <c r="K2" s="470"/>
      <c r="L2" s="471"/>
    </row>
    <row r="3" spans="2:15" ht="24.95" customHeight="1" thickBot="1">
      <c r="B3" s="472">
        <f>'VIP (FW02)'!B3</f>
        <v>44427</v>
      </c>
      <c r="C3" s="473"/>
      <c r="D3" s="473"/>
      <c r="E3" s="473"/>
      <c r="F3" s="473"/>
      <c r="G3" s="473"/>
      <c r="H3" s="473"/>
      <c r="I3" s="473"/>
      <c r="J3" s="473"/>
      <c r="K3" s="473"/>
      <c r="L3" s="474"/>
    </row>
    <row r="4" spans="2:15" s="124" customFormat="1"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2"/>
      <c r="N4" s="122"/>
      <c r="O4" s="122"/>
    </row>
    <row r="5" spans="2:15" s="124" customFormat="1" ht="20.100000000000001" customHeight="1">
      <c r="B5" s="20" t="s">
        <v>1</v>
      </c>
      <c r="C5" s="21" t="s">
        <v>127</v>
      </c>
      <c r="D5" s="21"/>
      <c r="E5" s="125"/>
      <c r="F5" s="475" t="s">
        <v>70</v>
      </c>
      <c r="G5" s="475"/>
      <c r="H5" s="475"/>
      <c r="I5" s="24"/>
      <c r="K5" s="20" t="s">
        <v>2</v>
      </c>
      <c r="L5" s="126" t="s">
        <v>80</v>
      </c>
      <c r="M5" s="122"/>
      <c r="N5" s="122"/>
      <c r="O5" s="122"/>
    </row>
    <row r="6" spans="2:15" s="124" customFormat="1" ht="20.100000000000001" customHeight="1" thickBot="1">
      <c r="B6" s="26"/>
      <c r="D6" s="127"/>
      <c r="E6" s="125"/>
      <c r="F6" s="128"/>
      <c r="G6" s="128"/>
      <c r="H6" s="23"/>
      <c r="I6" s="24"/>
      <c r="J6" s="26"/>
      <c r="K6" s="26"/>
      <c r="L6" s="129"/>
      <c r="M6" s="122"/>
      <c r="N6" s="122"/>
      <c r="O6" s="122"/>
    </row>
    <row r="7" spans="2:15" s="124" customFormat="1" ht="20.100000000000001" customHeight="1" thickBot="1">
      <c r="B7" s="476" t="s">
        <v>3</v>
      </c>
      <c r="C7" s="476"/>
      <c r="D7" s="476"/>
      <c r="E7" s="29"/>
      <c r="F7" s="477" t="s">
        <v>4</v>
      </c>
      <c r="G7" s="478"/>
      <c r="H7" s="479"/>
      <c r="I7" s="30"/>
      <c r="J7" s="477" t="s">
        <v>5</v>
      </c>
      <c r="K7" s="478"/>
      <c r="L7" s="479"/>
      <c r="M7" s="122"/>
      <c r="N7" s="122"/>
      <c r="O7" s="122"/>
    </row>
    <row r="8" spans="2:15" s="124" customFormat="1" ht="20.100000000000001" customHeight="1">
      <c r="B8" s="404" t="s">
        <v>6</v>
      </c>
      <c r="C8" s="480"/>
      <c r="D8" s="405"/>
      <c r="E8" s="30"/>
      <c r="F8" s="481" t="s">
        <v>7</v>
      </c>
      <c r="G8" s="482"/>
      <c r="H8" s="86">
        <v>0</v>
      </c>
      <c r="I8" s="30"/>
      <c r="J8" s="481" t="s">
        <v>7</v>
      </c>
      <c r="K8" s="482"/>
      <c r="L8" s="130">
        <f>D16+D22</f>
        <v>0</v>
      </c>
      <c r="M8" s="122"/>
      <c r="N8" s="122"/>
      <c r="O8" s="122"/>
    </row>
    <row r="9" spans="2:15" s="124" customFormat="1" ht="20.100000000000001" customHeight="1" thickBot="1">
      <c r="B9" s="31" t="s">
        <v>8</v>
      </c>
      <c r="C9" s="32" t="s">
        <v>9</v>
      </c>
      <c r="D9" s="33" t="s">
        <v>10</v>
      </c>
      <c r="E9" s="30"/>
      <c r="F9" s="383" t="s">
        <v>11</v>
      </c>
      <c r="G9" s="384"/>
      <c r="H9" s="10">
        <v>5006</v>
      </c>
      <c r="I9" s="30"/>
      <c r="J9" s="383" t="s">
        <v>11</v>
      </c>
      <c r="K9" s="408"/>
      <c r="L9" s="131">
        <f>D37+D51+D59</f>
        <v>5006</v>
      </c>
      <c r="M9" s="122"/>
      <c r="N9" s="122"/>
      <c r="O9" s="122"/>
    </row>
    <row r="10" spans="2:15" s="124" customFormat="1" ht="20.100000000000001" customHeight="1" thickBot="1">
      <c r="B10" s="34">
        <v>100</v>
      </c>
      <c r="C10" s="4"/>
      <c r="D10" s="132">
        <f t="shared" ref="D10:D15" si="0">B10*C10</f>
        <v>0</v>
      </c>
      <c r="E10" s="30"/>
      <c r="F10" s="133"/>
      <c r="G10" s="36" t="s">
        <v>12</v>
      </c>
      <c r="H10" s="55">
        <f>SUM(H8:H9)</f>
        <v>5006</v>
      </c>
      <c r="I10" s="30"/>
      <c r="J10" s="36"/>
      <c r="K10" s="36" t="s">
        <v>12</v>
      </c>
      <c r="L10" s="55">
        <f>SUM(L8:L9)</f>
        <v>5006</v>
      </c>
      <c r="M10" s="122"/>
      <c r="N10" s="122"/>
      <c r="O10" s="122"/>
    </row>
    <row r="11" spans="2:15" s="124" customFormat="1" ht="20.100000000000001" customHeight="1" thickBot="1">
      <c r="B11" s="37">
        <v>50</v>
      </c>
      <c r="C11" s="4"/>
      <c r="D11" s="38">
        <f t="shared" si="0"/>
        <v>0</v>
      </c>
      <c r="E11" s="30"/>
      <c r="F11" s="133"/>
      <c r="G11" s="133"/>
      <c r="H11" s="133"/>
      <c r="I11" s="133"/>
      <c r="J11" s="133"/>
      <c r="K11" s="133"/>
      <c r="L11" s="133"/>
      <c r="M11" s="122"/>
      <c r="N11" s="122"/>
      <c r="O11" s="122"/>
    </row>
    <row r="12" spans="2:15" s="124" customFormat="1" ht="20.100000000000001" customHeight="1" thickBot="1">
      <c r="B12" s="37">
        <v>20</v>
      </c>
      <c r="C12" s="4"/>
      <c r="D12" s="38">
        <f t="shared" si="0"/>
        <v>0</v>
      </c>
      <c r="E12" s="30"/>
      <c r="F12" s="387" t="s">
        <v>13</v>
      </c>
      <c r="G12" s="388"/>
      <c r="H12" s="87" t="s">
        <v>14</v>
      </c>
      <c r="I12" s="30"/>
      <c r="J12" s="387" t="s">
        <v>15</v>
      </c>
      <c r="K12" s="388"/>
      <c r="L12" s="87" t="s">
        <v>14</v>
      </c>
      <c r="M12" s="122"/>
    </row>
    <row r="13" spans="2:15" s="124" customFormat="1" ht="20.100000000000001" customHeight="1">
      <c r="B13" s="37">
        <v>10</v>
      </c>
      <c r="C13" s="4"/>
      <c r="D13" s="38">
        <f t="shared" si="0"/>
        <v>0</v>
      </c>
      <c r="E13" s="30"/>
      <c r="F13" s="483"/>
      <c r="G13" s="484"/>
      <c r="H13" s="15">
        <v>0</v>
      </c>
      <c r="I13" s="30"/>
      <c r="J13" s="483"/>
      <c r="K13" s="484"/>
      <c r="L13" s="15">
        <v>0</v>
      </c>
      <c r="M13" s="122"/>
      <c r="N13" s="122"/>
      <c r="O13" s="122"/>
    </row>
    <row r="14" spans="2:15" s="124" customFormat="1" ht="20.100000000000001" customHeight="1">
      <c r="B14" s="37">
        <v>5</v>
      </c>
      <c r="C14" s="4"/>
      <c r="D14" s="38">
        <f t="shared" si="0"/>
        <v>0</v>
      </c>
      <c r="E14" s="30"/>
      <c r="F14" s="423"/>
      <c r="G14" s="424"/>
      <c r="H14" s="1">
        <v>0</v>
      </c>
      <c r="I14" s="30"/>
      <c r="J14" s="423"/>
      <c r="K14" s="424"/>
      <c r="L14" s="1">
        <v>0</v>
      </c>
      <c r="M14" s="122"/>
      <c r="N14" s="122"/>
      <c r="O14" s="122"/>
    </row>
    <row r="15" spans="2:15" s="124" customFormat="1" ht="20.100000000000001" customHeight="1" thickBot="1">
      <c r="B15" s="31">
        <v>1</v>
      </c>
      <c r="C15" s="3"/>
      <c r="D15" s="69">
        <f t="shared" si="0"/>
        <v>0</v>
      </c>
      <c r="E15" s="30"/>
      <c r="F15" s="423"/>
      <c r="G15" s="424"/>
      <c r="H15" s="1">
        <v>0</v>
      </c>
      <c r="I15" s="30"/>
      <c r="J15" s="423"/>
      <c r="K15" s="424"/>
      <c r="L15" s="1">
        <v>0</v>
      </c>
      <c r="M15" s="122"/>
      <c r="N15" s="122"/>
      <c r="O15" s="122"/>
    </row>
    <row r="16" spans="2:15" s="124" customFormat="1" ht="20.100000000000001" customHeight="1" thickBot="1">
      <c r="B16" s="30"/>
      <c r="C16" s="36" t="s">
        <v>12</v>
      </c>
      <c r="D16" s="56">
        <f>SUM(D10:D15)</f>
        <v>0</v>
      </c>
      <c r="E16" s="30"/>
      <c r="F16" s="485"/>
      <c r="G16" s="486"/>
      <c r="H16" s="11">
        <v>0</v>
      </c>
      <c r="I16" s="30"/>
      <c r="J16" s="485"/>
      <c r="K16" s="486"/>
      <c r="L16" s="1">
        <v>0</v>
      </c>
      <c r="M16" s="122"/>
      <c r="N16" s="122"/>
      <c r="O16" s="122"/>
    </row>
    <row r="17" spans="2:15" s="124" customFormat="1" ht="20.100000000000001" customHeight="1" thickBot="1">
      <c r="B17" s="133"/>
      <c r="C17" s="133"/>
      <c r="D17" s="133"/>
      <c r="E17" s="30"/>
      <c r="F17" s="133"/>
      <c r="G17" s="36" t="s">
        <v>16</v>
      </c>
      <c r="H17" s="56">
        <f>SUM(H13:H16)</f>
        <v>0</v>
      </c>
      <c r="I17" s="30"/>
      <c r="J17" s="36"/>
      <c r="K17" s="36" t="s">
        <v>16</v>
      </c>
      <c r="L17" s="56">
        <f>SUM(L13:L16)</f>
        <v>0</v>
      </c>
      <c r="M17" s="122"/>
      <c r="N17" s="122"/>
      <c r="O17" s="122"/>
    </row>
    <row r="18" spans="2:15" s="124" customFormat="1" ht="20.100000000000001" customHeight="1" thickBot="1">
      <c r="B18" s="404" t="s">
        <v>17</v>
      </c>
      <c r="C18" s="480"/>
      <c r="D18" s="405"/>
      <c r="E18" s="30"/>
      <c r="F18" s="39"/>
      <c r="G18" s="39"/>
      <c r="H18" s="30"/>
      <c r="I18" s="30"/>
      <c r="J18" s="30"/>
      <c r="K18" s="30"/>
      <c r="L18" s="30"/>
      <c r="M18" s="122"/>
      <c r="N18" s="122"/>
      <c r="O18" s="122"/>
    </row>
    <row r="19" spans="2:15" s="124" customFormat="1" ht="20.100000000000001" customHeight="1" thickBot="1">
      <c r="B19" s="31" t="s">
        <v>8</v>
      </c>
      <c r="C19" s="32" t="s">
        <v>9</v>
      </c>
      <c r="D19" s="33" t="s">
        <v>10</v>
      </c>
      <c r="E19" s="30"/>
      <c r="F19" s="387" t="s">
        <v>18</v>
      </c>
      <c r="G19" s="388"/>
      <c r="H19" s="87" t="s">
        <v>14</v>
      </c>
      <c r="I19" s="30"/>
      <c r="J19" s="387" t="s">
        <v>19</v>
      </c>
      <c r="K19" s="388"/>
      <c r="L19" s="87" t="s">
        <v>14</v>
      </c>
      <c r="M19" s="122"/>
      <c r="N19" s="122"/>
      <c r="O19" s="122"/>
    </row>
    <row r="20" spans="2:15" s="124" customFormat="1" ht="20.100000000000001" customHeight="1">
      <c r="B20" s="34">
        <v>2000</v>
      </c>
      <c r="C20" s="5"/>
      <c r="D20" s="132">
        <f>B20*C20</f>
        <v>0</v>
      </c>
      <c r="E20" s="30"/>
      <c r="F20" s="441" t="s">
        <v>101</v>
      </c>
      <c r="G20" s="442"/>
      <c r="H20" s="15">
        <v>0</v>
      </c>
      <c r="I20" s="30"/>
      <c r="J20" s="441" t="s">
        <v>101</v>
      </c>
      <c r="K20" s="442"/>
      <c r="L20" s="15">
        <v>0</v>
      </c>
      <c r="M20" s="122"/>
      <c r="N20" s="122"/>
      <c r="O20" s="122"/>
    </row>
    <row r="21" spans="2:15" s="124" customFormat="1" ht="20.100000000000001" customHeight="1" thickBot="1">
      <c r="B21" s="31">
        <v>1000</v>
      </c>
      <c r="C21" s="3"/>
      <c r="D21" s="69">
        <f>B21*C21</f>
        <v>0</v>
      </c>
      <c r="E21" s="30"/>
      <c r="F21" s="423"/>
      <c r="G21" s="424"/>
      <c r="H21" s="1">
        <v>0</v>
      </c>
      <c r="I21" s="30"/>
      <c r="J21" s="441"/>
      <c r="K21" s="442"/>
      <c r="L21" s="1">
        <v>0</v>
      </c>
      <c r="M21" s="122"/>
      <c r="N21" s="122"/>
      <c r="O21" s="122"/>
    </row>
    <row r="22" spans="2:15" s="124" customFormat="1" ht="20.100000000000001" customHeight="1" thickBot="1">
      <c r="B22" s="133"/>
      <c r="C22" s="36" t="s">
        <v>16</v>
      </c>
      <c r="D22" s="56">
        <f>SUM(D20:D21)</f>
        <v>0</v>
      </c>
      <c r="E22" s="30"/>
      <c r="F22" s="423"/>
      <c r="G22" s="424"/>
      <c r="H22" s="1">
        <v>0</v>
      </c>
      <c r="I22" s="30"/>
      <c r="J22" s="441"/>
      <c r="K22" s="442"/>
      <c r="L22" s="1">
        <v>0</v>
      </c>
      <c r="M22" s="122"/>
      <c r="N22" s="122"/>
      <c r="O22" s="122"/>
    </row>
    <row r="23" spans="2:15" s="124" customFormat="1" ht="20.100000000000001" customHeight="1" thickBot="1">
      <c r="B23" s="133"/>
      <c r="C23" s="133"/>
      <c r="D23" s="133"/>
      <c r="E23" s="30"/>
      <c r="F23" s="485"/>
      <c r="G23" s="486"/>
      <c r="H23" s="11">
        <v>0</v>
      </c>
      <c r="I23" s="30">
        <v>747</v>
      </c>
      <c r="J23" s="485"/>
      <c r="K23" s="486"/>
      <c r="L23" s="11">
        <v>0</v>
      </c>
      <c r="M23" s="122"/>
      <c r="N23" s="122"/>
    </row>
    <row r="24" spans="2:15" s="124" customFormat="1" ht="20.100000000000001" customHeight="1" thickBot="1">
      <c r="B24" s="401" t="s">
        <v>20</v>
      </c>
      <c r="C24" s="402"/>
      <c r="D24" s="403"/>
      <c r="E24" s="30"/>
      <c r="F24" s="133"/>
      <c r="G24" s="36" t="s">
        <v>21</v>
      </c>
      <c r="H24" s="56">
        <f>SUM(H20:H23)</f>
        <v>0</v>
      </c>
      <c r="I24" s="30"/>
      <c r="J24" s="36"/>
      <c r="K24" s="36" t="s">
        <v>21</v>
      </c>
      <c r="L24" s="56">
        <f>SUM(L20:L23)</f>
        <v>0</v>
      </c>
      <c r="M24" s="122"/>
      <c r="N24" s="122"/>
    </row>
    <row r="25" spans="2:15" s="124" customFormat="1" ht="20.100000000000001" customHeight="1" thickBot="1">
      <c r="B25" s="31" t="s">
        <v>22</v>
      </c>
      <c r="C25" s="32" t="s">
        <v>9</v>
      </c>
      <c r="D25" s="33" t="s">
        <v>10</v>
      </c>
      <c r="E25" s="30"/>
      <c r="F25" s="39"/>
      <c r="G25" s="39"/>
      <c r="H25" s="30"/>
      <c r="I25" s="30"/>
      <c r="J25" s="30"/>
      <c r="K25" s="30"/>
      <c r="L25" s="30"/>
      <c r="M25" s="122"/>
      <c r="N25" s="122"/>
    </row>
    <row r="26" spans="2:15" s="124" customFormat="1" ht="20.100000000000001" customHeight="1" thickBot="1">
      <c r="B26" s="40">
        <v>100000</v>
      </c>
      <c r="C26" s="6"/>
      <c r="D26" s="57">
        <f>B26*C26</f>
        <v>0</v>
      </c>
      <c r="E26" s="30"/>
      <c r="F26" s="387" t="s">
        <v>23</v>
      </c>
      <c r="G26" s="388"/>
      <c r="H26" s="87" t="s">
        <v>14</v>
      </c>
      <c r="I26" s="30"/>
      <c r="J26" s="387" t="s">
        <v>71</v>
      </c>
      <c r="K26" s="388"/>
      <c r="L26" s="87" t="s">
        <v>14</v>
      </c>
      <c r="M26" s="122"/>
      <c r="N26" s="122"/>
    </row>
    <row r="27" spans="2:15" s="124" customFormat="1" ht="20.100000000000001" customHeight="1">
      <c r="B27" s="37">
        <v>50000</v>
      </c>
      <c r="C27" s="4"/>
      <c r="D27" s="57">
        <f t="shared" ref="D27:D36" si="1">B27*C27</f>
        <v>0</v>
      </c>
      <c r="E27" s="30"/>
      <c r="F27" s="483"/>
      <c r="G27" s="484"/>
      <c r="H27" s="15">
        <v>0</v>
      </c>
      <c r="I27" s="30"/>
      <c r="J27" s="483"/>
      <c r="K27" s="484"/>
      <c r="L27" s="15">
        <v>0</v>
      </c>
      <c r="M27" s="122"/>
      <c r="N27" s="122" t="s">
        <v>102</v>
      </c>
    </row>
    <row r="28" spans="2:15" s="124" customFormat="1" ht="20.100000000000001" customHeight="1">
      <c r="B28" s="37">
        <v>10000</v>
      </c>
      <c r="C28" s="4"/>
      <c r="D28" s="57">
        <f t="shared" si="1"/>
        <v>0</v>
      </c>
      <c r="E28" s="30">
        <v>12</v>
      </c>
      <c r="F28" s="423"/>
      <c r="G28" s="424"/>
      <c r="H28" s="1">
        <v>0</v>
      </c>
      <c r="I28" s="30"/>
      <c r="J28" s="423"/>
      <c r="K28" s="424"/>
      <c r="L28" s="1">
        <v>0</v>
      </c>
      <c r="M28" s="122"/>
      <c r="N28" s="122"/>
    </row>
    <row r="29" spans="2:15" s="124" customFormat="1" ht="20.100000000000001" customHeight="1">
      <c r="B29" s="37">
        <v>5000</v>
      </c>
      <c r="C29" s="4"/>
      <c r="D29" s="57">
        <f t="shared" si="1"/>
        <v>0</v>
      </c>
      <c r="E29" s="30"/>
      <c r="F29" s="423"/>
      <c r="G29" s="424"/>
      <c r="H29" s="1">
        <v>0</v>
      </c>
      <c r="I29" s="30"/>
      <c r="J29" s="423"/>
      <c r="K29" s="424"/>
      <c r="L29" s="1">
        <v>0</v>
      </c>
      <c r="M29" s="122"/>
      <c r="N29" s="122"/>
    </row>
    <row r="30" spans="2:15" s="124" customFormat="1" ht="20.100000000000001" customHeight="1" thickBot="1">
      <c r="B30" s="37">
        <v>1000</v>
      </c>
      <c r="C30" s="4"/>
      <c r="D30" s="57">
        <f t="shared" si="1"/>
        <v>0</v>
      </c>
      <c r="E30" s="30"/>
      <c r="F30" s="487"/>
      <c r="G30" s="488"/>
      <c r="H30" s="1">
        <v>0</v>
      </c>
      <c r="I30" s="30"/>
      <c r="J30" s="487"/>
      <c r="K30" s="488"/>
      <c r="L30" s="1">
        <v>0</v>
      </c>
      <c r="M30" s="122"/>
      <c r="N30" s="122"/>
    </row>
    <row r="31" spans="2:15" s="124" customFormat="1" ht="20.100000000000001" customHeight="1" thickBot="1">
      <c r="B31" s="37">
        <v>500</v>
      </c>
      <c r="C31" s="4"/>
      <c r="D31" s="57">
        <f t="shared" si="1"/>
        <v>0</v>
      </c>
      <c r="E31" s="134"/>
      <c r="F31" s="133"/>
      <c r="G31" s="36" t="s">
        <v>24</v>
      </c>
      <c r="H31" s="56">
        <f>SUM(H27:H30)</f>
        <v>0</v>
      </c>
      <c r="I31" s="30"/>
      <c r="J31" s="36"/>
      <c r="K31" s="36" t="s">
        <v>24</v>
      </c>
      <c r="L31" s="56">
        <f>SUM(L27:L30)</f>
        <v>0</v>
      </c>
      <c r="M31" s="122"/>
      <c r="N31" s="122"/>
    </row>
    <row r="32" spans="2:15" s="124" customFormat="1" ht="20.100000000000001" customHeight="1" thickBot="1">
      <c r="B32" s="37">
        <v>100</v>
      </c>
      <c r="C32" s="4">
        <v>25</v>
      </c>
      <c r="D32" s="57">
        <f t="shared" si="1"/>
        <v>2500</v>
      </c>
      <c r="E32" s="134"/>
      <c r="F32" s="30"/>
      <c r="G32" s="30"/>
      <c r="H32" s="42"/>
      <c r="I32" s="43"/>
      <c r="J32" s="43"/>
      <c r="K32" s="43"/>
      <c r="L32" s="42"/>
      <c r="M32" s="122"/>
      <c r="N32" s="122"/>
    </row>
    <row r="33" spans="2:14" s="124" customFormat="1" ht="20.100000000000001" customHeight="1" thickBot="1">
      <c r="B33" s="44">
        <v>25</v>
      </c>
      <c r="C33" s="4">
        <v>87</v>
      </c>
      <c r="D33" s="57">
        <f t="shared" si="1"/>
        <v>2175</v>
      </c>
      <c r="E33" s="134"/>
      <c r="F33" s="387" t="s">
        <v>39</v>
      </c>
      <c r="G33" s="388"/>
      <c r="H33" s="87" t="s">
        <v>14</v>
      </c>
      <c r="I33" s="30"/>
      <c r="J33" s="387" t="s">
        <v>42</v>
      </c>
      <c r="K33" s="388"/>
      <c r="L33" s="87" t="s">
        <v>14</v>
      </c>
      <c r="M33" s="122"/>
      <c r="N33" s="122"/>
    </row>
    <row r="34" spans="2:14" s="124" customFormat="1" ht="20.100000000000001" customHeight="1">
      <c r="B34" s="44">
        <v>5</v>
      </c>
      <c r="C34" s="4">
        <v>60</v>
      </c>
      <c r="D34" s="57">
        <f t="shared" si="1"/>
        <v>300</v>
      </c>
      <c r="E34" s="134"/>
      <c r="F34" s="483"/>
      <c r="G34" s="484"/>
      <c r="H34" s="15">
        <v>0</v>
      </c>
      <c r="I34" s="30"/>
      <c r="J34" s="483"/>
      <c r="K34" s="484"/>
      <c r="L34" s="15">
        <v>0</v>
      </c>
      <c r="M34" s="122"/>
      <c r="N34" s="122"/>
    </row>
    <row r="35" spans="2:14" s="124" customFormat="1" ht="20.100000000000001" customHeight="1">
      <c r="B35" s="44">
        <v>1</v>
      </c>
      <c r="C35" s="4">
        <v>21</v>
      </c>
      <c r="D35" s="57">
        <f t="shared" si="1"/>
        <v>21</v>
      </c>
      <c r="E35" s="134"/>
      <c r="F35" s="423"/>
      <c r="G35" s="424"/>
      <c r="H35" s="1">
        <v>0</v>
      </c>
      <c r="I35" s="30"/>
      <c r="J35" s="423"/>
      <c r="K35" s="424"/>
      <c r="L35" s="1">
        <v>0</v>
      </c>
      <c r="M35" s="122"/>
      <c r="N35" s="122"/>
    </row>
    <row r="36" spans="2:14" s="124" customFormat="1" ht="20.100000000000001" customHeight="1" thickBot="1">
      <c r="B36" s="45">
        <v>0.5</v>
      </c>
      <c r="C36" s="3">
        <v>20</v>
      </c>
      <c r="D36" s="66">
        <f t="shared" si="1"/>
        <v>10</v>
      </c>
      <c r="E36" s="134"/>
      <c r="F36" s="423"/>
      <c r="G36" s="424"/>
      <c r="H36" s="1">
        <v>0</v>
      </c>
      <c r="I36" s="30"/>
      <c r="J36" s="423"/>
      <c r="K36" s="424"/>
      <c r="L36" s="1">
        <v>0</v>
      </c>
      <c r="M36" s="122"/>
      <c r="N36" s="122"/>
    </row>
    <row r="37" spans="2:14" s="124" customFormat="1" ht="20.100000000000001" customHeight="1" thickBot="1">
      <c r="B37" s="46"/>
      <c r="C37" s="36" t="s">
        <v>21</v>
      </c>
      <c r="D37" s="56">
        <f>SUM(D26:D36)</f>
        <v>5006</v>
      </c>
      <c r="E37" s="134"/>
      <c r="F37" s="487"/>
      <c r="G37" s="488"/>
      <c r="H37" s="11">
        <v>0</v>
      </c>
      <c r="I37" s="30"/>
      <c r="J37" s="485"/>
      <c r="K37" s="486"/>
      <c r="L37" s="11">
        <v>0</v>
      </c>
      <c r="M37" s="122"/>
      <c r="N37" s="122"/>
    </row>
    <row r="38" spans="2:14" s="124" customFormat="1" ht="20.100000000000001" customHeight="1" thickBot="1">
      <c r="B38" s="47"/>
      <c r="C38" s="36"/>
      <c r="D38" s="30"/>
      <c r="E38" s="134"/>
      <c r="F38" s="36"/>
      <c r="G38" s="36" t="s">
        <v>27</v>
      </c>
      <c r="H38" s="56">
        <f>SUM(H34:H37)</f>
        <v>0</v>
      </c>
      <c r="I38" s="30"/>
      <c r="J38" s="36"/>
      <c r="K38" s="36" t="s">
        <v>27</v>
      </c>
      <c r="L38" s="56">
        <f>SUM(L34:L37)</f>
        <v>0</v>
      </c>
      <c r="M38" s="122"/>
      <c r="N38" s="122"/>
    </row>
    <row r="39" spans="2:14" s="124" customFormat="1" ht="20.100000000000001" customHeight="1" thickBot="1">
      <c r="B39" s="489" t="s">
        <v>46</v>
      </c>
      <c r="C39" s="490"/>
      <c r="D39" s="491"/>
      <c r="E39" s="133"/>
      <c r="F39" s="134"/>
      <c r="G39" s="134"/>
      <c r="H39" s="133"/>
      <c r="I39" s="133"/>
      <c r="J39" s="133"/>
      <c r="K39" s="133"/>
      <c r="L39" s="133"/>
      <c r="M39" s="122"/>
      <c r="N39" s="122"/>
    </row>
    <row r="40" spans="2:14" s="124" customFormat="1" ht="20.100000000000001" customHeight="1" thickBot="1">
      <c r="B40" s="31" t="s">
        <v>22</v>
      </c>
      <c r="C40" s="32" t="s">
        <v>9</v>
      </c>
      <c r="D40" s="33" t="s">
        <v>10</v>
      </c>
      <c r="E40" s="135"/>
      <c r="F40" s="387" t="s">
        <v>25</v>
      </c>
      <c r="G40" s="388"/>
      <c r="H40" s="87" t="s">
        <v>14</v>
      </c>
      <c r="I40" s="30"/>
      <c r="J40" s="387" t="s">
        <v>26</v>
      </c>
      <c r="K40" s="388"/>
      <c r="L40" s="87" t="s">
        <v>14</v>
      </c>
      <c r="M40" s="122"/>
      <c r="N40" s="122"/>
    </row>
    <row r="41" spans="2:14" s="124" customFormat="1" ht="20.100000000000001" customHeight="1">
      <c r="B41" s="40">
        <v>100000</v>
      </c>
      <c r="C41" s="6"/>
      <c r="D41" s="57">
        <f>B41*C41</f>
        <v>0</v>
      </c>
      <c r="E41" s="135"/>
      <c r="F41" s="441"/>
      <c r="G41" s="442"/>
      <c r="H41" s="15">
        <v>0</v>
      </c>
      <c r="I41" s="30"/>
      <c r="J41" s="483"/>
      <c r="K41" s="484"/>
      <c r="L41" s="15">
        <v>0</v>
      </c>
      <c r="M41" s="122"/>
      <c r="N41" s="122"/>
    </row>
    <row r="42" spans="2:14" s="124" customFormat="1" ht="20.100000000000001" customHeight="1">
      <c r="B42" s="37">
        <v>50000</v>
      </c>
      <c r="C42" s="4"/>
      <c r="D42" s="38">
        <f>B42*C42</f>
        <v>0</v>
      </c>
      <c r="E42" s="135"/>
      <c r="F42" s="423"/>
      <c r="G42" s="424"/>
      <c r="H42" s="1">
        <v>0</v>
      </c>
      <c r="I42" s="30"/>
      <c r="J42" s="423"/>
      <c r="K42" s="424"/>
      <c r="L42" s="15">
        <v>0</v>
      </c>
      <c r="M42" s="122"/>
      <c r="N42" s="122"/>
    </row>
    <row r="43" spans="2:14" s="124" customFormat="1" ht="20.100000000000001" customHeight="1">
      <c r="B43" s="37">
        <v>10000</v>
      </c>
      <c r="C43" s="4"/>
      <c r="D43" s="38">
        <f t="shared" ref="D43:D50" si="2">B43*C43</f>
        <v>0</v>
      </c>
      <c r="E43" s="135"/>
      <c r="F43" s="423"/>
      <c r="G43" s="424"/>
      <c r="H43" s="1">
        <v>0</v>
      </c>
      <c r="I43" s="30"/>
      <c r="J43" s="423"/>
      <c r="K43" s="424"/>
      <c r="L43" s="1">
        <v>0</v>
      </c>
      <c r="M43" s="122"/>
      <c r="N43" s="122"/>
    </row>
    <row r="44" spans="2:14" s="124" customFormat="1" ht="20.100000000000001" customHeight="1">
      <c r="B44" s="37">
        <v>5000</v>
      </c>
      <c r="C44" s="4"/>
      <c r="D44" s="38">
        <f t="shared" si="2"/>
        <v>0</v>
      </c>
      <c r="E44" s="134"/>
      <c r="F44" s="423"/>
      <c r="G44" s="424"/>
      <c r="H44" s="1">
        <v>0</v>
      </c>
      <c r="I44" s="30"/>
      <c r="J44" s="423"/>
      <c r="K44" s="424"/>
      <c r="L44" s="1">
        <v>0</v>
      </c>
      <c r="M44" s="122"/>
      <c r="N44" s="122"/>
    </row>
    <row r="45" spans="2:14" s="124" customFormat="1" ht="20.100000000000001" customHeight="1" thickBot="1">
      <c r="B45" s="37">
        <v>1000</v>
      </c>
      <c r="C45" s="4"/>
      <c r="D45" s="38">
        <f t="shared" si="2"/>
        <v>0</v>
      </c>
      <c r="E45" s="134"/>
      <c r="F45" s="485"/>
      <c r="G45" s="486"/>
      <c r="H45" s="11">
        <v>0</v>
      </c>
      <c r="I45" s="30"/>
      <c r="J45" s="487"/>
      <c r="K45" s="488"/>
      <c r="L45" s="11">
        <v>0</v>
      </c>
      <c r="M45" s="122"/>
      <c r="N45" s="122"/>
    </row>
    <row r="46" spans="2:14" s="124" customFormat="1" ht="20.100000000000001" customHeight="1" thickBot="1">
      <c r="B46" s="37">
        <v>500</v>
      </c>
      <c r="C46" s="4"/>
      <c r="D46" s="38">
        <f t="shared" si="2"/>
        <v>0</v>
      </c>
      <c r="E46" s="134"/>
      <c r="F46" s="36"/>
      <c r="G46" s="36" t="s">
        <v>43</v>
      </c>
      <c r="H46" s="56">
        <f>SUM(H41:H45)</f>
        <v>0</v>
      </c>
      <c r="I46" s="133"/>
      <c r="J46" s="36"/>
      <c r="K46" s="36" t="s">
        <v>43</v>
      </c>
      <c r="L46" s="56">
        <f>SUM(L41:L45)</f>
        <v>0</v>
      </c>
      <c r="M46" s="122"/>
      <c r="N46" s="122"/>
    </row>
    <row r="47" spans="2:14" s="124" customFormat="1" ht="20.100000000000001" customHeight="1" thickBot="1">
      <c r="B47" s="37">
        <v>100</v>
      </c>
      <c r="C47" s="4"/>
      <c r="D47" s="38">
        <f t="shared" si="2"/>
        <v>0</v>
      </c>
      <c r="E47" s="134"/>
      <c r="F47" s="134"/>
      <c r="G47" s="134"/>
      <c r="H47" s="133"/>
      <c r="I47" s="30"/>
      <c r="J47" s="133"/>
      <c r="K47" s="133"/>
      <c r="L47" s="133"/>
      <c r="M47" s="122"/>
      <c r="N47" s="122"/>
    </row>
    <row r="48" spans="2:14" s="124" customFormat="1" ht="20.100000000000001" customHeight="1" thickBot="1">
      <c r="B48" s="44">
        <v>25</v>
      </c>
      <c r="C48" s="7"/>
      <c r="D48" s="38">
        <f t="shared" si="2"/>
        <v>0</v>
      </c>
      <c r="E48" s="134"/>
      <c r="F48" s="133"/>
      <c r="G48" s="36" t="s">
        <v>44</v>
      </c>
      <c r="H48" s="58">
        <f>H10+H17+H24+H31+H38+H46</f>
        <v>5006</v>
      </c>
      <c r="I48" s="133"/>
      <c r="J48" s="133"/>
      <c r="K48" s="36" t="s">
        <v>44</v>
      </c>
      <c r="L48" s="58">
        <f>L10+L17+L24+L31+L38+L46</f>
        <v>5006</v>
      </c>
      <c r="M48" s="122"/>
      <c r="N48" s="122"/>
    </row>
    <row r="49" spans="2:15" s="124" customFormat="1" ht="20.100000000000001" customHeight="1" thickBot="1">
      <c r="B49" s="44">
        <v>5</v>
      </c>
      <c r="C49" s="7"/>
      <c r="D49" s="38">
        <f t="shared" si="2"/>
        <v>0</v>
      </c>
      <c r="E49" s="134"/>
      <c r="F49" s="133"/>
      <c r="G49" s="133"/>
      <c r="H49" s="133"/>
      <c r="I49" s="133"/>
      <c r="J49" s="133"/>
      <c r="K49" s="133"/>
      <c r="L49" s="133"/>
      <c r="M49" s="122"/>
      <c r="N49" s="122"/>
    </row>
    <row r="50" spans="2:15" s="124" customFormat="1" ht="20.100000000000001" customHeight="1" thickBot="1">
      <c r="B50" s="31">
        <v>1</v>
      </c>
      <c r="C50" s="3"/>
      <c r="D50" s="67">
        <f t="shared" si="2"/>
        <v>0</v>
      </c>
      <c r="E50" s="134"/>
      <c r="F50" s="133"/>
      <c r="G50" s="133"/>
      <c r="H50" s="133"/>
      <c r="J50" s="133"/>
      <c r="K50" s="136" t="s">
        <v>49</v>
      </c>
      <c r="L50" s="137">
        <f>H48-L48</f>
        <v>0</v>
      </c>
      <c r="M50" s="122"/>
      <c r="N50" s="122"/>
    </row>
    <row r="51" spans="2:15" s="124" customFormat="1" ht="20.100000000000001" customHeight="1" thickBot="1">
      <c r="B51" s="134"/>
      <c r="C51" s="36" t="s">
        <v>24</v>
      </c>
      <c r="D51" s="56">
        <f>SUM(D41:D50)</f>
        <v>0</v>
      </c>
      <c r="E51" s="134"/>
      <c r="F51" s="133"/>
      <c r="G51" s="133"/>
      <c r="L51" s="133"/>
      <c r="M51" s="122"/>
      <c r="N51" s="122"/>
    </row>
    <row r="52" spans="2:15" s="124" customFormat="1" ht="20.100000000000001" customHeight="1" thickBot="1">
      <c r="B52" s="435"/>
      <c r="C52" s="435"/>
      <c r="D52" s="435"/>
      <c r="E52" s="133"/>
      <c r="F52" s="133"/>
      <c r="G52" s="133"/>
      <c r="I52" s="138" t="s">
        <v>28</v>
      </c>
      <c r="L52" s="133"/>
      <c r="M52" s="122"/>
      <c r="N52" s="122"/>
    </row>
    <row r="53" spans="2:15" s="124" customFormat="1" ht="20.100000000000001" customHeight="1">
      <c r="B53" s="401" t="s">
        <v>33</v>
      </c>
      <c r="C53" s="402"/>
      <c r="D53" s="403"/>
      <c r="E53" s="133"/>
      <c r="F53" s="133"/>
      <c r="G53" s="133"/>
      <c r="H53" s="133"/>
      <c r="I53" s="141"/>
      <c r="J53" s="139"/>
      <c r="K53" s="140"/>
      <c r="L53" s="133"/>
      <c r="M53" s="122"/>
      <c r="N53" s="122"/>
    </row>
    <row r="54" spans="2:15" s="124" customFormat="1" ht="20.100000000000001" customHeight="1" thickBot="1">
      <c r="B54" s="31" t="s">
        <v>22</v>
      </c>
      <c r="C54" s="32" t="s">
        <v>9</v>
      </c>
      <c r="D54" s="33" t="s">
        <v>10</v>
      </c>
      <c r="E54" s="133"/>
      <c r="F54" s="133"/>
      <c r="G54" s="133"/>
      <c r="H54" s="133"/>
      <c r="I54" s="141"/>
      <c r="J54" s="142"/>
      <c r="K54" s="133"/>
      <c r="L54" s="133"/>
      <c r="M54" s="122"/>
      <c r="N54" s="122"/>
    </row>
    <row r="55" spans="2:15" s="124" customFormat="1" ht="20.100000000000001" customHeight="1">
      <c r="B55" s="40">
        <v>1000</v>
      </c>
      <c r="C55" s="6"/>
      <c r="D55" s="57">
        <f>B55*C55</f>
        <v>0</v>
      </c>
      <c r="E55" s="133"/>
      <c r="F55" s="133"/>
      <c r="G55" s="133"/>
      <c r="H55" s="133"/>
      <c r="I55" s="138" t="s">
        <v>29</v>
      </c>
      <c r="J55" s="142"/>
      <c r="K55" s="133"/>
      <c r="L55" s="133"/>
      <c r="M55" s="122"/>
      <c r="N55" s="122"/>
    </row>
    <row r="56" spans="2:15" s="124" customFormat="1" ht="20.100000000000001" customHeight="1">
      <c r="B56" s="37">
        <v>500</v>
      </c>
      <c r="C56" s="4"/>
      <c r="D56" s="38">
        <f>B56*C56</f>
        <v>0</v>
      </c>
      <c r="E56" s="133"/>
      <c r="F56" s="133"/>
      <c r="G56" s="133"/>
      <c r="H56" s="133"/>
      <c r="I56" s="133"/>
      <c r="J56" s="139"/>
      <c r="K56" s="140"/>
      <c r="L56" s="133"/>
      <c r="M56" s="122"/>
      <c r="N56" s="122"/>
    </row>
    <row r="57" spans="2:15" s="124" customFormat="1" ht="20.100000000000001" customHeight="1">
      <c r="B57" s="37">
        <v>100</v>
      </c>
      <c r="C57" s="4"/>
      <c r="D57" s="38">
        <f>B57*C57</f>
        <v>0</v>
      </c>
      <c r="E57" s="133"/>
      <c r="F57" s="133"/>
      <c r="G57" s="133"/>
      <c r="H57" s="133"/>
      <c r="I57" s="133"/>
      <c r="J57" s="133"/>
      <c r="K57" s="133"/>
      <c r="L57" s="133"/>
      <c r="M57" s="122"/>
      <c r="N57" s="122"/>
      <c r="O57" s="124" t="s">
        <v>40</v>
      </c>
    </row>
    <row r="58" spans="2:15" s="124" customFormat="1" ht="20.100000000000001" customHeight="1" thickBot="1">
      <c r="B58" s="31">
        <v>10</v>
      </c>
      <c r="C58" s="3"/>
      <c r="D58" s="67">
        <f>B58*C58</f>
        <v>0</v>
      </c>
      <c r="E58" s="133"/>
      <c r="F58" s="133"/>
      <c r="G58" s="133"/>
      <c r="H58" s="133"/>
      <c r="I58" s="133"/>
      <c r="J58" s="133"/>
      <c r="K58" s="133"/>
      <c r="L58" s="133"/>
      <c r="M58" s="122"/>
      <c r="N58" s="122"/>
    </row>
    <row r="59" spans="2:15" s="124" customFormat="1" ht="20.100000000000001" customHeight="1" thickBot="1">
      <c r="C59" s="36" t="s">
        <v>27</v>
      </c>
      <c r="D59" s="143">
        <f>SUM(D55:D58)</f>
        <v>0</v>
      </c>
      <c r="E59" s="133"/>
      <c r="F59" s="133"/>
      <c r="G59" s="133"/>
      <c r="H59" s="133"/>
      <c r="I59" s="133"/>
      <c r="J59" s="133"/>
      <c r="K59" s="133"/>
      <c r="L59" s="133"/>
      <c r="M59" s="122"/>
      <c r="N59" s="122"/>
    </row>
    <row r="60" spans="2:15" s="124" customFormat="1" ht="20.100000000000001" customHeight="1" thickBot="1"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22"/>
      <c r="N60" s="122"/>
    </row>
    <row r="61" spans="2:15" s="124" customFormat="1" ht="20.100000000000001" customHeight="1" thickBot="1">
      <c r="B61" s="134"/>
      <c r="C61" s="144" t="s">
        <v>30</v>
      </c>
      <c r="D61" s="145">
        <f>D16+D22+D37+D51+D59</f>
        <v>5006</v>
      </c>
      <c r="E61" s="133"/>
      <c r="F61" s="133"/>
      <c r="G61" s="133"/>
      <c r="H61" s="133"/>
      <c r="I61" s="133"/>
      <c r="J61" s="133"/>
      <c r="K61" s="133"/>
      <c r="L61" s="133"/>
      <c r="M61" s="122"/>
      <c r="N61" s="122"/>
    </row>
    <row r="62" spans="2:15" s="124" customFormat="1"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</row>
    <row r="63" spans="2:15" s="124" customFormat="1"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</row>
    <row r="64" spans="2:15" s="124" customFormat="1"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</row>
    <row r="65" spans="2:12" s="124" customFormat="1"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</row>
    <row r="66" spans="2:12">
      <c r="B66" s="133"/>
      <c r="C66" s="133"/>
      <c r="D66" s="133"/>
      <c r="F66" s="133"/>
      <c r="G66" s="133"/>
      <c r="H66" s="133"/>
      <c r="I66" s="146"/>
      <c r="J66" s="133"/>
      <c r="K66" s="133"/>
      <c r="L66" s="133"/>
    </row>
    <row r="67" spans="2:12">
      <c r="B67" s="133"/>
      <c r="C67" s="133"/>
      <c r="D67" s="133"/>
      <c r="F67" s="146"/>
      <c r="G67" s="146"/>
      <c r="H67" s="146"/>
      <c r="J67" s="146"/>
      <c r="K67" s="146"/>
      <c r="L67" s="146"/>
    </row>
    <row r="68" spans="2:12">
      <c r="B68" s="133"/>
      <c r="C68" s="133"/>
      <c r="D68" s="133"/>
    </row>
    <row r="69" spans="2:12">
      <c r="B69" s="134"/>
      <c r="C69" s="134"/>
      <c r="D69" s="134"/>
      <c r="E69" s="146"/>
    </row>
    <row r="70" spans="2:12">
      <c r="B70" s="133"/>
      <c r="C70" s="133"/>
      <c r="D70" s="133"/>
    </row>
    <row r="71" spans="2:12">
      <c r="B71" s="133"/>
      <c r="C71" s="133"/>
      <c r="D71" s="133"/>
    </row>
    <row r="72" spans="2:12">
      <c r="D72" s="121" t="s">
        <v>37</v>
      </c>
    </row>
  </sheetData>
  <sheetProtection selectLockedCells="1" selectUnlockedCells="1"/>
  <mergeCells count="68">
    <mergeCell ref="B53:D53"/>
    <mergeCell ref="J42:K42"/>
    <mergeCell ref="F42:G42"/>
    <mergeCell ref="J43:K43"/>
    <mergeCell ref="F43:G43"/>
    <mergeCell ref="J44:K44"/>
    <mergeCell ref="F44:G44"/>
    <mergeCell ref="J45:K45"/>
    <mergeCell ref="B39:D39"/>
    <mergeCell ref="F40:G40"/>
    <mergeCell ref="J40:K40"/>
    <mergeCell ref="F45:G45"/>
    <mergeCell ref="B52:D52"/>
    <mergeCell ref="F41:G41"/>
    <mergeCell ref="J41:K41"/>
    <mergeCell ref="F37:G37"/>
    <mergeCell ref="J37:K37"/>
    <mergeCell ref="F29:G29"/>
    <mergeCell ref="J29:K29"/>
    <mergeCell ref="F30:G30"/>
    <mergeCell ref="J30:K30"/>
    <mergeCell ref="F33:G33"/>
    <mergeCell ref="J33:K33"/>
    <mergeCell ref="F34:G34"/>
    <mergeCell ref="J34:K34"/>
    <mergeCell ref="F35:G35"/>
    <mergeCell ref="J35:K35"/>
    <mergeCell ref="F36:G36"/>
    <mergeCell ref="J36:K36"/>
    <mergeCell ref="B18:D18"/>
    <mergeCell ref="F19:G19"/>
    <mergeCell ref="J19:K19"/>
    <mergeCell ref="F28:G28"/>
    <mergeCell ref="J28:K28"/>
    <mergeCell ref="F21:G21"/>
    <mergeCell ref="J21:K21"/>
    <mergeCell ref="F22:G22"/>
    <mergeCell ref="J22:K22"/>
    <mergeCell ref="F23:G23"/>
    <mergeCell ref="J23:K23"/>
    <mergeCell ref="B24:D24"/>
    <mergeCell ref="F26:G26"/>
    <mergeCell ref="J26:K26"/>
    <mergeCell ref="F27:G27"/>
    <mergeCell ref="J27:K27"/>
    <mergeCell ref="F20:G20"/>
    <mergeCell ref="J20:K20"/>
    <mergeCell ref="F13:G13"/>
    <mergeCell ref="J13:K13"/>
    <mergeCell ref="F14:G14"/>
    <mergeCell ref="J14:K14"/>
    <mergeCell ref="F15:G15"/>
    <mergeCell ref="J15:K15"/>
    <mergeCell ref="F16:G16"/>
    <mergeCell ref="J16:K16"/>
    <mergeCell ref="F12:G12"/>
    <mergeCell ref="J12:K12"/>
    <mergeCell ref="B2:L2"/>
    <mergeCell ref="B3:L3"/>
    <mergeCell ref="F5:H5"/>
    <mergeCell ref="B7:D7"/>
    <mergeCell ref="F7:H7"/>
    <mergeCell ref="J7:L7"/>
    <mergeCell ref="B8:D8"/>
    <mergeCell ref="F8:G8"/>
    <mergeCell ref="J8:K8"/>
    <mergeCell ref="F9:G9"/>
    <mergeCell ref="J9:K9"/>
  </mergeCells>
  <printOptions horizontalCentered="1"/>
  <pageMargins left="0.23622047244094491" right="0.15748031496062992" top="0.19685039370078741" bottom="0.27559055118110237" header="0.15748031496062992" footer="0.15748031496062992"/>
  <pageSetup scale="61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  <pageSetUpPr fitToPage="1"/>
  </sheetPr>
  <dimension ref="A1:K600"/>
  <sheetViews>
    <sheetView topLeftCell="B1" zoomScale="70" zoomScaleNormal="70" zoomScaleSheetLayoutView="78" workbookViewId="0">
      <pane ySplit="5" topLeftCell="A6" activePane="bottomLeft" state="frozen"/>
      <selection activeCell="O38" sqref="O38"/>
      <selection pane="bottomLeft" activeCell="L124" sqref="L124"/>
    </sheetView>
  </sheetViews>
  <sheetFormatPr defaultRowHeight="24.95" customHeight="1"/>
  <cols>
    <col min="1" max="1" width="21.140625" style="70" hidden="1" customWidth="1"/>
    <col min="2" max="2" width="1.140625" style="70" customWidth="1"/>
    <col min="3" max="3" width="20.140625" style="71" customWidth="1"/>
    <col min="4" max="4" width="18.42578125" style="71" customWidth="1"/>
    <col min="5" max="5" width="25.28515625" style="71" bestFit="1" customWidth="1"/>
    <col min="6" max="6" width="41.7109375" style="72" bestFit="1" customWidth="1"/>
    <col min="7" max="7" width="29.5703125" style="72" customWidth="1"/>
    <col min="8" max="8" width="31.28515625" style="72" customWidth="1"/>
    <col min="9" max="9" width="20.42578125" style="72" customWidth="1"/>
    <col min="10" max="10" width="32.42578125" style="70" customWidth="1"/>
    <col min="11" max="11" width="1.140625" style="70" customWidth="1"/>
    <col min="12" max="16384" width="9.140625" style="70"/>
  </cols>
  <sheetData>
    <row r="1" spans="1:10" ht="6" customHeight="1" thickBot="1"/>
    <row r="2" spans="1:10" ht="34.5">
      <c r="C2" s="492" t="s">
        <v>151</v>
      </c>
      <c r="D2" s="493"/>
      <c r="E2" s="493"/>
      <c r="F2" s="493"/>
      <c r="G2" s="493"/>
      <c r="H2" s="493"/>
      <c r="I2" s="493"/>
      <c r="J2" s="494"/>
    </row>
    <row r="3" spans="1:10" ht="34.5" customHeight="1" thickBot="1">
      <c r="C3" s="495">
        <f>'TORO (FW3)'!B3</f>
        <v>44427</v>
      </c>
      <c r="D3" s="496"/>
      <c r="E3" s="496"/>
      <c r="F3" s="496"/>
      <c r="G3" s="496"/>
      <c r="H3" s="496"/>
      <c r="I3" s="496"/>
      <c r="J3" s="497"/>
    </row>
    <row r="4" spans="1:10" ht="42" customHeight="1" thickBot="1">
      <c r="C4" s="73"/>
      <c r="D4" s="498" t="s">
        <v>152</v>
      </c>
      <c r="E4" s="498"/>
      <c r="F4" s="336">
        <f>SUMIFS($H$6:$H$600,$G$6:$G$600,$A$8,$C$6:$C$600,$C$3)</f>
        <v>0</v>
      </c>
      <c r="G4" s="337" t="s">
        <v>153</v>
      </c>
      <c r="H4" s="336">
        <f>-SUMIFS($H$6:$H$600,$G$6:$G$600,$A$9,$C$6:$C$600,$C$3)</f>
        <v>-1080</v>
      </c>
      <c r="I4" s="338" t="s">
        <v>154</v>
      </c>
      <c r="J4" s="339">
        <f>F4+H4</f>
        <v>-1080</v>
      </c>
    </row>
    <row r="5" spans="1:10" ht="41.25" customHeight="1">
      <c r="C5" s="79" t="s">
        <v>155</v>
      </c>
      <c r="D5" s="340" t="s">
        <v>156</v>
      </c>
      <c r="E5" s="340" t="s">
        <v>157</v>
      </c>
      <c r="F5" s="80" t="s">
        <v>158</v>
      </c>
      <c r="G5" s="80" t="s">
        <v>159</v>
      </c>
      <c r="H5" s="80" t="s">
        <v>160</v>
      </c>
      <c r="I5" s="80" t="s">
        <v>161</v>
      </c>
      <c r="J5" s="81" t="s">
        <v>181</v>
      </c>
    </row>
    <row r="6" spans="1:10" ht="30.75" hidden="1" customHeight="1">
      <c r="C6" s="341">
        <v>44409</v>
      </c>
      <c r="D6" s="342">
        <v>6.9444444444444434E-2</v>
      </c>
      <c r="E6" s="343" t="s">
        <v>162</v>
      </c>
      <c r="F6" s="367" t="str">
        <f>IFERROR(VLOOKUP(E6,SUMMARY!$C$6:$D$23,2,FALSE)," ")</f>
        <v>YU PEI ZHI (余佩志)</v>
      </c>
      <c r="G6" s="74" t="s">
        <v>153</v>
      </c>
      <c r="H6" s="76">
        <v>25</v>
      </c>
      <c r="I6" s="344" t="s">
        <v>128</v>
      </c>
      <c r="J6" s="345" t="s">
        <v>163</v>
      </c>
    </row>
    <row r="7" spans="1:10" ht="30.75" hidden="1" customHeight="1">
      <c r="C7" s="341">
        <v>44409</v>
      </c>
      <c r="D7" s="342">
        <v>7.2222222222222229E-2</v>
      </c>
      <c r="E7" s="343" t="s">
        <v>162</v>
      </c>
      <c r="F7" s="367" t="str">
        <f>IFERROR(VLOOKUP(E7,SUMMARY!$C$6:$D$23,2,FALSE)," ")</f>
        <v>YU PEI ZHI (余佩志)</v>
      </c>
      <c r="G7" s="74" t="s">
        <v>153</v>
      </c>
      <c r="H7" s="76">
        <v>1000</v>
      </c>
      <c r="I7" s="344" t="s">
        <v>128</v>
      </c>
      <c r="J7" s="345" t="s">
        <v>163</v>
      </c>
    </row>
    <row r="8" spans="1:10" ht="30.75" hidden="1" customHeight="1">
      <c r="A8" s="70" t="s">
        <v>152</v>
      </c>
      <c r="C8" s="341">
        <v>44410</v>
      </c>
      <c r="D8" s="342">
        <v>9.7222222222222224E-2</v>
      </c>
      <c r="E8" s="343" t="s">
        <v>162</v>
      </c>
      <c r="F8" s="367" t="str">
        <f>IFERROR(VLOOKUP(E8,SUMMARY!$C$6:$D$23,2,FALSE)," ")</f>
        <v>YU PEI ZHI (余佩志)</v>
      </c>
      <c r="G8" s="74" t="s">
        <v>153</v>
      </c>
      <c r="H8" s="76">
        <v>50</v>
      </c>
      <c r="I8" s="344" t="s">
        <v>128</v>
      </c>
      <c r="J8" s="345" t="s">
        <v>163</v>
      </c>
    </row>
    <row r="9" spans="1:10" ht="30.75" hidden="1" customHeight="1">
      <c r="A9" s="70" t="s">
        <v>153</v>
      </c>
      <c r="C9" s="341">
        <v>44411</v>
      </c>
      <c r="D9" s="342">
        <v>0.18402777777777779</v>
      </c>
      <c r="E9" s="343" t="s">
        <v>164</v>
      </c>
      <c r="F9" s="367" t="str">
        <f>IFERROR(VLOOKUP(E9,SUMMARY!$C$6:$D$23,2,FALSE)," ")</f>
        <v>PLAYER  (客人）</v>
      </c>
      <c r="G9" s="74" t="s">
        <v>153</v>
      </c>
      <c r="H9" s="76">
        <v>425</v>
      </c>
      <c r="I9" s="344" t="s">
        <v>128</v>
      </c>
      <c r="J9" s="345"/>
    </row>
    <row r="10" spans="1:10" ht="30.75" hidden="1" customHeight="1">
      <c r="C10" s="341">
        <v>44412</v>
      </c>
      <c r="D10" s="342">
        <v>0.99513888888888891</v>
      </c>
      <c r="E10" s="343" t="s">
        <v>162</v>
      </c>
      <c r="F10" s="367" t="str">
        <f>IFERROR(VLOOKUP(E10,SUMMARY!$C$6:$D$23,2,FALSE)," ")</f>
        <v>YU PEI ZHI (余佩志)</v>
      </c>
      <c r="G10" s="74" t="s">
        <v>153</v>
      </c>
      <c r="H10" s="76">
        <v>1050</v>
      </c>
      <c r="I10" s="344" t="s">
        <v>128</v>
      </c>
      <c r="J10" s="345" t="s">
        <v>163</v>
      </c>
    </row>
    <row r="11" spans="1:10" ht="30.75" hidden="1" customHeight="1">
      <c r="C11" s="341">
        <v>44413</v>
      </c>
      <c r="D11" s="342">
        <v>0.15</v>
      </c>
      <c r="E11" s="343" t="s">
        <v>164</v>
      </c>
      <c r="F11" s="367" t="str">
        <f>IFERROR(VLOOKUP(E11,SUMMARY!$C$6:$D$23,2,FALSE)," ")</f>
        <v>PLAYER  (客人）</v>
      </c>
      <c r="G11" s="74" t="s">
        <v>153</v>
      </c>
      <c r="H11" s="76">
        <v>2180</v>
      </c>
      <c r="I11" s="344" t="s">
        <v>128</v>
      </c>
      <c r="J11" s="345"/>
    </row>
    <row r="12" spans="1:10" ht="30.75" hidden="1" customHeight="1">
      <c r="C12" s="341">
        <v>44413</v>
      </c>
      <c r="D12" s="342">
        <v>0.19791666666666666</v>
      </c>
      <c r="E12" s="343" t="s">
        <v>164</v>
      </c>
      <c r="F12" s="367" t="str">
        <f>IFERROR(VLOOKUP(E12,SUMMARY!$C$6:$D$23,2,FALSE)," ")</f>
        <v>PLAYER  (客人）</v>
      </c>
      <c r="G12" s="74" t="s">
        <v>153</v>
      </c>
      <c r="H12" s="76">
        <v>403.5</v>
      </c>
      <c r="I12" s="344" t="s">
        <v>128</v>
      </c>
      <c r="J12" s="345"/>
    </row>
    <row r="13" spans="1:10" ht="30.75" hidden="1" customHeight="1">
      <c r="C13" s="341">
        <v>44413</v>
      </c>
      <c r="D13" s="342">
        <v>0.21805555555555556</v>
      </c>
      <c r="E13" s="343" t="s">
        <v>164</v>
      </c>
      <c r="F13" s="367" t="str">
        <f>IFERROR(VLOOKUP(E13,SUMMARY!$C$6:$D$23,2,FALSE)," ")</f>
        <v>PLAYER  (客人）</v>
      </c>
      <c r="G13" s="74" t="s">
        <v>153</v>
      </c>
      <c r="H13" s="76">
        <v>80</v>
      </c>
      <c r="I13" s="344" t="s">
        <v>128</v>
      </c>
      <c r="J13" s="345"/>
    </row>
    <row r="14" spans="1:10" ht="30.75" hidden="1" customHeight="1">
      <c r="C14" s="341">
        <v>44413</v>
      </c>
      <c r="D14" s="342">
        <v>0.85486111111111107</v>
      </c>
      <c r="E14" s="343" t="s">
        <v>164</v>
      </c>
      <c r="F14" s="367" t="str">
        <f>IFERROR(VLOOKUP(E14,SUMMARY!$C$6:$D$23,2,FALSE)," ")</f>
        <v>PLAYER  (客人）</v>
      </c>
      <c r="G14" s="74" t="s">
        <v>153</v>
      </c>
      <c r="H14" s="76">
        <v>25</v>
      </c>
      <c r="I14" s="344" t="s">
        <v>128</v>
      </c>
      <c r="J14" s="345"/>
    </row>
    <row r="15" spans="1:10" ht="30.75" hidden="1" customHeight="1">
      <c r="C15" s="341">
        <v>44413</v>
      </c>
      <c r="D15" s="342">
        <v>0.89583333333333337</v>
      </c>
      <c r="E15" s="343" t="s">
        <v>164</v>
      </c>
      <c r="F15" s="367" t="str">
        <f>IFERROR(VLOOKUP(E15,SUMMARY!$C$6:$D$23,2,FALSE)," ")</f>
        <v>PLAYER  (客人）</v>
      </c>
      <c r="G15" s="74" t="s">
        <v>153</v>
      </c>
      <c r="H15" s="76">
        <v>507</v>
      </c>
      <c r="I15" s="344" t="s">
        <v>128</v>
      </c>
      <c r="J15" s="345"/>
    </row>
    <row r="16" spans="1:10" ht="30.75" hidden="1" customHeight="1">
      <c r="C16" s="341">
        <v>44414</v>
      </c>
      <c r="D16" s="342" t="s">
        <v>165</v>
      </c>
      <c r="E16" s="343" t="s">
        <v>164</v>
      </c>
      <c r="F16" s="367" t="str">
        <f>IFERROR(VLOOKUP(E16,SUMMARY!$C$6:$D$23,2,FALSE)," ")</f>
        <v>PLAYER  (客人）</v>
      </c>
      <c r="G16" s="74" t="s">
        <v>153</v>
      </c>
      <c r="H16" s="76">
        <v>2300</v>
      </c>
      <c r="I16" s="344" t="s">
        <v>128</v>
      </c>
      <c r="J16" s="345"/>
    </row>
    <row r="17" spans="3:10" ht="30.75" hidden="1" customHeight="1">
      <c r="C17" s="341">
        <v>44414</v>
      </c>
      <c r="D17" s="342" t="s">
        <v>166</v>
      </c>
      <c r="E17" s="343" t="s">
        <v>164</v>
      </c>
      <c r="F17" s="367" t="str">
        <f>IFERROR(VLOOKUP(E17,SUMMARY!$C$6:$D$23,2,FALSE)," ")</f>
        <v>PLAYER  (客人）</v>
      </c>
      <c r="G17" s="74" t="s">
        <v>153</v>
      </c>
      <c r="H17" s="76">
        <v>50</v>
      </c>
      <c r="I17" s="344" t="s">
        <v>128</v>
      </c>
      <c r="J17" s="345"/>
    </row>
    <row r="18" spans="3:10" ht="30.75" hidden="1" customHeight="1">
      <c r="C18" s="341">
        <v>44414</v>
      </c>
      <c r="D18" s="342" t="s">
        <v>167</v>
      </c>
      <c r="E18" s="343" t="s">
        <v>164</v>
      </c>
      <c r="F18" s="367" t="str">
        <f>IFERROR(VLOOKUP(E18,SUMMARY!$C$6:$D$23,2,FALSE)," ")</f>
        <v>PLAYER  (客人）</v>
      </c>
      <c r="G18" s="74" t="s">
        <v>153</v>
      </c>
      <c r="H18" s="76">
        <v>725</v>
      </c>
      <c r="I18" s="344" t="s">
        <v>128</v>
      </c>
      <c r="J18" s="345"/>
    </row>
    <row r="19" spans="3:10" ht="30.75" hidden="1" customHeight="1">
      <c r="C19" s="341">
        <v>44414</v>
      </c>
      <c r="D19" s="342">
        <v>0.8569444444444444</v>
      </c>
      <c r="E19" s="343" t="s">
        <v>164</v>
      </c>
      <c r="F19" s="367" t="str">
        <f>IFERROR(VLOOKUP(E19,SUMMARY!$C$6:$D$23,2,FALSE)," ")</f>
        <v>PLAYER  (客人）</v>
      </c>
      <c r="G19" s="74" t="s">
        <v>153</v>
      </c>
      <c r="H19" s="76">
        <v>740</v>
      </c>
      <c r="I19" s="344" t="s">
        <v>128</v>
      </c>
      <c r="J19" s="345"/>
    </row>
    <row r="20" spans="3:10" ht="30.75" hidden="1" customHeight="1">
      <c r="C20" s="341">
        <v>44414</v>
      </c>
      <c r="D20" s="342">
        <v>0.89027777777777783</v>
      </c>
      <c r="E20" s="343" t="s">
        <v>164</v>
      </c>
      <c r="F20" s="367" t="str">
        <f>IFERROR(VLOOKUP(E20,SUMMARY!$C$6:$D$23,2,FALSE)," ")</f>
        <v>PLAYER  (客人）</v>
      </c>
      <c r="G20" s="74" t="s">
        <v>153</v>
      </c>
      <c r="H20" s="76">
        <v>100</v>
      </c>
      <c r="I20" s="344" t="s">
        <v>128</v>
      </c>
      <c r="J20" s="345"/>
    </row>
    <row r="21" spans="3:10" ht="30.75" hidden="1" customHeight="1">
      <c r="C21" s="341">
        <v>44414</v>
      </c>
      <c r="D21" s="342">
        <v>0.89027777777777783</v>
      </c>
      <c r="E21" s="343" t="s">
        <v>164</v>
      </c>
      <c r="F21" s="367" t="str">
        <f>IFERROR(VLOOKUP(E21,SUMMARY!$C$6:$D$23,2,FALSE)," ")</f>
        <v>PLAYER  (客人）</v>
      </c>
      <c r="G21" s="74" t="s">
        <v>153</v>
      </c>
      <c r="H21" s="76">
        <v>300</v>
      </c>
      <c r="I21" s="344" t="s">
        <v>128</v>
      </c>
      <c r="J21" s="345"/>
    </row>
    <row r="22" spans="3:10" ht="30.75" hidden="1" customHeight="1">
      <c r="C22" s="341">
        <v>44414</v>
      </c>
      <c r="D22" s="342">
        <v>0.89027777777777783</v>
      </c>
      <c r="E22" s="343" t="s">
        <v>164</v>
      </c>
      <c r="F22" s="367" t="str">
        <f>IFERROR(VLOOKUP(E22,SUMMARY!$C$6:$D$23,2,FALSE)," ")</f>
        <v>PLAYER  (客人）</v>
      </c>
      <c r="G22" s="74" t="s">
        <v>153</v>
      </c>
      <c r="H22" s="76">
        <v>320</v>
      </c>
      <c r="I22" s="344" t="s">
        <v>128</v>
      </c>
      <c r="J22" s="345"/>
    </row>
    <row r="23" spans="3:10" ht="30.75" hidden="1" customHeight="1">
      <c r="C23" s="341">
        <v>44414</v>
      </c>
      <c r="D23" s="342">
        <v>0.90069444444444446</v>
      </c>
      <c r="E23" s="343" t="s">
        <v>164</v>
      </c>
      <c r="F23" s="367" t="str">
        <f>IFERROR(VLOOKUP(E23,SUMMARY!$C$6:$D$23,2,FALSE)," ")</f>
        <v>PLAYER  (客人）</v>
      </c>
      <c r="G23" s="74" t="s">
        <v>153</v>
      </c>
      <c r="H23" s="76">
        <v>210</v>
      </c>
      <c r="I23" s="344" t="s">
        <v>128</v>
      </c>
      <c r="J23" s="345"/>
    </row>
    <row r="24" spans="3:10" ht="30.75" hidden="1" customHeight="1">
      <c r="C24" s="341">
        <v>44414</v>
      </c>
      <c r="D24" s="342">
        <v>0.90277777777777779</v>
      </c>
      <c r="E24" s="343" t="s">
        <v>164</v>
      </c>
      <c r="F24" s="367" t="str">
        <f>IFERROR(VLOOKUP(E24,SUMMARY!$C$6:$D$23,2,FALSE)," ")</f>
        <v>PLAYER  (客人）</v>
      </c>
      <c r="G24" s="74" t="s">
        <v>153</v>
      </c>
      <c r="H24" s="76">
        <v>300</v>
      </c>
      <c r="I24" s="344" t="s">
        <v>128</v>
      </c>
      <c r="J24" s="345"/>
    </row>
    <row r="25" spans="3:10" ht="30.75" hidden="1" customHeight="1">
      <c r="C25" s="341">
        <v>44414</v>
      </c>
      <c r="D25" s="342">
        <v>0.93611111111111101</v>
      </c>
      <c r="E25" s="343" t="s">
        <v>164</v>
      </c>
      <c r="F25" s="367" t="str">
        <f>IFERROR(VLOOKUP(E25,SUMMARY!$C$6:$D$23,2,FALSE)," ")</f>
        <v>PLAYER  (客人）</v>
      </c>
      <c r="G25" s="74" t="s">
        <v>153</v>
      </c>
      <c r="H25" s="76">
        <v>377</v>
      </c>
      <c r="I25" s="344" t="s">
        <v>128</v>
      </c>
      <c r="J25" s="345"/>
    </row>
    <row r="26" spans="3:10" ht="30.75" hidden="1" customHeight="1">
      <c r="C26" s="341">
        <v>44415</v>
      </c>
      <c r="D26" s="342">
        <v>0.5</v>
      </c>
      <c r="E26" s="343" t="s">
        <v>164</v>
      </c>
      <c r="F26" s="367" t="str">
        <f>IFERROR(VLOOKUP(E26,SUMMARY!$C$6:$D$23,2,FALSE)," ")</f>
        <v>PLAYER  (客人）</v>
      </c>
      <c r="G26" s="74" t="s">
        <v>153</v>
      </c>
      <c r="H26" s="76">
        <v>700</v>
      </c>
      <c r="I26" s="344" t="s">
        <v>128</v>
      </c>
      <c r="J26" s="345"/>
    </row>
    <row r="27" spans="3:10" ht="30.75" hidden="1" customHeight="1">
      <c r="C27" s="341">
        <v>44415</v>
      </c>
      <c r="D27" s="342">
        <v>0.12013888888888889</v>
      </c>
      <c r="E27" s="343" t="s">
        <v>164</v>
      </c>
      <c r="F27" s="367" t="str">
        <f>IFERROR(VLOOKUP(E27,SUMMARY!$C$6:$D$23,2,FALSE)," ")</f>
        <v>PLAYER  (客人）</v>
      </c>
      <c r="G27" s="74" t="s">
        <v>153</v>
      </c>
      <c r="H27" s="76">
        <v>3000</v>
      </c>
      <c r="I27" s="344" t="s">
        <v>128</v>
      </c>
      <c r="J27" s="345"/>
    </row>
    <row r="28" spans="3:10" ht="30.75" hidden="1" customHeight="1">
      <c r="C28" s="341">
        <v>44415</v>
      </c>
      <c r="D28" s="342">
        <v>0.21805555555555556</v>
      </c>
      <c r="E28" s="343" t="s">
        <v>164</v>
      </c>
      <c r="F28" s="367" t="str">
        <f>IFERROR(VLOOKUP(E28,SUMMARY!$C$6:$D$23,2,FALSE)," ")</f>
        <v>PLAYER  (客人）</v>
      </c>
      <c r="G28" s="74" t="s">
        <v>153</v>
      </c>
      <c r="H28" s="76">
        <v>235.5</v>
      </c>
      <c r="I28" s="344" t="s">
        <v>128</v>
      </c>
      <c r="J28" s="345"/>
    </row>
    <row r="29" spans="3:10" ht="30.75" hidden="1" customHeight="1">
      <c r="C29" s="341">
        <v>44415</v>
      </c>
      <c r="D29" s="342">
        <v>0.27986111111111112</v>
      </c>
      <c r="E29" s="343" t="s">
        <v>164</v>
      </c>
      <c r="F29" s="367" t="str">
        <f>IFERROR(VLOOKUP(E29,SUMMARY!$C$6:$D$23,2,FALSE)," ")</f>
        <v>PLAYER  (客人）</v>
      </c>
      <c r="G29" s="74" t="s">
        <v>153</v>
      </c>
      <c r="H29" s="76">
        <v>1000</v>
      </c>
      <c r="I29" s="344" t="s">
        <v>128</v>
      </c>
      <c r="J29" s="345"/>
    </row>
    <row r="30" spans="3:10" ht="30.75" hidden="1" customHeight="1">
      <c r="C30" s="341">
        <v>44415</v>
      </c>
      <c r="D30" s="342">
        <v>0.28263888888888888</v>
      </c>
      <c r="E30" s="343" t="s">
        <v>164</v>
      </c>
      <c r="F30" s="367" t="str">
        <f>IFERROR(VLOOKUP(E30,SUMMARY!$C$6:$D$23,2,FALSE)," ")</f>
        <v>PLAYER  (客人）</v>
      </c>
      <c r="G30" s="74" t="s">
        <v>153</v>
      </c>
      <c r="H30" s="76">
        <v>2400</v>
      </c>
      <c r="I30" s="344" t="s">
        <v>128</v>
      </c>
      <c r="J30" s="345"/>
    </row>
    <row r="31" spans="3:10" ht="30.75" hidden="1" customHeight="1">
      <c r="C31" s="341">
        <v>44415</v>
      </c>
      <c r="D31" s="342">
        <v>0.93611111111111101</v>
      </c>
      <c r="E31" s="343" t="s">
        <v>164</v>
      </c>
      <c r="F31" s="367" t="str">
        <f>IFERROR(VLOOKUP(E31,SUMMARY!$C$6:$D$23,2,FALSE)," ")</f>
        <v>PLAYER  (客人）</v>
      </c>
      <c r="G31" s="74" t="s">
        <v>153</v>
      </c>
      <c r="H31" s="76">
        <v>50</v>
      </c>
      <c r="I31" s="344" t="s">
        <v>128</v>
      </c>
      <c r="J31" s="345"/>
    </row>
    <row r="32" spans="3:10" ht="30.75" hidden="1" customHeight="1">
      <c r="C32" s="341">
        <v>44415</v>
      </c>
      <c r="D32" s="342">
        <v>0.98333333333333339</v>
      </c>
      <c r="E32" s="343" t="s">
        <v>164</v>
      </c>
      <c r="F32" s="367" t="str">
        <f>IFERROR(VLOOKUP(E32,SUMMARY!$C$6:$D$23,2,FALSE)," ")</f>
        <v>PLAYER  (客人）</v>
      </c>
      <c r="G32" s="74" t="s">
        <v>153</v>
      </c>
      <c r="H32" s="76">
        <v>400</v>
      </c>
      <c r="I32" s="344" t="s">
        <v>128</v>
      </c>
      <c r="J32" s="345"/>
    </row>
    <row r="33" spans="3:10" ht="30.75" hidden="1" customHeight="1">
      <c r="C33" s="341">
        <v>44415</v>
      </c>
      <c r="D33" s="342">
        <v>0.98333333333333339</v>
      </c>
      <c r="E33" s="343" t="s">
        <v>164</v>
      </c>
      <c r="F33" s="367" t="str">
        <f>IFERROR(VLOOKUP(E33,SUMMARY!$C$6:$D$23,2,FALSE)," ")</f>
        <v>PLAYER  (客人）</v>
      </c>
      <c r="G33" s="74" t="s">
        <v>153</v>
      </c>
      <c r="H33" s="75">
        <v>564</v>
      </c>
      <c r="I33" s="344" t="s">
        <v>128</v>
      </c>
      <c r="J33" s="345"/>
    </row>
    <row r="34" spans="3:10" ht="30.75" hidden="1" customHeight="1">
      <c r="C34" s="341">
        <v>44415</v>
      </c>
      <c r="D34" s="342">
        <v>0</v>
      </c>
      <c r="E34" s="343" t="s">
        <v>164</v>
      </c>
      <c r="F34" s="367" t="str">
        <f>IFERROR(VLOOKUP(E34,SUMMARY!$C$6:$D$23,2,FALSE)," ")</f>
        <v>PLAYER  (客人）</v>
      </c>
      <c r="G34" s="74" t="s">
        <v>153</v>
      </c>
      <c r="H34" s="77">
        <v>640</v>
      </c>
      <c r="I34" s="344" t="s">
        <v>128</v>
      </c>
      <c r="J34" s="345"/>
    </row>
    <row r="35" spans="3:10" ht="30.75" hidden="1" customHeight="1">
      <c r="C35" s="341">
        <v>44416</v>
      </c>
      <c r="D35" s="342">
        <v>0.99930555555555556</v>
      </c>
      <c r="E35" s="343" t="s">
        <v>162</v>
      </c>
      <c r="F35" s="367" t="str">
        <f>IFERROR(VLOOKUP(E35,SUMMARY!$C$6:$D$23,2,FALSE)," ")</f>
        <v>YU PEI ZHI (余佩志)</v>
      </c>
      <c r="G35" s="74" t="s">
        <v>153</v>
      </c>
      <c r="H35" s="76">
        <v>1000</v>
      </c>
      <c r="I35" s="344" t="s">
        <v>128</v>
      </c>
      <c r="J35" s="345" t="s">
        <v>163</v>
      </c>
    </row>
    <row r="36" spans="3:10" ht="30.75" hidden="1" customHeight="1">
      <c r="C36" s="341">
        <v>44416</v>
      </c>
      <c r="D36" s="342">
        <v>0.12708333333333333</v>
      </c>
      <c r="E36" s="343" t="s">
        <v>164</v>
      </c>
      <c r="F36" s="367" t="str">
        <f>IFERROR(VLOOKUP(E36,SUMMARY!$C$6:$D$23,2,FALSE)," ")</f>
        <v>PLAYER  (客人）</v>
      </c>
      <c r="G36" s="74" t="s">
        <v>153</v>
      </c>
      <c r="H36" s="76">
        <v>1810</v>
      </c>
      <c r="I36" s="344" t="s">
        <v>128</v>
      </c>
      <c r="J36" s="345"/>
    </row>
    <row r="37" spans="3:10" ht="30.75" hidden="1" customHeight="1">
      <c r="C37" s="341">
        <v>44416</v>
      </c>
      <c r="D37" s="342">
        <v>0.18263888888888891</v>
      </c>
      <c r="E37" s="343" t="s">
        <v>164</v>
      </c>
      <c r="F37" s="367" t="str">
        <f>IFERROR(VLOOKUP(E37,SUMMARY!$C$6:$D$23,2,FALSE)," ")</f>
        <v>PLAYER  (客人）</v>
      </c>
      <c r="G37" s="74" t="s">
        <v>153</v>
      </c>
      <c r="H37" s="76">
        <v>100</v>
      </c>
      <c r="I37" s="344" t="s">
        <v>128</v>
      </c>
      <c r="J37" s="345"/>
    </row>
    <row r="38" spans="3:10" ht="30.75" hidden="1" customHeight="1">
      <c r="C38" s="341">
        <v>44416</v>
      </c>
      <c r="D38" s="342" t="s">
        <v>168</v>
      </c>
      <c r="E38" s="343" t="s">
        <v>164</v>
      </c>
      <c r="F38" s="367" t="str">
        <f>IFERROR(VLOOKUP(E38,SUMMARY!$C$6:$D$23,2,FALSE)," ")</f>
        <v>PLAYER  (客人）</v>
      </c>
      <c r="G38" s="74" t="s">
        <v>153</v>
      </c>
      <c r="H38" s="76">
        <v>615</v>
      </c>
      <c r="I38" s="344" t="s">
        <v>128</v>
      </c>
      <c r="J38" s="345"/>
    </row>
    <row r="39" spans="3:10" ht="30.75" hidden="1" customHeight="1">
      <c r="C39" s="341">
        <v>44416</v>
      </c>
      <c r="D39" s="342">
        <v>0.78125</v>
      </c>
      <c r="E39" s="343" t="s">
        <v>162</v>
      </c>
      <c r="F39" s="367" t="str">
        <f>IFERROR(VLOOKUP(E39,SUMMARY!$C$6:$D$23,2,FALSE)," ")</f>
        <v>YU PEI ZHI (余佩志)</v>
      </c>
      <c r="G39" s="74" t="s">
        <v>153</v>
      </c>
      <c r="H39" s="76">
        <v>6000</v>
      </c>
      <c r="I39" s="344" t="s">
        <v>128</v>
      </c>
      <c r="J39" s="345" t="s">
        <v>163</v>
      </c>
    </row>
    <row r="40" spans="3:10" ht="30.75" hidden="1" customHeight="1">
      <c r="C40" s="341">
        <v>44416</v>
      </c>
      <c r="D40" s="342">
        <v>0.8618055555555556</v>
      </c>
      <c r="E40" s="343" t="s">
        <v>164</v>
      </c>
      <c r="F40" s="367" t="str">
        <f>IFERROR(VLOOKUP(E40,SUMMARY!$C$6:$D$23,2,FALSE)," ")</f>
        <v>PLAYER  (客人）</v>
      </c>
      <c r="G40" s="74" t="s">
        <v>153</v>
      </c>
      <c r="H40" s="76">
        <v>87.5</v>
      </c>
      <c r="I40" s="344" t="s">
        <v>128</v>
      </c>
      <c r="J40" s="345"/>
    </row>
    <row r="41" spans="3:10" ht="30.75" hidden="1" customHeight="1">
      <c r="C41" s="341">
        <v>44416</v>
      </c>
      <c r="D41" s="342">
        <v>0.86805555555555547</v>
      </c>
      <c r="E41" s="343" t="s">
        <v>164</v>
      </c>
      <c r="F41" s="367" t="str">
        <f>IFERROR(VLOOKUP(E41,SUMMARY!$C$6:$D$23,2,FALSE)," ")</f>
        <v>PLAYER  (客人）</v>
      </c>
      <c r="G41" s="74" t="s">
        <v>153</v>
      </c>
      <c r="H41" s="76">
        <v>50</v>
      </c>
      <c r="I41" s="344" t="s">
        <v>128</v>
      </c>
      <c r="J41" s="345"/>
    </row>
    <row r="42" spans="3:10" ht="30.75" hidden="1" customHeight="1">
      <c r="C42" s="341">
        <v>44416</v>
      </c>
      <c r="D42" s="342">
        <v>0.89097222222222217</v>
      </c>
      <c r="E42" s="343" t="s">
        <v>164</v>
      </c>
      <c r="F42" s="367" t="str">
        <f>IFERROR(VLOOKUP(E42,SUMMARY!$C$6:$D$23,2,FALSE)," ")</f>
        <v>PLAYER  (客人）</v>
      </c>
      <c r="G42" s="74" t="s">
        <v>153</v>
      </c>
      <c r="H42" s="75">
        <v>700</v>
      </c>
      <c r="I42" s="344" t="s">
        <v>128</v>
      </c>
      <c r="J42" s="345"/>
    </row>
    <row r="43" spans="3:10" ht="30.75" hidden="1" customHeight="1">
      <c r="C43" s="341">
        <v>44416</v>
      </c>
      <c r="D43" s="342">
        <v>0.97222222222222221</v>
      </c>
      <c r="E43" s="343" t="s">
        <v>164</v>
      </c>
      <c r="F43" s="367" t="str">
        <f>IFERROR(VLOOKUP(E43,SUMMARY!$C$6:$D$23,2,FALSE)," ")</f>
        <v>PLAYER  (客人）</v>
      </c>
      <c r="G43" s="74" t="s">
        <v>153</v>
      </c>
      <c r="H43" s="77">
        <v>45</v>
      </c>
      <c r="I43" s="344" t="s">
        <v>128</v>
      </c>
      <c r="J43" s="345"/>
    </row>
    <row r="44" spans="3:10" ht="30.75" hidden="1" customHeight="1">
      <c r="C44" s="341">
        <v>44416</v>
      </c>
      <c r="D44" s="342">
        <v>0.98125000000000007</v>
      </c>
      <c r="E44" s="343" t="s">
        <v>164</v>
      </c>
      <c r="F44" s="367" t="str">
        <f>IFERROR(VLOOKUP(E44,SUMMARY!$C$6:$D$23,2,FALSE)," ")</f>
        <v>PLAYER  (客人）</v>
      </c>
      <c r="G44" s="74" t="s">
        <v>153</v>
      </c>
      <c r="H44" s="77">
        <v>115</v>
      </c>
      <c r="I44" s="344" t="s">
        <v>128</v>
      </c>
      <c r="J44" s="345"/>
    </row>
    <row r="45" spans="3:10" ht="30.75" hidden="1" customHeight="1">
      <c r="C45" s="341">
        <v>44417</v>
      </c>
      <c r="D45" s="342">
        <v>0.99305555555555547</v>
      </c>
      <c r="E45" s="343" t="s">
        <v>164</v>
      </c>
      <c r="F45" s="367" t="str">
        <f>IFERROR(VLOOKUP(E45,SUMMARY!$C$6:$D$23,2,FALSE)," ")</f>
        <v>PLAYER  (客人）</v>
      </c>
      <c r="G45" s="74" t="s">
        <v>153</v>
      </c>
      <c r="H45" s="76">
        <v>565</v>
      </c>
      <c r="I45" s="344" t="s">
        <v>128</v>
      </c>
      <c r="J45" s="345"/>
    </row>
    <row r="46" spans="3:10" ht="30.75" hidden="1" customHeight="1">
      <c r="C46" s="341">
        <v>44417</v>
      </c>
      <c r="D46" s="342">
        <v>1.3888888888888888E-2</v>
      </c>
      <c r="E46" s="343" t="s">
        <v>164</v>
      </c>
      <c r="F46" s="367" t="str">
        <f>IFERROR(VLOOKUP(E46,SUMMARY!$C$6:$D$23,2,FALSE)," ")</f>
        <v>PLAYER  (客人）</v>
      </c>
      <c r="G46" s="74" t="s">
        <v>153</v>
      </c>
      <c r="H46" s="76">
        <v>400</v>
      </c>
      <c r="I46" s="344" t="s">
        <v>128</v>
      </c>
      <c r="J46" s="345"/>
    </row>
    <row r="47" spans="3:10" ht="30.75" hidden="1" customHeight="1">
      <c r="C47" s="341">
        <v>44417</v>
      </c>
      <c r="D47" s="342">
        <v>0.12569444444444444</v>
      </c>
      <c r="E47" s="343" t="s">
        <v>164</v>
      </c>
      <c r="F47" s="367" t="str">
        <f>IFERROR(VLOOKUP(E47,SUMMARY!$C$6:$D$23,2,FALSE)," ")</f>
        <v>PLAYER  (客人）</v>
      </c>
      <c r="G47" s="74" t="s">
        <v>153</v>
      </c>
      <c r="H47" s="76">
        <v>7</v>
      </c>
      <c r="I47" s="344" t="s">
        <v>128</v>
      </c>
      <c r="J47" s="345"/>
    </row>
    <row r="48" spans="3:10" ht="30.75" hidden="1" customHeight="1">
      <c r="C48" s="341">
        <v>44417</v>
      </c>
      <c r="D48" s="342">
        <v>0.13680555555555554</v>
      </c>
      <c r="E48" s="343" t="s">
        <v>164</v>
      </c>
      <c r="F48" s="367" t="str">
        <f>IFERROR(VLOOKUP(E48,SUMMARY!$C$6:$D$23,2,FALSE)," ")</f>
        <v>PLAYER  (客人）</v>
      </c>
      <c r="G48" s="74" t="s">
        <v>153</v>
      </c>
      <c r="H48" s="76">
        <v>100</v>
      </c>
      <c r="I48" s="344" t="s">
        <v>128</v>
      </c>
      <c r="J48" s="345"/>
    </row>
    <row r="49" spans="3:10" ht="30.75" hidden="1" customHeight="1">
      <c r="C49" s="341">
        <v>44417</v>
      </c>
      <c r="D49" s="342">
        <v>0.13749999999999998</v>
      </c>
      <c r="E49" s="343" t="s">
        <v>162</v>
      </c>
      <c r="F49" s="367" t="str">
        <f>IFERROR(VLOOKUP(E49,SUMMARY!$C$6:$D$23,2,FALSE)," ")</f>
        <v>YU PEI ZHI (余佩志)</v>
      </c>
      <c r="G49" s="74" t="s">
        <v>153</v>
      </c>
      <c r="H49" s="76">
        <v>1000</v>
      </c>
      <c r="I49" s="344" t="s">
        <v>128</v>
      </c>
      <c r="J49" s="345" t="s">
        <v>163</v>
      </c>
    </row>
    <row r="50" spans="3:10" ht="30.75" hidden="1" customHeight="1">
      <c r="C50" s="341">
        <v>44417</v>
      </c>
      <c r="D50" s="342">
        <v>0.14097222222222222</v>
      </c>
      <c r="E50" s="343" t="s">
        <v>164</v>
      </c>
      <c r="F50" s="367" t="str">
        <f>IFERROR(VLOOKUP(E50,SUMMARY!$C$6:$D$23,2,FALSE)," ")</f>
        <v>PLAYER  (客人）</v>
      </c>
      <c r="G50" s="74" t="s">
        <v>153</v>
      </c>
      <c r="H50" s="76">
        <v>50</v>
      </c>
      <c r="I50" s="344" t="s">
        <v>128</v>
      </c>
      <c r="J50" s="345"/>
    </row>
    <row r="51" spans="3:10" ht="30.75" hidden="1" customHeight="1">
      <c r="C51" s="341">
        <v>44417</v>
      </c>
      <c r="D51" s="342">
        <v>0.16944444444444443</v>
      </c>
      <c r="E51" s="343" t="s">
        <v>164</v>
      </c>
      <c r="F51" s="367" t="str">
        <f>IFERROR(VLOOKUP(E51,SUMMARY!$C$6:$D$23,2,FALSE)," ")</f>
        <v>PLAYER  (客人）</v>
      </c>
      <c r="G51" s="74" t="s">
        <v>153</v>
      </c>
      <c r="H51" s="76">
        <v>3525</v>
      </c>
      <c r="I51" s="344" t="s">
        <v>128</v>
      </c>
      <c r="J51" s="345"/>
    </row>
    <row r="52" spans="3:10" ht="30.75" hidden="1" customHeight="1">
      <c r="C52" s="341">
        <v>44417</v>
      </c>
      <c r="D52" s="342">
        <v>0.19305555555555554</v>
      </c>
      <c r="E52" s="343" t="s">
        <v>164</v>
      </c>
      <c r="F52" s="367" t="str">
        <f>IFERROR(VLOOKUP(E52,SUMMARY!$C$6:$D$23,2,FALSE)," ")</f>
        <v>PLAYER  (客人）</v>
      </c>
      <c r="G52" s="74" t="s">
        <v>153</v>
      </c>
      <c r="H52" s="75">
        <v>1105</v>
      </c>
      <c r="I52" s="344" t="s">
        <v>128</v>
      </c>
      <c r="J52" s="345"/>
    </row>
    <row r="53" spans="3:10" ht="30.75" hidden="1" customHeight="1">
      <c r="C53" s="341">
        <v>44417</v>
      </c>
      <c r="D53" s="342">
        <v>0.22222222222222221</v>
      </c>
      <c r="E53" s="343" t="s">
        <v>164</v>
      </c>
      <c r="F53" s="367" t="str">
        <f>IFERROR(VLOOKUP(E53,SUMMARY!$C$6:$D$23,2,FALSE)," ")</f>
        <v>PLAYER  (客人）</v>
      </c>
      <c r="G53" s="74" t="s">
        <v>153</v>
      </c>
      <c r="H53" s="77">
        <v>25</v>
      </c>
      <c r="I53" s="344" t="s">
        <v>128</v>
      </c>
      <c r="J53" s="345"/>
    </row>
    <row r="54" spans="3:10" ht="30.75" hidden="1" customHeight="1">
      <c r="C54" s="341">
        <v>44417</v>
      </c>
      <c r="D54" s="342" t="s">
        <v>169</v>
      </c>
      <c r="E54" s="343" t="s">
        <v>164</v>
      </c>
      <c r="F54" s="367" t="str">
        <f>IFERROR(VLOOKUP(E54,SUMMARY!$C$6:$D$23,2,FALSE)," ")</f>
        <v>PLAYER  (客人）</v>
      </c>
      <c r="G54" s="74" t="s">
        <v>153</v>
      </c>
      <c r="H54" s="77">
        <v>100</v>
      </c>
      <c r="I54" s="344" t="s">
        <v>128</v>
      </c>
      <c r="J54" s="345"/>
    </row>
    <row r="55" spans="3:10" ht="30.75" hidden="1" customHeight="1">
      <c r="C55" s="341">
        <v>44417</v>
      </c>
      <c r="D55" s="342" t="s">
        <v>170</v>
      </c>
      <c r="E55" s="343" t="s">
        <v>164</v>
      </c>
      <c r="F55" s="367" t="str">
        <f>IFERROR(VLOOKUP(E55,SUMMARY!$C$6:$D$23,2,FALSE)," ")</f>
        <v>PLAYER  (客人）</v>
      </c>
      <c r="G55" s="74" t="s">
        <v>153</v>
      </c>
      <c r="H55" s="76">
        <v>476</v>
      </c>
      <c r="I55" s="344" t="s">
        <v>128</v>
      </c>
      <c r="J55" s="345"/>
    </row>
    <row r="56" spans="3:10" ht="30.75" hidden="1" customHeight="1">
      <c r="C56" s="341">
        <v>44417</v>
      </c>
      <c r="D56" s="342">
        <v>0.94513888888888886</v>
      </c>
      <c r="E56" s="343" t="s">
        <v>164</v>
      </c>
      <c r="F56" s="367" t="str">
        <f>IFERROR(VLOOKUP(E56,SUMMARY!$C$6:$D$23,2,FALSE)," ")</f>
        <v>PLAYER  (客人）</v>
      </c>
      <c r="G56" s="74" t="s">
        <v>153</v>
      </c>
      <c r="H56" s="76">
        <v>601.5</v>
      </c>
      <c r="I56" s="344" t="s">
        <v>128</v>
      </c>
      <c r="J56" s="345"/>
    </row>
    <row r="57" spans="3:10" ht="30.75" hidden="1" customHeight="1">
      <c r="C57" s="341">
        <v>44417</v>
      </c>
      <c r="D57" s="342">
        <v>0.96805555555555556</v>
      </c>
      <c r="E57" s="343" t="s">
        <v>164</v>
      </c>
      <c r="F57" s="367" t="str">
        <f>IFERROR(VLOOKUP(E57,SUMMARY!$C$6:$D$23,2,FALSE)," ")</f>
        <v>PLAYER  (客人）</v>
      </c>
      <c r="G57" s="74" t="s">
        <v>153</v>
      </c>
      <c r="H57" s="75">
        <v>433.5</v>
      </c>
      <c r="I57" s="344" t="s">
        <v>128</v>
      </c>
      <c r="J57" s="345"/>
    </row>
    <row r="58" spans="3:10" ht="30.75" hidden="1" customHeight="1">
      <c r="C58" s="341">
        <v>44417</v>
      </c>
      <c r="D58" s="342">
        <v>1.00972222222222</v>
      </c>
      <c r="E58" s="343" t="s">
        <v>164</v>
      </c>
      <c r="F58" s="367" t="str">
        <f>IFERROR(VLOOKUP(E58,SUMMARY!$C$6:$D$23,2,FALSE)," ")</f>
        <v>PLAYER  (客人）</v>
      </c>
      <c r="G58" s="74" t="s">
        <v>153</v>
      </c>
      <c r="H58" s="75">
        <v>35</v>
      </c>
      <c r="I58" s="344" t="s">
        <v>128</v>
      </c>
      <c r="J58" s="345"/>
    </row>
    <row r="59" spans="3:10" ht="30.75" hidden="1" customHeight="1">
      <c r="C59" s="341">
        <v>44417</v>
      </c>
      <c r="D59" s="342">
        <v>1.3888888888888888E-2</v>
      </c>
      <c r="E59" s="343" t="s">
        <v>164</v>
      </c>
      <c r="F59" s="367" t="str">
        <f>IFERROR(VLOOKUP(E59,SUMMARY!$C$6:$D$23,2,FALSE)," ")</f>
        <v>PLAYER  (客人）</v>
      </c>
      <c r="G59" s="74" t="s">
        <v>153</v>
      </c>
      <c r="H59" s="75">
        <v>6290</v>
      </c>
      <c r="I59" s="344" t="s">
        <v>128</v>
      </c>
      <c r="J59" s="345"/>
    </row>
    <row r="60" spans="3:10" ht="30.75" hidden="1" customHeight="1">
      <c r="C60" s="341">
        <v>44418</v>
      </c>
      <c r="D60" s="342">
        <v>0.99305555555555547</v>
      </c>
      <c r="E60" s="343" t="s">
        <v>164</v>
      </c>
      <c r="F60" s="367" t="str">
        <f>IFERROR(VLOOKUP(E60,SUMMARY!$C$6:$D$23,2,FALSE)," ")</f>
        <v>PLAYER  (客人）</v>
      </c>
      <c r="G60" s="74" t="s">
        <v>153</v>
      </c>
      <c r="H60" s="76">
        <f>650+2000</f>
        <v>2650</v>
      </c>
      <c r="I60" s="344" t="s">
        <v>128</v>
      </c>
      <c r="J60" s="345"/>
    </row>
    <row r="61" spans="3:10" ht="30.75" hidden="1" customHeight="1">
      <c r="C61" s="341">
        <v>44418</v>
      </c>
      <c r="D61" s="342">
        <v>1.3888888888888888E-2</v>
      </c>
      <c r="E61" s="343" t="s">
        <v>164</v>
      </c>
      <c r="F61" s="367" t="str">
        <f>IFERROR(VLOOKUP(E61,SUMMARY!$C$6:$D$23,2,FALSE)," ")</f>
        <v>PLAYER  (客人）</v>
      </c>
      <c r="G61" s="74" t="s">
        <v>153</v>
      </c>
      <c r="H61" s="76">
        <v>3500</v>
      </c>
      <c r="I61" s="344" t="s">
        <v>128</v>
      </c>
      <c r="J61" s="345"/>
    </row>
    <row r="62" spans="3:10" ht="30.75" hidden="1" customHeight="1">
      <c r="C62" s="341">
        <v>44418</v>
      </c>
      <c r="D62" s="342">
        <v>0.12569444444444444</v>
      </c>
      <c r="E62" s="343" t="s">
        <v>164</v>
      </c>
      <c r="F62" s="367" t="str">
        <f>IFERROR(VLOOKUP(E62,SUMMARY!$C$6:$D$23,2,FALSE)," ")</f>
        <v>PLAYER  (客人）</v>
      </c>
      <c r="G62" s="74" t="s">
        <v>153</v>
      </c>
      <c r="H62" s="76">
        <v>70</v>
      </c>
      <c r="I62" s="344" t="s">
        <v>128</v>
      </c>
      <c r="J62" s="345"/>
    </row>
    <row r="63" spans="3:10" ht="30.75" hidden="1" customHeight="1">
      <c r="C63" s="341">
        <v>44418</v>
      </c>
      <c r="D63" s="342">
        <v>0.13680555555555554</v>
      </c>
      <c r="E63" s="343" t="s">
        <v>164</v>
      </c>
      <c r="F63" s="367" t="str">
        <f>IFERROR(VLOOKUP(E63,SUMMARY!$C$6:$D$23,2,FALSE)," ")</f>
        <v>PLAYER  (客人）</v>
      </c>
      <c r="G63" s="74" t="s">
        <v>153</v>
      </c>
      <c r="H63" s="76">
        <v>85</v>
      </c>
      <c r="I63" s="344" t="s">
        <v>128</v>
      </c>
      <c r="J63" s="345"/>
    </row>
    <row r="64" spans="3:10" ht="30.75" hidden="1" customHeight="1">
      <c r="C64" s="341">
        <v>44418</v>
      </c>
      <c r="D64" s="342">
        <v>0.13749999999999998</v>
      </c>
      <c r="E64" s="343" t="s">
        <v>164</v>
      </c>
      <c r="F64" s="367" t="str">
        <f>IFERROR(VLOOKUP(E64,SUMMARY!$C$6:$D$23,2,FALSE)," ")</f>
        <v>PLAYER  (客人）</v>
      </c>
      <c r="G64" s="74" t="s">
        <v>153</v>
      </c>
      <c r="H64" s="76">
        <v>1000</v>
      </c>
      <c r="I64" s="344" t="s">
        <v>128</v>
      </c>
      <c r="J64" s="345"/>
    </row>
    <row r="65" spans="3:11" ht="30.75" hidden="1" customHeight="1">
      <c r="C65" s="341">
        <v>44418</v>
      </c>
      <c r="D65" s="342">
        <v>0.14097222222222222</v>
      </c>
      <c r="E65" s="343" t="s">
        <v>164</v>
      </c>
      <c r="F65" s="367" t="str">
        <f>IFERROR(VLOOKUP(E65,SUMMARY!$C$6:$D$23,2,FALSE)," ")</f>
        <v>PLAYER  (客人）</v>
      </c>
      <c r="G65" s="74" t="s">
        <v>153</v>
      </c>
      <c r="H65" s="76">
        <v>5001</v>
      </c>
      <c r="I65" s="344" t="s">
        <v>128</v>
      </c>
      <c r="J65" s="345"/>
    </row>
    <row r="66" spans="3:11" ht="30.75" hidden="1" customHeight="1">
      <c r="C66" s="341">
        <v>44418</v>
      </c>
      <c r="D66" s="342">
        <v>0.16944444444444443</v>
      </c>
      <c r="E66" s="343" t="s">
        <v>164</v>
      </c>
      <c r="F66" s="367" t="str">
        <f>IFERROR(VLOOKUP(E66,SUMMARY!$C$6:$D$23,2,FALSE)," ")</f>
        <v>PLAYER  (客人）</v>
      </c>
      <c r="G66" s="74" t="s">
        <v>153</v>
      </c>
      <c r="H66" s="76">
        <v>4500</v>
      </c>
      <c r="I66" s="344" t="s">
        <v>128</v>
      </c>
      <c r="J66" s="345"/>
    </row>
    <row r="67" spans="3:11" ht="30.75" hidden="1" customHeight="1">
      <c r="C67" s="341">
        <v>44418</v>
      </c>
      <c r="D67" s="342">
        <v>0.19305555555555554</v>
      </c>
      <c r="E67" s="343" t="s">
        <v>164</v>
      </c>
      <c r="F67" s="367" t="str">
        <f>IFERROR(VLOOKUP(E67,SUMMARY!$C$6:$D$23,2,FALSE)," ")</f>
        <v>PLAYER  (客人）</v>
      </c>
      <c r="G67" s="74" t="s">
        <v>153</v>
      </c>
      <c r="H67" s="75">
        <v>650</v>
      </c>
      <c r="I67" s="344" t="s">
        <v>128</v>
      </c>
      <c r="J67" s="345"/>
    </row>
    <row r="68" spans="3:11" ht="30.75" hidden="1" customHeight="1">
      <c r="C68" s="341">
        <v>44418</v>
      </c>
      <c r="D68" s="342">
        <v>0.45069444444444445</v>
      </c>
      <c r="E68" s="343" t="s">
        <v>164</v>
      </c>
      <c r="F68" s="367" t="str">
        <f>IFERROR(VLOOKUP(E68,SUMMARY!$C$6:$D$23,2,FALSE)," ")</f>
        <v>PLAYER  (客人）</v>
      </c>
      <c r="G68" s="74" t="s">
        <v>153</v>
      </c>
      <c r="H68" s="77">
        <v>10</v>
      </c>
      <c r="I68" s="344" t="s">
        <v>128</v>
      </c>
      <c r="J68" s="345"/>
    </row>
    <row r="69" spans="3:11" ht="30.75" hidden="1" customHeight="1">
      <c r="C69" s="341">
        <v>44418</v>
      </c>
      <c r="D69" s="342">
        <v>0.49236111111111103</v>
      </c>
      <c r="E69" s="343" t="s">
        <v>164</v>
      </c>
      <c r="F69" s="367" t="str">
        <f>IFERROR(VLOOKUP(E69,SUMMARY!$C$6:$D$23,2,FALSE)," ")</f>
        <v>PLAYER  (客人）</v>
      </c>
      <c r="G69" s="74" t="s">
        <v>153</v>
      </c>
      <c r="H69" s="77">
        <v>99</v>
      </c>
      <c r="I69" s="344" t="s">
        <v>128</v>
      </c>
      <c r="J69" s="345"/>
    </row>
    <row r="70" spans="3:11" s="78" customFormat="1" ht="30.75" hidden="1" customHeight="1">
      <c r="C70" s="341">
        <v>44418</v>
      </c>
      <c r="D70" s="342">
        <v>0.74930555555555556</v>
      </c>
      <c r="E70" s="343" t="s">
        <v>164</v>
      </c>
      <c r="F70" s="367" t="str">
        <f>IFERROR(VLOOKUP(E70,SUMMARY!$C$6:$D$23,2,FALSE)," ")</f>
        <v>PLAYER  (客人）</v>
      </c>
      <c r="G70" s="74" t="s">
        <v>153</v>
      </c>
      <c r="H70" s="76">
        <v>133.5</v>
      </c>
      <c r="I70" s="344" t="s">
        <v>128</v>
      </c>
      <c r="J70" s="345"/>
      <c r="K70" s="346"/>
    </row>
    <row r="71" spans="3:11" ht="30.75" hidden="1" customHeight="1">
      <c r="C71" s="341">
        <v>44418</v>
      </c>
      <c r="D71" s="342">
        <v>0.76597222222222217</v>
      </c>
      <c r="E71" s="343" t="s">
        <v>164</v>
      </c>
      <c r="F71" s="367" t="str">
        <f>IFERROR(VLOOKUP(E71,SUMMARY!$C$6:$D$23,2,FALSE)," ")</f>
        <v>PLAYER  (客人）</v>
      </c>
      <c r="G71" s="74" t="s">
        <v>153</v>
      </c>
      <c r="H71" s="76">
        <v>3700</v>
      </c>
      <c r="I71" s="344" t="s">
        <v>128</v>
      </c>
      <c r="J71" s="345"/>
      <c r="K71" s="346"/>
    </row>
    <row r="72" spans="3:11" ht="30.75" hidden="1" customHeight="1">
      <c r="C72" s="341">
        <v>44418</v>
      </c>
      <c r="D72" s="342">
        <v>0.89861111111111114</v>
      </c>
      <c r="E72" s="343" t="s">
        <v>164</v>
      </c>
      <c r="F72" s="367" t="str">
        <f>IFERROR(VLOOKUP(E72,SUMMARY!$C$6:$D$23,2,FALSE)," ")</f>
        <v>PLAYER  (客人）</v>
      </c>
      <c r="G72" s="74" t="s">
        <v>153</v>
      </c>
      <c r="H72" s="75">
        <v>25</v>
      </c>
      <c r="I72" s="344" t="s">
        <v>128</v>
      </c>
      <c r="J72" s="345"/>
      <c r="K72" s="346"/>
    </row>
    <row r="73" spans="3:11" ht="30.75" hidden="1" customHeight="1">
      <c r="C73" s="341">
        <v>44419</v>
      </c>
      <c r="D73" s="342">
        <v>0.99652777777777779</v>
      </c>
      <c r="E73" s="343" t="s">
        <v>164</v>
      </c>
      <c r="F73" s="367" t="str">
        <f>IFERROR(VLOOKUP(E73,SUMMARY!$C$6:$D$23,2,FALSE)," ")</f>
        <v>PLAYER  (客人）</v>
      </c>
      <c r="G73" s="74" t="s">
        <v>153</v>
      </c>
      <c r="H73" s="76">
        <v>600</v>
      </c>
      <c r="I73" s="344" t="s">
        <v>128</v>
      </c>
      <c r="J73" s="345"/>
    </row>
    <row r="74" spans="3:11" ht="30.75" hidden="1" customHeight="1">
      <c r="C74" s="341">
        <v>44419</v>
      </c>
      <c r="D74" s="342">
        <v>2.013888888888889E-2</v>
      </c>
      <c r="E74" s="343" t="s">
        <v>164</v>
      </c>
      <c r="F74" s="367" t="str">
        <f>IFERROR(VLOOKUP(E74,SUMMARY!$C$6:$D$23,2,FALSE)," ")</f>
        <v>PLAYER  (客人）</v>
      </c>
      <c r="G74" s="74" t="s">
        <v>153</v>
      </c>
      <c r="H74" s="76">
        <v>35</v>
      </c>
      <c r="I74" s="344" t="s">
        <v>128</v>
      </c>
      <c r="J74" s="345"/>
    </row>
    <row r="75" spans="3:11" ht="30.75" hidden="1" customHeight="1">
      <c r="C75" s="341">
        <v>44419</v>
      </c>
      <c r="D75" s="342">
        <v>0.67569444444444438</v>
      </c>
      <c r="E75" s="343" t="s">
        <v>164</v>
      </c>
      <c r="F75" s="367" t="str">
        <f>IFERROR(VLOOKUP(E75,SUMMARY!$C$6:$D$23,2,FALSE)," ")</f>
        <v>PLAYER  (客人）</v>
      </c>
      <c r="G75" s="74" t="s">
        <v>153</v>
      </c>
      <c r="H75" s="76">
        <v>100</v>
      </c>
      <c r="I75" s="344" t="s">
        <v>128</v>
      </c>
      <c r="J75" s="345"/>
    </row>
    <row r="76" spans="3:11" ht="30.75" hidden="1" customHeight="1">
      <c r="C76" s="341">
        <v>44419</v>
      </c>
      <c r="D76" s="342">
        <v>0.69374999999999998</v>
      </c>
      <c r="E76" s="343" t="s">
        <v>164</v>
      </c>
      <c r="F76" s="367" t="str">
        <f>IFERROR(VLOOKUP(E76,SUMMARY!$C$6:$D$23,2,FALSE)," ")</f>
        <v>PLAYER  (客人）</v>
      </c>
      <c r="G76" s="74" t="s">
        <v>153</v>
      </c>
      <c r="H76" s="76">
        <v>26</v>
      </c>
      <c r="I76" s="344" t="s">
        <v>128</v>
      </c>
      <c r="J76" s="345"/>
    </row>
    <row r="77" spans="3:11" ht="30.75" hidden="1" customHeight="1">
      <c r="C77" s="341">
        <v>44419</v>
      </c>
      <c r="D77" s="342">
        <v>0.86388888888888893</v>
      </c>
      <c r="E77" s="343" t="s">
        <v>164</v>
      </c>
      <c r="F77" s="367" t="str">
        <f>IFERROR(VLOOKUP(E77,SUMMARY!$C$6:$D$23,2,FALSE)," ")</f>
        <v>PLAYER  (客人）</v>
      </c>
      <c r="G77" s="74" t="s">
        <v>153</v>
      </c>
      <c r="H77" s="76">
        <v>645</v>
      </c>
      <c r="I77" s="344" t="s">
        <v>128</v>
      </c>
      <c r="J77" s="345"/>
    </row>
    <row r="78" spans="3:11" ht="30.75" hidden="1" customHeight="1">
      <c r="C78" s="341">
        <v>44419</v>
      </c>
      <c r="D78" s="342">
        <v>0.96875</v>
      </c>
      <c r="E78" s="343" t="s">
        <v>164</v>
      </c>
      <c r="F78" s="367" t="str">
        <f>IFERROR(VLOOKUP(E78,SUMMARY!$C$6:$D$23,2,FALSE)," ")</f>
        <v>PLAYER  (客人）</v>
      </c>
      <c r="G78" s="74" t="s">
        <v>153</v>
      </c>
      <c r="H78" s="76">
        <v>525.5</v>
      </c>
      <c r="I78" s="344" t="s">
        <v>128</v>
      </c>
      <c r="J78" s="345"/>
    </row>
    <row r="79" spans="3:11" ht="30.75" hidden="1" customHeight="1">
      <c r="C79" s="341">
        <v>44419</v>
      </c>
      <c r="D79" s="342">
        <v>0.99722222222222223</v>
      </c>
      <c r="E79" s="343" t="s">
        <v>164</v>
      </c>
      <c r="F79" s="367" t="str">
        <f>IFERROR(VLOOKUP(E79,SUMMARY!$C$6:$D$23,2,FALSE)," ")</f>
        <v>PLAYER  (客人）</v>
      </c>
      <c r="G79" s="74" t="s">
        <v>153</v>
      </c>
      <c r="H79" s="76">
        <v>500</v>
      </c>
      <c r="I79" s="344" t="s">
        <v>128</v>
      </c>
      <c r="J79" s="345"/>
    </row>
    <row r="80" spans="3:11" ht="30.75" hidden="1" customHeight="1">
      <c r="C80" s="341">
        <v>44419</v>
      </c>
      <c r="D80" s="342">
        <v>3.2638888888888891E-2</v>
      </c>
      <c r="E80" s="343" t="s">
        <v>164</v>
      </c>
      <c r="F80" s="367" t="str">
        <f>IFERROR(VLOOKUP(E80,SUMMARY!$C$6:$D$23,2,FALSE)," ")</f>
        <v>PLAYER  (客人）</v>
      </c>
      <c r="G80" s="74" t="s">
        <v>153</v>
      </c>
      <c r="H80" s="75">
        <v>5000</v>
      </c>
      <c r="I80" s="344" t="s">
        <v>128</v>
      </c>
      <c r="J80" s="345"/>
    </row>
    <row r="81" spans="3:10" ht="30.75" hidden="1" customHeight="1">
      <c r="C81" s="341">
        <v>44419</v>
      </c>
      <c r="D81" s="342">
        <v>3.3333333333333333E-2</v>
      </c>
      <c r="E81" s="343" t="s">
        <v>164</v>
      </c>
      <c r="F81" s="367" t="str">
        <f>IFERROR(VLOOKUP(E81,SUMMARY!$C$6:$D$23,2,FALSE)," ")</f>
        <v>PLAYER  (客人）</v>
      </c>
      <c r="G81" s="74" t="s">
        <v>153</v>
      </c>
      <c r="H81" s="77">
        <v>500</v>
      </c>
      <c r="I81" s="344" t="s">
        <v>128</v>
      </c>
      <c r="J81" s="345"/>
    </row>
    <row r="82" spans="3:10" ht="30.75" hidden="1" customHeight="1">
      <c r="C82" s="341">
        <v>44420</v>
      </c>
      <c r="D82" s="342">
        <v>7.8472222222222221E-2</v>
      </c>
      <c r="E82" s="343" t="s">
        <v>164</v>
      </c>
      <c r="F82" s="367" t="str">
        <f>IFERROR(VLOOKUP(E82,SUMMARY!$C$6:$D$23,2,FALSE)," ")</f>
        <v>PLAYER  (客人）</v>
      </c>
      <c r="G82" s="74" t="s">
        <v>153</v>
      </c>
      <c r="H82" s="76">
        <v>300</v>
      </c>
      <c r="I82" s="344" t="s">
        <v>128</v>
      </c>
      <c r="J82" s="345"/>
    </row>
    <row r="83" spans="3:10" ht="30.75" hidden="1" customHeight="1">
      <c r="C83" s="341">
        <v>44420</v>
      </c>
      <c r="D83" s="342">
        <v>0.14583333333333334</v>
      </c>
      <c r="E83" s="343" t="s">
        <v>164</v>
      </c>
      <c r="F83" s="367" t="str">
        <f>IFERROR(VLOOKUP(E83,SUMMARY!$C$6:$D$23,2,FALSE)," ")</f>
        <v>PLAYER  (客人）</v>
      </c>
      <c r="G83" s="74" t="s">
        <v>153</v>
      </c>
      <c r="H83" s="76">
        <v>4800</v>
      </c>
      <c r="I83" s="344" t="s">
        <v>128</v>
      </c>
      <c r="J83" s="345"/>
    </row>
    <row r="84" spans="3:10" ht="30.75" hidden="1" customHeight="1">
      <c r="C84" s="341">
        <v>44420</v>
      </c>
      <c r="D84" s="342">
        <v>0.83888888888888891</v>
      </c>
      <c r="E84" s="343" t="s">
        <v>162</v>
      </c>
      <c r="F84" s="367" t="str">
        <f>IFERROR(VLOOKUP(E84,SUMMARY!$C$6:$D$23,2,FALSE)," ")</f>
        <v>YU PEI ZHI (余佩志)</v>
      </c>
      <c r="G84" s="74" t="s">
        <v>153</v>
      </c>
      <c r="H84" s="76">
        <v>2495</v>
      </c>
      <c r="I84" s="344" t="s">
        <v>128</v>
      </c>
      <c r="J84" s="345" t="s">
        <v>163</v>
      </c>
    </row>
    <row r="85" spans="3:10" ht="30.75" hidden="1" customHeight="1">
      <c r="C85" s="341">
        <v>44420</v>
      </c>
      <c r="D85" s="342">
        <v>0.85763888888888884</v>
      </c>
      <c r="E85" s="343" t="s">
        <v>164</v>
      </c>
      <c r="F85" s="367" t="str">
        <f>IFERROR(VLOOKUP(E85,SUMMARY!$C$6:$D$23,2,FALSE)," ")</f>
        <v>PLAYER  (客人）</v>
      </c>
      <c r="G85" s="74" t="s">
        <v>153</v>
      </c>
      <c r="H85" s="76">
        <v>785</v>
      </c>
      <c r="I85" s="344" t="s">
        <v>128</v>
      </c>
      <c r="J85" s="345"/>
    </row>
    <row r="86" spans="3:10" ht="30.75" hidden="1" customHeight="1">
      <c r="C86" s="341">
        <v>44421</v>
      </c>
      <c r="D86" s="342">
        <v>0</v>
      </c>
      <c r="E86" s="343" t="s">
        <v>164</v>
      </c>
      <c r="F86" s="367" t="str">
        <f>IFERROR(VLOOKUP(E86,SUMMARY!$C$6:$D$23,2,FALSE)," ")</f>
        <v>PLAYER  (客人）</v>
      </c>
      <c r="G86" s="74" t="s">
        <v>153</v>
      </c>
      <c r="H86" s="76">
        <v>3300</v>
      </c>
      <c r="I86" s="344" t="s">
        <v>128</v>
      </c>
      <c r="J86" s="345"/>
    </row>
    <row r="87" spans="3:10" ht="30.75" hidden="1" customHeight="1">
      <c r="C87" s="341">
        <v>44421</v>
      </c>
      <c r="D87" s="342">
        <v>6.9444444444444441E-3</v>
      </c>
      <c r="E87" s="343" t="s">
        <v>164</v>
      </c>
      <c r="F87" s="367" t="str">
        <f>IFERROR(VLOOKUP(E87,SUMMARY!$C$6:$D$23,2,FALSE)," ")</f>
        <v>PLAYER  (客人）</v>
      </c>
      <c r="G87" s="74" t="s">
        <v>153</v>
      </c>
      <c r="H87" s="76">
        <v>324</v>
      </c>
      <c r="I87" s="344" t="s">
        <v>128</v>
      </c>
      <c r="J87" s="345"/>
    </row>
    <row r="88" spans="3:10" ht="30.75" hidden="1" customHeight="1">
      <c r="C88" s="341">
        <v>44421</v>
      </c>
      <c r="D88" s="342">
        <v>9.7222222222222224E-3</v>
      </c>
      <c r="E88" s="343" t="s">
        <v>164</v>
      </c>
      <c r="F88" s="367" t="str">
        <f>IFERROR(VLOOKUP(E88,SUMMARY!$C$6:$D$23,2,FALSE)," ")</f>
        <v>PLAYER  (客人）</v>
      </c>
      <c r="G88" s="74" t="s">
        <v>153</v>
      </c>
      <c r="H88" s="76">
        <v>330</v>
      </c>
      <c r="I88" s="344" t="s">
        <v>128</v>
      </c>
      <c r="J88" s="345"/>
    </row>
    <row r="89" spans="3:10" ht="30.75" hidden="1" customHeight="1">
      <c r="C89" s="341">
        <v>44421</v>
      </c>
      <c r="D89" s="342">
        <v>1.3888888888888888E-2</v>
      </c>
      <c r="E89" s="343" t="s">
        <v>164</v>
      </c>
      <c r="F89" s="367" t="str">
        <f>IFERROR(VLOOKUP(E89,SUMMARY!$C$6:$D$23,2,FALSE)," ")</f>
        <v>PLAYER  (客人）</v>
      </c>
      <c r="G89" s="74" t="s">
        <v>153</v>
      </c>
      <c r="H89" s="76">
        <v>800</v>
      </c>
      <c r="I89" s="344" t="s">
        <v>128</v>
      </c>
      <c r="J89" s="345"/>
    </row>
    <row r="90" spans="3:10" ht="30.75" hidden="1" customHeight="1">
      <c r="C90" s="341">
        <v>44421</v>
      </c>
      <c r="D90" s="342">
        <v>0.78680555555555554</v>
      </c>
      <c r="E90" s="343" t="s">
        <v>164</v>
      </c>
      <c r="F90" s="367" t="str">
        <f>IFERROR(VLOOKUP(E90,SUMMARY!$C$6:$D$23,2,FALSE)," ")</f>
        <v>PLAYER  (客人）</v>
      </c>
      <c r="G90" s="74" t="s">
        <v>153</v>
      </c>
      <c r="H90" s="76">
        <v>2498</v>
      </c>
      <c r="I90" s="344" t="s">
        <v>128</v>
      </c>
      <c r="J90" s="345"/>
    </row>
    <row r="91" spans="3:10" ht="30.75" hidden="1" customHeight="1">
      <c r="C91" s="341">
        <v>44421</v>
      </c>
      <c r="D91" s="342">
        <v>0.80625000000000002</v>
      </c>
      <c r="E91" s="343" t="s">
        <v>162</v>
      </c>
      <c r="F91" s="367" t="str">
        <f>IFERROR(VLOOKUP(E91,SUMMARY!$C$6:$D$23,2,FALSE)," ")</f>
        <v>YU PEI ZHI (余佩志)</v>
      </c>
      <c r="G91" s="74" t="s">
        <v>153</v>
      </c>
      <c r="H91" s="76">
        <v>1000</v>
      </c>
      <c r="I91" s="344" t="s">
        <v>128</v>
      </c>
      <c r="J91" s="345" t="s">
        <v>163</v>
      </c>
    </row>
    <row r="92" spans="3:10" ht="30.75" hidden="1" customHeight="1">
      <c r="C92" s="341">
        <v>44421</v>
      </c>
      <c r="D92" s="342">
        <v>0.95416666666666661</v>
      </c>
      <c r="E92" s="343" t="s">
        <v>164</v>
      </c>
      <c r="F92" s="367" t="str">
        <f>IFERROR(VLOOKUP(E92,SUMMARY!$C$6:$D$23,2,FALSE)," ")</f>
        <v>PLAYER  (客人）</v>
      </c>
      <c r="G92" s="74" t="s">
        <v>153</v>
      </c>
      <c r="H92" s="76">
        <v>401</v>
      </c>
      <c r="I92" s="344" t="s">
        <v>128</v>
      </c>
      <c r="J92" s="345"/>
    </row>
    <row r="93" spans="3:10" ht="30.75" hidden="1" customHeight="1">
      <c r="C93" s="341">
        <v>44421</v>
      </c>
      <c r="D93" s="342">
        <v>0.95486111111111116</v>
      </c>
      <c r="E93" s="343" t="s">
        <v>164</v>
      </c>
      <c r="F93" s="367" t="str">
        <f>IFERROR(VLOOKUP(E93,SUMMARY!$C$6:$D$23,2,FALSE)," ")</f>
        <v>PLAYER  (客人）</v>
      </c>
      <c r="G93" s="74" t="s">
        <v>153</v>
      </c>
      <c r="H93" s="75">
        <v>458.5</v>
      </c>
      <c r="I93" s="344" t="s">
        <v>128</v>
      </c>
      <c r="J93" s="345"/>
    </row>
    <row r="94" spans="3:10" ht="30.75" hidden="1" customHeight="1">
      <c r="C94" s="341">
        <v>44422</v>
      </c>
      <c r="D94" s="342">
        <v>0.1173611111111111</v>
      </c>
      <c r="E94" s="343" t="s">
        <v>164</v>
      </c>
      <c r="F94" s="367" t="str">
        <f>IFERROR(VLOOKUP(E94,SUMMARY!$C$6:$D$23,2,FALSE)," ")</f>
        <v>PLAYER  (客人）</v>
      </c>
      <c r="G94" s="74" t="s">
        <v>153</v>
      </c>
      <c r="H94" s="76">
        <v>76</v>
      </c>
      <c r="I94" s="344" t="s">
        <v>128</v>
      </c>
      <c r="J94" s="345"/>
    </row>
    <row r="95" spans="3:10" ht="30.75" hidden="1" customHeight="1">
      <c r="C95" s="341">
        <v>44422</v>
      </c>
      <c r="D95" s="342">
        <v>0.11805555555555557</v>
      </c>
      <c r="E95" s="343" t="s">
        <v>164</v>
      </c>
      <c r="F95" s="367" t="str">
        <f>IFERROR(VLOOKUP(E95,SUMMARY!$C$6:$D$23,2,FALSE)," ")</f>
        <v>PLAYER  (客人）</v>
      </c>
      <c r="G95" s="74" t="s">
        <v>153</v>
      </c>
      <c r="H95" s="76">
        <v>15</v>
      </c>
      <c r="I95" s="344" t="s">
        <v>128</v>
      </c>
      <c r="J95" s="345"/>
    </row>
    <row r="96" spans="3:10" ht="30.75" hidden="1" customHeight="1">
      <c r="C96" s="341">
        <v>44422</v>
      </c>
      <c r="D96" s="342">
        <v>0.66666666666666663</v>
      </c>
      <c r="E96" s="343" t="s">
        <v>164</v>
      </c>
      <c r="F96" s="367" t="str">
        <f>IFERROR(VLOOKUP(E96,SUMMARY!$C$6:$D$23,2,FALSE)," ")</f>
        <v>PLAYER  (客人）</v>
      </c>
      <c r="G96" s="74" t="s">
        <v>153</v>
      </c>
      <c r="H96" s="76">
        <v>675</v>
      </c>
      <c r="I96" s="344" t="s">
        <v>128</v>
      </c>
      <c r="J96" s="345"/>
    </row>
    <row r="97" spans="3:10" ht="30.75" hidden="1" customHeight="1">
      <c r="C97" s="341">
        <v>44422</v>
      </c>
      <c r="D97" s="342">
        <v>0.7270833333333333</v>
      </c>
      <c r="E97" s="343" t="s">
        <v>164</v>
      </c>
      <c r="F97" s="367" t="str">
        <f>IFERROR(VLOOKUP(E97,SUMMARY!$C$6:$D$23,2,FALSE)," ")</f>
        <v>PLAYER  (客人）</v>
      </c>
      <c r="G97" s="74" t="s">
        <v>153</v>
      </c>
      <c r="H97" s="76">
        <v>65</v>
      </c>
      <c r="I97" s="344" t="s">
        <v>128</v>
      </c>
      <c r="J97" s="345"/>
    </row>
    <row r="98" spans="3:10" ht="30.75" hidden="1" customHeight="1">
      <c r="C98" s="341">
        <v>44422</v>
      </c>
      <c r="D98" s="342">
        <v>0.92361111111111116</v>
      </c>
      <c r="E98" s="343" t="s">
        <v>162</v>
      </c>
      <c r="F98" s="367" t="str">
        <f>IFERROR(VLOOKUP(E98,SUMMARY!$C$6:$D$23,2,FALSE)," ")</f>
        <v>YU PEI ZHI (余佩志)</v>
      </c>
      <c r="G98" s="74" t="s">
        <v>153</v>
      </c>
      <c r="H98" s="76">
        <v>1000</v>
      </c>
      <c r="I98" s="344" t="s">
        <v>128</v>
      </c>
      <c r="J98" s="345"/>
    </row>
    <row r="99" spans="3:10" ht="30.75" hidden="1" customHeight="1">
      <c r="C99" s="341">
        <v>44422</v>
      </c>
      <c r="D99" s="342">
        <v>0.94513888888888886</v>
      </c>
      <c r="E99" s="343">
        <v>1840</v>
      </c>
      <c r="F99" s="367" t="str">
        <f>IFERROR(VLOOKUP(E99,SUMMARY!$C$6:$D$23,2,FALSE)," ")</f>
        <v>FENG MINGCHUN (冯明春)</v>
      </c>
      <c r="G99" s="74" t="s">
        <v>153</v>
      </c>
      <c r="H99" s="76">
        <v>726.5</v>
      </c>
      <c r="I99" s="344" t="s">
        <v>128</v>
      </c>
      <c r="J99" s="345"/>
    </row>
    <row r="100" spans="3:10" ht="30.75" hidden="1" customHeight="1">
      <c r="C100" s="341">
        <v>44423</v>
      </c>
      <c r="D100" s="342">
        <v>0.10416666666666667</v>
      </c>
      <c r="E100" s="343" t="s">
        <v>164</v>
      </c>
      <c r="F100" s="367" t="str">
        <f>IFERROR(VLOOKUP(E100,SUMMARY!$C$6:$D$23,2,FALSE)," ")</f>
        <v>PLAYER  (客人）</v>
      </c>
      <c r="G100" s="74" t="s">
        <v>153</v>
      </c>
      <c r="H100" s="76">
        <v>300</v>
      </c>
      <c r="I100" s="344" t="s">
        <v>128</v>
      </c>
      <c r="J100" s="345"/>
    </row>
    <row r="101" spans="3:10" ht="30.75" hidden="1" customHeight="1">
      <c r="C101" s="341">
        <v>44423</v>
      </c>
      <c r="D101" s="342">
        <v>0.11805555555555557</v>
      </c>
      <c r="E101" s="343" t="s">
        <v>162</v>
      </c>
      <c r="F101" s="367" t="str">
        <f>IFERROR(VLOOKUP(E101,SUMMARY!$C$6:$D$23,2,FALSE)," ")</f>
        <v>YU PEI ZHI (余佩志)</v>
      </c>
      <c r="G101" s="74" t="s">
        <v>153</v>
      </c>
      <c r="H101" s="76">
        <v>800</v>
      </c>
      <c r="I101" s="344" t="s">
        <v>128</v>
      </c>
      <c r="J101" s="345"/>
    </row>
    <row r="102" spans="3:10" ht="30.75" hidden="1" customHeight="1">
      <c r="C102" s="341">
        <v>44423</v>
      </c>
      <c r="D102" s="342">
        <v>0.94374999999999998</v>
      </c>
      <c r="E102" s="343" t="s">
        <v>164</v>
      </c>
      <c r="F102" s="367" t="str">
        <f>IFERROR(VLOOKUP(E102,SUMMARY!$C$6:$D$23,2,FALSE)," ")</f>
        <v>PLAYER  (客人）</v>
      </c>
      <c r="G102" s="74" t="s">
        <v>153</v>
      </c>
      <c r="H102" s="76">
        <v>1300</v>
      </c>
      <c r="I102" s="344" t="s">
        <v>128</v>
      </c>
      <c r="J102" s="345"/>
    </row>
    <row r="103" spans="3:10" ht="30.75" hidden="1" customHeight="1">
      <c r="C103" s="341">
        <v>44423</v>
      </c>
      <c r="D103" s="342">
        <v>0.99444444444444446</v>
      </c>
      <c r="E103" s="343" t="s">
        <v>164</v>
      </c>
      <c r="F103" s="367" t="str">
        <f>IFERROR(VLOOKUP(E103,SUMMARY!$C$6:$D$23,2,FALSE)," ")</f>
        <v>PLAYER  (客人）</v>
      </c>
      <c r="G103" s="74" t="s">
        <v>153</v>
      </c>
      <c r="H103" s="76">
        <v>3500</v>
      </c>
      <c r="I103" s="344" t="s">
        <v>128</v>
      </c>
      <c r="J103" s="345"/>
    </row>
    <row r="104" spans="3:10" ht="30.75" hidden="1" customHeight="1">
      <c r="C104" s="341">
        <v>44424</v>
      </c>
      <c r="D104" s="342">
        <v>4.5833333333333337E-2</v>
      </c>
      <c r="E104" s="343" t="s">
        <v>164</v>
      </c>
      <c r="F104" s="367" t="str">
        <f>IFERROR(VLOOKUP(E104,SUMMARY!$C$6:$D$23,2,FALSE)," ")</f>
        <v>PLAYER  (客人）</v>
      </c>
      <c r="G104" s="74" t="s">
        <v>153</v>
      </c>
      <c r="H104" s="76">
        <v>100</v>
      </c>
      <c r="I104" s="344" t="s">
        <v>128</v>
      </c>
      <c r="J104" s="345"/>
    </row>
    <row r="105" spans="3:10" ht="30.75" hidden="1" customHeight="1">
      <c r="C105" s="341">
        <v>44424</v>
      </c>
      <c r="D105" s="342">
        <v>4.5833333333333337E-2</v>
      </c>
      <c r="E105" s="343" t="s">
        <v>164</v>
      </c>
      <c r="F105" s="367" t="str">
        <f>IFERROR(VLOOKUP(E105,SUMMARY!$C$6:$D$23,2,FALSE)," ")</f>
        <v>PLAYER  (客人）</v>
      </c>
      <c r="G105" s="74" t="s">
        <v>153</v>
      </c>
      <c r="H105" s="76">
        <v>3190</v>
      </c>
      <c r="I105" s="344" t="s">
        <v>128</v>
      </c>
      <c r="J105" s="345"/>
    </row>
    <row r="106" spans="3:10" ht="30.75" hidden="1" customHeight="1">
      <c r="C106" s="341">
        <v>44424</v>
      </c>
      <c r="D106" s="342">
        <v>5.1388888888888894E-2</v>
      </c>
      <c r="E106" s="343" t="s">
        <v>162</v>
      </c>
      <c r="F106" s="367" t="str">
        <f>IFERROR(VLOOKUP(E106,SUMMARY!$C$6:$D$23,2,FALSE)," ")</f>
        <v>YU PEI ZHI (余佩志)</v>
      </c>
      <c r="G106" s="74" t="s">
        <v>153</v>
      </c>
      <c r="H106" s="76">
        <v>15000</v>
      </c>
      <c r="I106" s="344" t="s">
        <v>128</v>
      </c>
      <c r="J106" s="345"/>
    </row>
    <row r="107" spans="3:10" ht="30.75" hidden="1" customHeight="1">
      <c r="C107" s="341">
        <v>44424</v>
      </c>
      <c r="D107" s="342">
        <v>9.4444444444444442E-2</v>
      </c>
      <c r="E107" s="343" t="s">
        <v>162</v>
      </c>
      <c r="F107" s="367" t="str">
        <f>IFERROR(VLOOKUP(E107,SUMMARY!$C$6:$D$23,2,FALSE)," ")</f>
        <v>YU PEI ZHI (余佩志)</v>
      </c>
      <c r="G107" s="74" t="s">
        <v>153</v>
      </c>
      <c r="H107" s="76">
        <v>700</v>
      </c>
      <c r="I107" s="344" t="s">
        <v>128</v>
      </c>
      <c r="J107" s="345"/>
    </row>
    <row r="108" spans="3:10" ht="30.75" hidden="1" customHeight="1">
      <c r="C108" s="341">
        <v>44424</v>
      </c>
      <c r="D108" s="342">
        <v>0.9</v>
      </c>
      <c r="E108" s="343" t="s">
        <v>164</v>
      </c>
      <c r="F108" s="367" t="str">
        <f>IFERROR(VLOOKUP(E108,SUMMARY!$C$6:$D$23,2,FALSE)," ")</f>
        <v>PLAYER  (客人）</v>
      </c>
      <c r="G108" s="74" t="s">
        <v>153</v>
      </c>
      <c r="H108" s="76">
        <v>600</v>
      </c>
      <c r="I108" s="344" t="s">
        <v>128</v>
      </c>
      <c r="J108" s="345"/>
    </row>
    <row r="109" spans="3:10" ht="30.75" hidden="1" customHeight="1">
      <c r="C109" s="341">
        <v>44424</v>
      </c>
      <c r="D109" s="342">
        <v>0.90833333333333333</v>
      </c>
      <c r="E109" s="343" t="s">
        <v>162</v>
      </c>
      <c r="F109" s="367" t="str">
        <f>IFERROR(VLOOKUP(E109,SUMMARY!$C$6:$D$23,2,FALSE)," ")</f>
        <v>YU PEI ZHI (余佩志)</v>
      </c>
      <c r="G109" s="74" t="s">
        <v>153</v>
      </c>
      <c r="H109" s="76">
        <v>2000</v>
      </c>
      <c r="I109" s="344" t="s">
        <v>128</v>
      </c>
      <c r="J109" s="345"/>
    </row>
    <row r="110" spans="3:10" ht="30.75" hidden="1" customHeight="1">
      <c r="C110" s="341">
        <v>44426</v>
      </c>
      <c r="D110" s="342">
        <v>0.12291666666666667</v>
      </c>
      <c r="E110" s="343" t="s">
        <v>162</v>
      </c>
      <c r="F110" s="367" t="str">
        <f>IFERROR(VLOOKUP(E110,SUMMARY!$C$6:$D$23,2,FALSE)," ")</f>
        <v>YU PEI ZHI (余佩志)</v>
      </c>
      <c r="G110" s="74" t="s">
        <v>153</v>
      </c>
      <c r="H110" s="76">
        <v>2300</v>
      </c>
      <c r="I110" s="344" t="s">
        <v>128</v>
      </c>
      <c r="J110" s="345" t="s">
        <v>163</v>
      </c>
    </row>
    <row r="111" spans="3:10" ht="30.75" hidden="1" customHeight="1">
      <c r="C111" s="341">
        <v>44426</v>
      </c>
      <c r="D111" s="342">
        <v>0.12291666666666667</v>
      </c>
      <c r="E111" s="343" t="s">
        <v>162</v>
      </c>
      <c r="F111" s="367" t="str">
        <f>IFERROR(VLOOKUP(E111,SUMMARY!$C$6:$D$23,2,FALSE)," ")</f>
        <v>YU PEI ZHI (余佩志)</v>
      </c>
      <c r="G111" s="74" t="s">
        <v>153</v>
      </c>
      <c r="H111" s="76">
        <v>5380</v>
      </c>
      <c r="I111" s="344" t="s">
        <v>128</v>
      </c>
      <c r="J111" s="345" t="s">
        <v>163</v>
      </c>
    </row>
    <row r="112" spans="3:10" ht="30.75" hidden="1" customHeight="1">
      <c r="C112" s="341">
        <v>44426</v>
      </c>
      <c r="D112" s="342">
        <v>0.95347222222222217</v>
      </c>
      <c r="E112" s="343" t="s">
        <v>164</v>
      </c>
      <c r="F112" s="367" t="str">
        <f>IFERROR(VLOOKUP(E112,SUMMARY!$C$6:$D$23,2,FALSE)," ")</f>
        <v>PLAYER  (客人）</v>
      </c>
      <c r="G112" s="74" t="s">
        <v>153</v>
      </c>
      <c r="H112" s="76">
        <v>440</v>
      </c>
      <c r="I112" s="344" t="s">
        <v>128</v>
      </c>
      <c r="J112" s="345"/>
    </row>
    <row r="113" spans="3:10" ht="30.75" customHeight="1">
      <c r="C113" s="341">
        <v>44427</v>
      </c>
      <c r="D113" s="342">
        <v>0.16874999999999998</v>
      </c>
      <c r="E113" s="343" t="s">
        <v>162</v>
      </c>
      <c r="F113" s="367" t="str">
        <f>IFERROR(VLOOKUP(E113,SUMMARY!$C$6:$D$23,2,FALSE)," ")</f>
        <v>YU PEI ZHI (余佩志)</v>
      </c>
      <c r="G113" s="74" t="s">
        <v>153</v>
      </c>
      <c r="H113" s="76">
        <v>150</v>
      </c>
      <c r="I113" s="344" t="s">
        <v>140</v>
      </c>
      <c r="J113" s="345" t="s">
        <v>163</v>
      </c>
    </row>
    <row r="114" spans="3:10" ht="30.75" customHeight="1">
      <c r="C114" s="341">
        <v>44427</v>
      </c>
      <c r="D114" s="342">
        <v>0.16874999999999998</v>
      </c>
      <c r="E114" s="343" t="s">
        <v>164</v>
      </c>
      <c r="F114" s="367" t="str">
        <f>IFERROR(VLOOKUP(E114,SUMMARY!$C$6:$D$23,2,FALSE)," ")</f>
        <v>PLAYER  (客人）</v>
      </c>
      <c r="G114" s="74" t="s">
        <v>153</v>
      </c>
      <c r="H114" s="76">
        <v>30</v>
      </c>
      <c r="I114" s="344" t="s">
        <v>140</v>
      </c>
      <c r="J114" s="345"/>
    </row>
    <row r="115" spans="3:10" ht="30.75" customHeight="1">
      <c r="C115" s="341">
        <v>44427</v>
      </c>
      <c r="D115" s="342">
        <v>0.84097222222222223</v>
      </c>
      <c r="E115" s="343" t="s">
        <v>164</v>
      </c>
      <c r="F115" s="367" t="str">
        <f>IFERROR(VLOOKUP(E115,SUMMARY!$C$6:$D$23,2,FALSE)," ")</f>
        <v>PLAYER  (客人）</v>
      </c>
      <c r="G115" s="74" t="s">
        <v>153</v>
      </c>
      <c r="H115" s="76">
        <v>900</v>
      </c>
      <c r="I115" s="344" t="s">
        <v>140</v>
      </c>
      <c r="J115" s="345"/>
    </row>
    <row r="116" spans="3:10" ht="30.75" customHeight="1">
      <c r="C116" s="341"/>
      <c r="D116" s="342"/>
      <c r="E116" s="343"/>
      <c r="F116" s="367">
        <f>IFERROR(VLOOKUP(E116,SUMMARY!$C$6:$D$23,2,FALSE)," ")</f>
        <v>0</v>
      </c>
      <c r="G116" s="74"/>
      <c r="H116" s="76"/>
      <c r="I116" s="344"/>
      <c r="J116" s="345"/>
    </row>
    <row r="117" spans="3:10" ht="30.75" customHeight="1">
      <c r="C117" s="341"/>
      <c r="D117" s="342"/>
      <c r="E117" s="343"/>
      <c r="F117" s="367">
        <f>IFERROR(VLOOKUP(E117,SUMMARY!$C$6:$D$23,2,FALSE)," ")</f>
        <v>0</v>
      </c>
      <c r="G117" s="74"/>
      <c r="H117" s="76"/>
      <c r="I117" s="344"/>
      <c r="J117" s="345"/>
    </row>
    <row r="118" spans="3:10" ht="30.75" customHeight="1">
      <c r="C118" s="341"/>
      <c r="D118" s="342"/>
      <c r="E118" s="343"/>
      <c r="F118" s="367">
        <f>IFERROR(VLOOKUP(E118,SUMMARY!$C$6:$D$23,2,FALSE)," ")</f>
        <v>0</v>
      </c>
      <c r="G118" s="74"/>
      <c r="H118" s="76"/>
      <c r="I118" s="344"/>
      <c r="J118" s="345"/>
    </row>
    <row r="119" spans="3:10" ht="30.75" customHeight="1">
      <c r="C119" s="341"/>
      <c r="D119" s="342"/>
      <c r="E119" s="343"/>
      <c r="F119" s="367">
        <f>IFERROR(VLOOKUP(E119,SUMMARY!$C$6:$D$23,2,FALSE)," ")</f>
        <v>0</v>
      </c>
      <c r="G119" s="74"/>
      <c r="H119" s="76"/>
      <c r="I119" s="344"/>
      <c r="J119" s="345"/>
    </row>
    <row r="120" spans="3:10" ht="30.75" customHeight="1">
      <c r="C120" s="341"/>
      <c r="D120" s="342"/>
      <c r="E120" s="343"/>
      <c r="F120" s="367">
        <f>IFERROR(VLOOKUP(E120,SUMMARY!$C$6:$D$23,2,FALSE)," ")</f>
        <v>0</v>
      </c>
      <c r="G120" s="74"/>
      <c r="H120" s="76"/>
      <c r="I120" s="344"/>
      <c r="J120" s="345"/>
    </row>
    <row r="121" spans="3:10" ht="30.75" customHeight="1">
      <c r="C121" s="341"/>
      <c r="D121" s="342"/>
      <c r="E121" s="343"/>
      <c r="F121" s="367">
        <f>IFERROR(VLOOKUP(E121,SUMMARY!$C$6:$D$23,2,FALSE)," ")</f>
        <v>0</v>
      </c>
      <c r="G121" s="74"/>
      <c r="H121" s="76"/>
      <c r="I121" s="344"/>
      <c r="J121" s="345"/>
    </row>
    <row r="122" spans="3:10" ht="30.75" customHeight="1">
      <c r="C122" s="341"/>
      <c r="D122" s="342"/>
      <c r="E122" s="343"/>
      <c r="F122" s="367">
        <f>IFERROR(VLOOKUP(E122,SUMMARY!$C$6:$D$23,2,FALSE)," ")</f>
        <v>0</v>
      </c>
      <c r="G122" s="74"/>
      <c r="H122" s="76"/>
      <c r="I122" s="344"/>
      <c r="J122" s="345"/>
    </row>
    <row r="123" spans="3:10" ht="30.75" customHeight="1">
      <c r="C123" s="341"/>
      <c r="D123" s="342"/>
      <c r="E123" s="343"/>
      <c r="F123" s="367">
        <f>IFERROR(VLOOKUP(E123,SUMMARY!$C$6:$D$23,2,FALSE)," ")</f>
        <v>0</v>
      </c>
      <c r="G123" s="74"/>
      <c r="H123" s="76"/>
      <c r="I123" s="344"/>
      <c r="J123" s="345"/>
    </row>
    <row r="124" spans="3:10" ht="30.75" customHeight="1">
      <c r="C124" s="341"/>
      <c r="D124" s="342"/>
      <c r="E124" s="343"/>
      <c r="F124" s="367">
        <f>IFERROR(VLOOKUP(E124,SUMMARY!$C$6:$D$23,2,FALSE)," ")</f>
        <v>0</v>
      </c>
      <c r="G124" s="74"/>
      <c r="H124" s="76"/>
      <c r="I124" s="344"/>
      <c r="J124" s="345"/>
    </row>
    <row r="125" spans="3:10" ht="30.75" customHeight="1">
      <c r="C125" s="341"/>
      <c r="D125" s="342"/>
      <c r="E125" s="343"/>
      <c r="F125" s="367">
        <f>IFERROR(VLOOKUP(E125,SUMMARY!$C$6:$D$23,2,FALSE)," ")</f>
        <v>0</v>
      </c>
      <c r="G125" s="74"/>
      <c r="H125" s="76"/>
      <c r="I125" s="344"/>
      <c r="J125" s="345"/>
    </row>
    <row r="126" spans="3:10" ht="30.75" customHeight="1">
      <c r="C126" s="341"/>
      <c r="D126" s="342"/>
      <c r="E126" s="343"/>
      <c r="F126" s="367">
        <f>IFERROR(VLOOKUP(E126,SUMMARY!$C$6:$D$23,2,FALSE)," ")</f>
        <v>0</v>
      </c>
      <c r="G126" s="74"/>
      <c r="H126" s="76"/>
      <c r="I126" s="344"/>
      <c r="J126" s="345"/>
    </row>
    <row r="127" spans="3:10" ht="30.75" customHeight="1">
      <c r="C127" s="341"/>
      <c r="D127" s="342"/>
      <c r="E127" s="343"/>
      <c r="F127" s="367">
        <f>IFERROR(VLOOKUP(E127,SUMMARY!$C$6:$D$23,2,FALSE)," ")</f>
        <v>0</v>
      </c>
      <c r="G127" s="74"/>
      <c r="H127" s="76"/>
      <c r="I127" s="344"/>
      <c r="J127" s="345"/>
    </row>
    <row r="128" spans="3:10" ht="30.75" customHeight="1">
      <c r="C128" s="341"/>
      <c r="D128" s="342"/>
      <c r="E128" s="343"/>
      <c r="F128" s="367">
        <f>IFERROR(VLOOKUP(E128,SUMMARY!$C$6:$D$23,2,FALSE)," ")</f>
        <v>0</v>
      </c>
      <c r="G128" s="74"/>
      <c r="H128" s="76"/>
      <c r="I128" s="344"/>
      <c r="J128" s="345"/>
    </row>
    <row r="129" spans="3:10" ht="30.75" customHeight="1">
      <c r="C129" s="341"/>
      <c r="D129" s="342"/>
      <c r="E129" s="343"/>
      <c r="F129" s="367">
        <f>IFERROR(VLOOKUP(E129,SUMMARY!$C$6:$D$23,2,FALSE)," ")</f>
        <v>0</v>
      </c>
      <c r="G129" s="74"/>
      <c r="H129" s="76"/>
      <c r="I129" s="344"/>
      <c r="J129" s="345"/>
    </row>
    <row r="130" spans="3:10" ht="30.75" customHeight="1">
      <c r="C130" s="341"/>
      <c r="D130" s="342"/>
      <c r="E130" s="343"/>
      <c r="F130" s="367">
        <f>IFERROR(VLOOKUP(E130,SUMMARY!$C$6:$D$23,2,FALSE)," ")</f>
        <v>0</v>
      </c>
      <c r="G130" s="74"/>
      <c r="H130" s="76"/>
      <c r="I130" s="344"/>
      <c r="J130" s="345"/>
    </row>
    <row r="131" spans="3:10" ht="30.75" customHeight="1">
      <c r="C131" s="341"/>
      <c r="D131" s="342"/>
      <c r="E131" s="343"/>
      <c r="F131" s="367">
        <f>IFERROR(VLOOKUP(E131,SUMMARY!$C$6:$D$23,2,FALSE)," ")</f>
        <v>0</v>
      </c>
      <c r="G131" s="74"/>
      <c r="H131" s="76"/>
      <c r="I131" s="344"/>
      <c r="J131" s="345"/>
    </row>
    <row r="132" spans="3:10" ht="30.75" customHeight="1">
      <c r="C132" s="341"/>
      <c r="D132" s="342"/>
      <c r="E132" s="343"/>
      <c r="F132" s="367">
        <f>IFERROR(VLOOKUP(E132,SUMMARY!$C$6:$D$23,2,FALSE)," ")</f>
        <v>0</v>
      </c>
      <c r="G132" s="74"/>
      <c r="H132" s="76"/>
      <c r="I132" s="344"/>
      <c r="J132" s="345"/>
    </row>
    <row r="133" spans="3:10" ht="30.75" customHeight="1">
      <c r="C133" s="341"/>
      <c r="D133" s="342"/>
      <c r="E133" s="343"/>
      <c r="F133" s="367">
        <f>IFERROR(VLOOKUP(E133,SUMMARY!$C$6:$D$23,2,FALSE)," ")</f>
        <v>0</v>
      </c>
      <c r="G133" s="74"/>
      <c r="H133" s="76"/>
      <c r="I133" s="344"/>
      <c r="J133" s="345"/>
    </row>
    <row r="134" spans="3:10" ht="30.75" customHeight="1">
      <c r="C134" s="341"/>
      <c r="D134" s="342"/>
      <c r="E134" s="343"/>
      <c r="F134" s="367">
        <f>IFERROR(VLOOKUP(E134,SUMMARY!$C$6:$D$23,2,FALSE)," ")</f>
        <v>0</v>
      </c>
      <c r="G134" s="74"/>
      <c r="H134" s="76"/>
      <c r="I134" s="344"/>
      <c r="J134" s="345"/>
    </row>
    <row r="135" spans="3:10" ht="30.75" customHeight="1">
      <c r="C135" s="341"/>
      <c r="D135" s="342"/>
      <c r="E135" s="343"/>
      <c r="F135" s="367">
        <f>IFERROR(VLOOKUP(E135,SUMMARY!$C$6:$D$23,2,FALSE)," ")</f>
        <v>0</v>
      </c>
      <c r="G135" s="74"/>
      <c r="H135" s="76"/>
      <c r="I135" s="344"/>
      <c r="J135" s="345"/>
    </row>
    <row r="136" spans="3:10" ht="30.75" customHeight="1">
      <c r="C136" s="341"/>
      <c r="D136" s="342"/>
      <c r="E136" s="343"/>
      <c r="F136" s="367">
        <f>IFERROR(VLOOKUP(E136,SUMMARY!$C$6:$D$23,2,FALSE)," ")</f>
        <v>0</v>
      </c>
      <c r="G136" s="74"/>
      <c r="H136" s="76"/>
      <c r="I136" s="344"/>
      <c r="J136" s="345"/>
    </row>
    <row r="137" spans="3:10" ht="30.75" customHeight="1">
      <c r="C137" s="341"/>
      <c r="D137" s="342"/>
      <c r="E137" s="343"/>
      <c r="F137" s="367">
        <f>IFERROR(VLOOKUP(E137,SUMMARY!$C$6:$D$23,2,FALSE)," ")</f>
        <v>0</v>
      </c>
      <c r="G137" s="74"/>
      <c r="H137" s="76"/>
      <c r="I137" s="344"/>
      <c r="J137" s="345"/>
    </row>
    <row r="138" spans="3:10" ht="30.75" customHeight="1">
      <c r="C138" s="341"/>
      <c r="D138" s="342"/>
      <c r="E138" s="343"/>
      <c r="F138" s="367">
        <f>IFERROR(VLOOKUP(E138,SUMMARY!$C$6:$D$23,2,FALSE)," ")</f>
        <v>0</v>
      </c>
      <c r="G138" s="74"/>
      <c r="H138" s="76"/>
      <c r="I138" s="344"/>
      <c r="J138" s="345"/>
    </row>
    <row r="139" spans="3:10" ht="30.75" customHeight="1">
      <c r="C139" s="341"/>
      <c r="D139" s="342"/>
      <c r="E139" s="343"/>
      <c r="F139" s="367">
        <f>IFERROR(VLOOKUP(E139,SUMMARY!$C$6:$D$23,2,FALSE)," ")</f>
        <v>0</v>
      </c>
      <c r="G139" s="74"/>
      <c r="H139" s="76"/>
      <c r="I139" s="344"/>
      <c r="J139" s="345"/>
    </row>
    <row r="140" spans="3:10" ht="30.75" customHeight="1">
      <c r="C140" s="341"/>
      <c r="D140" s="342"/>
      <c r="E140" s="343"/>
      <c r="F140" s="367">
        <f>IFERROR(VLOOKUP(E140,SUMMARY!$C$6:$D$23,2,FALSE)," ")</f>
        <v>0</v>
      </c>
      <c r="G140" s="74"/>
      <c r="H140" s="76"/>
      <c r="I140" s="344"/>
      <c r="J140" s="345"/>
    </row>
    <row r="141" spans="3:10" ht="30.75" customHeight="1">
      <c r="C141" s="341"/>
      <c r="D141" s="342"/>
      <c r="E141" s="343"/>
      <c r="F141" s="367">
        <f>IFERROR(VLOOKUP(E141,SUMMARY!$C$6:$D$23,2,FALSE)," ")</f>
        <v>0</v>
      </c>
      <c r="G141" s="74"/>
      <c r="H141" s="76"/>
      <c r="I141" s="344"/>
      <c r="J141" s="345"/>
    </row>
    <row r="142" spans="3:10" ht="30.75" customHeight="1">
      <c r="C142" s="341"/>
      <c r="D142" s="342"/>
      <c r="E142" s="343"/>
      <c r="F142" s="367">
        <f>IFERROR(VLOOKUP(E142,SUMMARY!$C$6:$D$23,2,FALSE)," ")</f>
        <v>0</v>
      </c>
      <c r="G142" s="74"/>
      <c r="H142" s="76"/>
      <c r="I142" s="344"/>
      <c r="J142" s="345"/>
    </row>
    <row r="143" spans="3:10" ht="30.75" customHeight="1">
      <c r="C143" s="341"/>
      <c r="D143" s="342"/>
      <c r="E143" s="343"/>
      <c r="F143" s="367">
        <f>IFERROR(VLOOKUP(E143,SUMMARY!$C$6:$D$23,2,FALSE)," ")</f>
        <v>0</v>
      </c>
      <c r="G143" s="74"/>
      <c r="H143" s="76"/>
      <c r="I143" s="344"/>
      <c r="J143" s="345"/>
    </row>
    <row r="144" spans="3:10" ht="30.75" customHeight="1">
      <c r="C144" s="341"/>
      <c r="D144" s="342"/>
      <c r="E144" s="343"/>
      <c r="F144" s="367">
        <f>IFERROR(VLOOKUP(E144,SUMMARY!$C$6:$D$23,2,FALSE)," ")</f>
        <v>0</v>
      </c>
      <c r="G144" s="74"/>
      <c r="H144" s="76"/>
      <c r="I144" s="344"/>
      <c r="J144" s="345"/>
    </row>
    <row r="145" spans="3:10" ht="30.75" customHeight="1">
      <c r="C145" s="341"/>
      <c r="D145" s="342"/>
      <c r="E145" s="343"/>
      <c r="F145" s="367">
        <f>IFERROR(VLOOKUP(E145,SUMMARY!$C$6:$D$23,2,FALSE)," ")</f>
        <v>0</v>
      </c>
      <c r="G145" s="74"/>
      <c r="H145" s="76"/>
      <c r="I145" s="344"/>
      <c r="J145" s="345"/>
    </row>
    <row r="146" spans="3:10" ht="30.75" customHeight="1">
      <c r="C146" s="341"/>
      <c r="D146" s="342"/>
      <c r="E146" s="343"/>
      <c r="F146" s="367">
        <f>IFERROR(VLOOKUP(E146,SUMMARY!$C$6:$D$23,2,FALSE)," ")</f>
        <v>0</v>
      </c>
      <c r="G146" s="74"/>
      <c r="H146" s="76"/>
      <c r="I146" s="344"/>
      <c r="J146" s="345"/>
    </row>
    <row r="147" spans="3:10" ht="30.75" customHeight="1">
      <c r="C147" s="341"/>
      <c r="D147" s="342"/>
      <c r="E147" s="343"/>
      <c r="F147" s="367">
        <f>IFERROR(VLOOKUP(E147,SUMMARY!$C$6:$D$23,2,FALSE)," ")</f>
        <v>0</v>
      </c>
      <c r="G147" s="74"/>
      <c r="H147" s="76"/>
      <c r="I147" s="344"/>
      <c r="J147" s="345"/>
    </row>
    <row r="148" spans="3:10" ht="30.75" customHeight="1">
      <c r="C148" s="341"/>
      <c r="D148" s="342"/>
      <c r="E148" s="343"/>
      <c r="F148" s="367">
        <f>IFERROR(VLOOKUP(E148,SUMMARY!$C$6:$D$23,2,FALSE)," ")</f>
        <v>0</v>
      </c>
      <c r="G148" s="74"/>
      <c r="H148" s="76"/>
      <c r="I148" s="344"/>
      <c r="J148" s="345"/>
    </row>
    <row r="149" spans="3:10" ht="30.75" customHeight="1">
      <c r="C149" s="341"/>
      <c r="D149" s="342"/>
      <c r="E149" s="343"/>
      <c r="F149" s="367">
        <f>IFERROR(VLOOKUP(E149,SUMMARY!$C$6:$D$23,2,FALSE)," ")</f>
        <v>0</v>
      </c>
      <c r="G149" s="74"/>
      <c r="H149" s="76"/>
      <c r="I149" s="344"/>
      <c r="J149" s="345"/>
    </row>
    <row r="150" spans="3:10" ht="30.75" customHeight="1">
      <c r="C150" s="341"/>
      <c r="D150" s="342"/>
      <c r="E150" s="343"/>
      <c r="F150" s="367">
        <f>IFERROR(VLOOKUP(E150,SUMMARY!$C$6:$D$23,2,FALSE)," ")</f>
        <v>0</v>
      </c>
      <c r="G150" s="74"/>
      <c r="H150" s="76"/>
      <c r="I150" s="344"/>
      <c r="J150" s="345"/>
    </row>
    <row r="151" spans="3:10" ht="30.75" customHeight="1">
      <c r="C151" s="341"/>
      <c r="D151" s="342"/>
      <c r="E151" s="343"/>
      <c r="F151" s="367">
        <f>IFERROR(VLOOKUP(E151,SUMMARY!$C$6:$D$23,2,FALSE)," ")</f>
        <v>0</v>
      </c>
      <c r="G151" s="74"/>
      <c r="H151" s="76"/>
      <c r="I151" s="344"/>
      <c r="J151" s="345"/>
    </row>
    <row r="152" spans="3:10" ht="30.75" customHeight="1">
      <c r="C152" s="341"/>
      <c r="D152" s="342"/>
      <c r="E152" s="343"/>
      <c r="F152" s="367">
        <f>IFERROR(VLOOKUP(E152,SUMMARY!$C$6:$D$23,2,FALSE)," ")</f>
        <v>0</v>
      </c>
      <c r="G152" s="74"/>
      <c r="H152" s="76"/>
      <c r="I152" s="344"/>
      <c r="J152" s="345"/>
    </row>
    <row r="153" spans="3:10" ht="30.75" customHeight="1">
      <c r="C153" s="341"/>
      <c r="D153" s="342"/>
      <c r="E153" s="343"/>
      <c r="F153" s="367">
        <f>IFERROR(VLOOKUP(E153,SUMMARY!$C$6:$D$23,2,FALSE)," ")</f>
        <v>0</v>
      </c>
      <c r="G153" s="74"/>
      <c r="H153" s="76"/>
      <c r="I153" s="344"/>
      <c r="J153" s="345"/>
    </row>
    <row r="154" spans="3:10" ht="30.75" customHeight="1">
      <c r="C154" s="341"/>
      <c r="D154" s="342"/>
      <c r="E154" s="343"/>
      <c r="F154" s="367">
        <f>IFERROR(VLOOKUP(E154,SUMMARY!$C$6:$D$23,2,FALSE)," ")</f>
        <v>0</v>
      </c>
      <c r="G154" s="74"/>
      <c r="H154" s="76"/>
      <c r="I154" s="344"/>
      <c r="J154" s="345"/>
    </row>
    <row r="155" spans="3:10" ht="30.75" customHeight="1">
      <c r="C155" s="341"/>
      <c r="D155" s="342"/>
      <c r="E155" s="343"/>
      <c r="F155" s="367">
        <f>IFERROR(VLOOKUP(E155,SUMMARY!$C$6:$D$23,2,FALSE)," ")</f>
        <v>0</v>
      </c>
      <c r="G155" s="74"/>
      <c r="H155" s="76"/>
      <c r="I155" s="344"/>
      <c r="J155" s="345"/>
    </row>
    <row r="156" spans="3:10" ht="30.75" customHeight="1">
      <c r="C156" s="341"/>
      <c r="D156" s="342"/>
      <c r="E156" s="343"/>
      <c r="F156" s="367">
        <f>IFERROR(VLOOKUP(E156,SUMMARY!$C$6:$D$23,2,FALSE)," ")</f>
        <v>0</v>
      </c>
      <c r="G156" s="74"/>
      <c r="H156" s="76"/>
      <c r="I156" s="344"/>
      <c r="J156" s="345"/>
    </row>
    <row r="157" spans="3:10" ht="30.75" customHeight="1">
      <c r="C157" s="341"/>
      <c r="D157" s="342"/>
      <c r="E157" s="343"/>
      <c r="F157" s="367">
        <f>IFERROR(VLOOKUP(E157,SUMMARY!$C$6:$D$23,2,FALSE)," ")</f>
        <v>0</v>
      </c>
      <c r="G157" s="74"/>
      <c r="H157" s="76"/>
      <c r="I157" s="344"/>
      <c r="J157" s="345"/>
    </row>
    <row r="158" spans="3:10" ht="30.75" customHeight="1">
      <c r="C158" s="341"/>
      <c r="D158" s="342"/>
      <c r="E158" s="343"/>
      <c r="F158" s="367">
        <f>IFERROR(VLOOKUP(E158,SUMMARY!$C$6:$D$23,2,FALSE)," ")</f>
        <v>0</v>
      </c>
      <c r="G158" s="74"/>
      <c r="H158" s="76"/>
      <c r="I158" s="344"/>
      <c r="J158" s="345"/>
    </row>
    <row r="159" spans="3:10" ht="30.75" customHeight="1">
      <c r="C159" s="341"/>
      <c r="D159" s="342"/>
      <c r="E159" s="343"/>
      <c r="F159" s="367">
        <f>IFERROR(VLOOKUP(E159,SUMMARY!$C$6:$D$23,2,FALSE)," ")</f>
        <v>0</v>
      </c>
      <c r="G159" s="74"/>
      <c r="H159" s="76"/>
      <c r="I159" s="344"/>
      <c r="J159" s="345"/>
    </row>
    <row r="160" spans="3:10" ht="30.75" customHeight="1">
      <c r="C160" s="341"/>
      <c r="D160" s="342"/>
      <c r="E160" s="343"/>
      <c r="F160" s="367">
        <f>IFERROR(VLOOKUP(E160,SUMMARY!$C$6:$D$23,2,FALSE)," ")</f>
        <v>0</v>
      </c>
      <c r="G160" s="74"/>
      <c r="H160" s="76"/>
      <c r="I160" s="344"/>
      <c r="J160" s="345"/>
    </row>
    <row r="161" spans="3:10" ht="30.75" customHeight="1">
      <c r="C161" s="341"/>
      <c r="D161" s="342"/>
      <c r="E161" s="343"/>
      <c r="F161" s="367">
        <f>IFERROR(VLOOKUP(E161,SUMMARY!$C$6:$D$23,2,FALSE)," ")</f>
        <v>0</v>
      </c>
      <c r="G161" s="74"/>
      <c r="H161" s="76"/>
      <c r="I161" s="344"/>
      <c r="J161" s="345"/>
    </row>
    <row r="162" spans="3:10" ht="30.75" customHeight="1">
      <c r="C162" s="341"/>
      <c r="D162" s="342"/>
      <c r="E162" s="343"/>
      <c r="F162" s="367">
        <f>IFERROR(VLOOKUP(E162,SUMMARY!$C$6:$D$23,2,FALSE)," ")</f>
        <v>0</v>
      </c>
      <c r="G162" s="74"/>
      <c r="H162" s="76"/>
      <c r="I162" s="344"/>
      <c r="J162" s="345"/>
    </row>
    <row r="163" spans="3:10" ht="30.75" customHeight="1">
      <c r="C163" s="341"/>
      <c r="D163" s="342"/>
      <c r="E163" s="343"/>
      <c r="F163" s="367">
        <f>IFERROR(VLOOKUP(E163,SUMMARY!$C$6:$D$23,2,FALSE)," ")</f>
        <v>0</v>
      </c>
      <c r="G163" s="74"/>
      <c r="H163" s="76"/>
      <c r="I163" s="344"/>
      <c r="J163" s="345"/>
    </row>
    <row r="164" spans="3:10" ht="30.75" customHeight="1">
      <c r="C164" s="341"/>
      <c r="D164" s="342"/>
      <c r="E164" s="343"/>
      <c r="F164" s="367">
        <f>IFERROR(VLOOKUP(E164,SUMMARY!$C$6:$D$23,2,FALSE)," ")</f>
        <v>0</v>
      </c>
      <c r="G164" s="74"/>
      <c r="H164" s="76"/>
      <c r="I164" s="344"/>
      <c r="J164" s="345"/>
    </row>
    <row r="165" spans="3:10" ht="30.75" customHeight="1">
      <c r="C165" s="341"/>
      <c r="D165" s="342"/>
      <c r="E165" s="343"/>
      <c r="F165" s="367">
        <f>IFERROR(VLOOKUP(E165,SUMMARY!$C$6:$D$23,2,FALSE)," ")</f>
        <v>0</v>
      </c>
      <c r="G165" s="74"/>
      <c r="H165" s="76"/>
      <c r="I165" s="344"/>
      <c r="J165" s="345"/>
    </row>
    <row r="166" spans="3:10" ht="30.75" customHeight="1">
      <c r="C166" s="341"/>
      <c r="D166" s="342"/>
      <c r="E166" s="343"/>
      <c r="F166" s="367">
        <f>IFERROR(VLOOKUP(E166,SUMMARY!$C$6:$D$23,2,FALSE)," ")</f>
        <v>0</v>
      </c>
      <c r="G166" s="74"/>
      <c r="H166" s="76"/>
      <c r="I166" s="344"/>
      <c r="J166" s="345"/>
    </row>
    <row r="167" spans="3:10" ht="30.75" customHeight="1">
      <c r="C167" s="341"/>
      <c r="D167" s="342"/>
      <c r="E167" s="343"/>
      <c r="F167" s="367">
        <f>IFERROR(VLOOKUP(E167,SUMMARY!$C$6:$D$23,2,FALSE)," ")</f>
        <v>0</v>
      </c>
      <c r="G167" s="74"/>
      <c r="H167" s="76"/>
      <c r="I167" s="344"/>
      <c r="J167" s="345"/>
    </row>
    <row r="168" spans="3:10" ht="30.75" customHeight="1">
      <c r="C168" s="341"/>
      <c r="D168" s="342"/>
      <c r="E168" s="343"/>
      <c r="F168" s="367">
        <f>IFERROR(VLOOKUP(E168,SUMMARY!$C$6:$D$23,2,FALSE)," ")</f>
        <v>0</v>
      </c>
      <c r="G168" s="74"/>
      <c r="H168" s="76"/>
      <c r="I168" s="344"/>
      <c r="J168" s="345"/>
    </row>
    <row r="169" spans="3:10" ht="30.75" customHeight="1">
      <c r="C169" s="341"/>
      <c r="D169" s="342"/>
      <c r="E169" s="343"/>
      <c r="F169" s="367">
        <f>IFERROR(VLOOKUP(E169,SUMMARY!$C$6:$D$23,2,FALSE)," ")</f>
        <v>0</v>
      </c>
      <c r="G169" s="74"/>
      <c r="H169" s="76"/>
      <c r="I169" s="344"/>
      <c r="J169" s="345"/>
    </row>
    <row r="170" spans="3:10" ht="30.75" customHeight="1">
      <c r="C170" s="341"/>
      <c r="D170" s="342"/>
      <c r="E170" s="343"/>
      <c r="F170" s="367">
        <f>IFERROR(VLOOKUP(E170,SUMMARY!$C$6:$D$23,2,FALSE)," ")</f>
        <v>0</v>
      </c>
      <c r="G170" s="74"/>
      <c r="H170" s="76"/>
      <c r="I170" s="344"/>
      <c r="J170" s="345"/>
    </row>
    <row r="171" spans="3:10" ht="30.75" customHeight="1">
      <c r="C171" s="341"/>
      <c r="D171" s="342"/>
      <c r="E171" s="343"/>
      <c r="F171" s="367">
        <f>IFERROR(VLOOKUP(E171,SUMMARY!$C$6:$D$23,2,FALSE)," ")</f>
        <v>0</v>
      </c>
      <c r="G171" s="74"/>
      <c r="H171" s="76"/>
      <c r="I171" s="344"/>
      <c r="J171" s="345"/>
    </row>
    <row r="172" spans="3:10" ht="30.75" customHeight="1">
      <c r="C172" s="341"/>
      <c r="D172" s="342"/>
      <c r="E172" s="343"/>
      <c r="F172" s="367">
        <f>IFERROR(VLOOKUP(E172,SUMMARY!$C$6:$D$23,2,FALSE)," ")</f>
        <v>0</v>
      </c>
      <c r="G172" s="74"/>
      <c r="H172" s="76"/>
      <c r="I172" s="344"/>
      <c r="J172" s="345"/>
    </row>
    <row r="173" spans="3:10" ht="30.75" customHeight="1">
      <c r="C173" s="341"/>
      <c r="D173" s="342"/>
      <c r="E173" s="343"/>
      <c r="F173" s="367">
        <f>IFERROR(VLOOKUP(E173,SUMMARY!$C$6:$D$23,2,FALSE)," ")</f>
        <v>0</v>
      </c>
      <c r="G173" s="74"/>
      <c r="H173" s="76"/>
      <c r="I173" s="344"/>
      <c r="J173" s="345"/>
    </row>
    <row r="174" spans="3:10" ht="30.75" customHeight="1">
      <c r="C174" s="341"/>
      <c r="D174" s="342"/>
      <c r="E174" s="343"/>
      <c r="F174" s="367">
        <f>IFERROR(VLOOKUP(E174,SUMMARY!$C$6:$D$23,2,FALSE)," ")</f>
        <v>0</v>
      </c>
      <c r="G174" s="74"/>
      <c r="H174" s="76"/>
      <c r="I174" s="344"/>
      <c r="J174" s="345"/>
    </row>
    <row r="175" spans="3:10" ht="30.75" customHeight="1">
      <c r="C175" s="341"/>
      <c r="D175" s="342"/>
      <c r="E175" s="343"/>
      <c r="F175" s="367">
        <f>IFERROR(VLOOKUP(E175,SUMMARY!$C$6:$D$23,2,FALSE)," ")</f>
        <v>0</v>
      </c>
      <c r="G175" s="74"/>
      <c r="H175" s="76"/>
      <c r="I175" s="344"/>
      <c r="J175" s="345"/>
    </row>
    <row r="176" spans="3:10" ht="30.75" customHeight="1">
      <c r="C176" s="341"/>
      <c r="D176" s="342"/>
      <c r="E176" s="343"/>
      <c r="F176" s="367">
        <f>IFERROR(VLOOKUP(E176,SUMMARY!$C$6:$D$23,2,FALSE)," ")</f>
        <v>0</v>
      </c>
      <c r="G176" s="74"/>
      <c r="H176" s="76"/>
      <c r="I176" s="344"/>
      <c r="J176" s="345"/>
    </row>
    <row r="177" spans="3:10" ht="30.75" customHeight="1">
      <c r="C177" s="341"/>
      <c r="D177" s="342"/>
      <c r="E177" s="343"/>
      <c r="F177" s="367">
        <f>IFERROR(VLOOKUP(E177,SUMMARY!$C$6:$D$23,2,FALSE)," ")</f>
        <v>0</v>
      </c>
      <c r="G177" s="74"/>
      <c r="H177" s="76"/>
      <c r="I177" s="344"/>
      <c r="J177" s="345"/>
    </row>
    <row r="178" spans="3:10" ht="30.75" customHeight="1">
      <c r="C178" s="341"/>
      <c r="D178" s="342"/>
      <c r="E178" s="343"/>
      <c r="F178" s="367">
        <f>IFERROR(VLOOKUP(E178,SUMMARY!$C$6:$D$23,2,FALSE)," ")</f>
        <v>0</v>
      </c>
      <c r="G178" s="74"/>
      <c r="H178" s="76"/>
      <c r="I178" s="344"/>
      <c r="J178" s="345"/>
    </row>
    <row r="179" spans="3:10" ht="30.75" customHeight="1">
      <c r="C179" s="341"/>
      <c r="D179" s="342"/>
      <c r="E179" s="343"/>
      <c r="F179" s="367">
        <f>IFERROR(VLOOKUP(E179,SUMMARY!$C$6:$D$23,2,FALSE)," ")</f>
        <v>0</v>
      </c>
      <c r="G179" s="74"/>
      <c r="H179" s="76"/>
      <c r="I179" s="344"/>
      <c r="J179" s="345"/>
    </row>
    <row r="180" spans="3:10" ht="30.75" customHeight="1">
      <c r="C180" s="341"/>
      <c r="D180" s="342"/>
      <c r="E180" s="343"/>
      <c r="F180" s="367">
        <f>IFERROR(VLOOKUP(E180,SUMMARY!$C$6:$D$23,2,FALSE)," ")</f>
        <v>0</v>
      </c>
      <c r="G180" s="74"/>
      <c r="H180" s="76"/>
      <c r="I180" s="344"/>
      <c r="J180" s="345"/>
    </row>
    <row r="181" spans="3:10" ht="30.75" customHeight="1">
      <c r="C181" s="341"/>
      <c r="D181" s="342"/>
      <c r="E181" s="343"/>
      <c r="F181" s="367">
        <f>IFERROR(VLOOKUP(E181,SUMMARY!$C$6:$D$23,2,FALSE)," ")</f>
        <v>0</v>
      </c>
      <c r="G181" s="74"/>
      <c r="H181" s="76"/>
      <c r="I181" s="344"/>
      <c r="J181" s="345"/>
    </row>
    <row r="182" spans="3:10" ht="30.75" customHeight="1">
      <c r="C182" s="341"/>
      <c r="D182" s="342"/>
      <c r="E182" s="343"/>
      <c r="F182" s="367">
        <f>IFERROR(VLOOKUP(E182,SUMMARY!$C$6:$D$23,2,FALSE)," ")</f>
        <v>0</v>
      </c>
      <c r="G182" s="74"/>
      <c r="H182" s="76"/>
      <c r="I182" s="344"/>
      <c r="J182" s="345"/>
    </row>
    <row r="183" spans="3:10" ht="30.75" customHeight="1">
      <c r="C183" s="341"/>
      <c r="D183" s="342"/>
      <c r="E183" s="343"/>
      <c r="F183" s="367">
        <f>IFERROR(VLOOKUP(E183,SUMMARY!$C$6:$D$23,2,FALSE)," ")</f>
        <v>0</v>
      </c>
      <c r="G183" s="74"/>
      <c r="H183" s="76"/>
      <c r="I183" s="344"/>
      <c r="J183" s="345"/>
    </row>
    <row r="184" spans="3:10" ht="30.75" customHeight="1">
      <c r="C184" s="341"/>
      <c r="D184" s="342"/>
      <c r="E184" s="343"/>
      <c r="F184" s="367">
        <f>IFERROR(VLOOKUP(E184,SUMMARY!$C$6:$D$23,2,FALSE)," ")</f>
        <v>0</v>
      </c>
      <c r="G184" s="74"/>
      <c r="H184" s="76"/>
      <c r="I184" s="344"/>
      <c r="J184" s="345"/>
    </row>
    <row r="185" spans="3:10" ht="30.75" customHeight="1">
      <c r="C185" s="341"/>
      <c r="D185" s="342"/>
      <c r="E185" s="343"/>
      <c r="F185" s="367">
        <f>IFERROR(VLOOKUP(E185,SUMMARY!$C$6:$D$23,2,FALSE)," ")</f>
        <v>0</v>
      </c>
      <c r="G185" s="74"/>
      <c r="H185" s="76"/>
      <c r="I185" s="344"/>
      <c r="J185" s="345"/>
    </row>
    <row r="186" spans="3:10" ht="30.75" customHeight="1">
      <c r="C186" s="341"/>
      <c r="D186" s="342"/>
      <c r="E186" s="343"/>
      <c r="F186" s="367">
        <f>IFERROR(VLOOKUP(E186,SUMMARY!$C$6:$D$23,2,FALSE)," ")</f>
        <v>0</v>
      </c>
      <c r="G186" s="74"/>
      <c r="H186" s="76"/>
      <c r="I186" s="344"/>
      <c r="J186" s="345"/>
    </row>
    <row r="187" spans="3:10" ht="30.75" customHeight="1">
      <c r="C187" s="341"/>
      <c r="D187" s="342"/>
      <c r="E187" s="343"/>
      <c r="F187" s="367">
        <f>IFERROR(VLOOKUP(E187,SUMMARY!$C$6:$D$23,2,FALSE)," ")</f>
        <v>0</v>
      </c>
      <c r="G187" s="74"/>
      <c r="H187" s="76"/>
      <c r="I187" s="344"/>
      <c r="J187" s="345"/>
    </row>
    <row r="188" spans="3:10" ht="30.75" customHeight="1">
      <c r="C188" s="341"/>
      <c r="D188" s="342"/>
      <c r="E188" s="343"/>
      <c r="F188" s="367">
        <f>IFERROR(VLOOKUP(E188,SUMMARY!$C$6:$D$23,2,FALSE)," ")</f>
        <v>0</v>
      </c>
      <c r="G188" s="74"/>
      <c r="H188" s="76"/>
      <c r="I188" s="344"/>
      <c r="J188" s="345"/>
    </row>
    <row r="189" spans="3:10" ht="30.75" customHeight="1">
      <c r="C189" s="341"/>
      <c r="D189" s="342"/>
      <c r="E189" s="343"/>
      <c r="F189" s="367">
        <f>IFERROR(VLOOKUP(E189,SUMMARY!$C$6:$D$23,2,FALSE)," ")</f>
        <v>0</v>
      </c>
      <c r="G189" s="74"/>
      <c r="H189" s="76"/>
      <c r="I189" s="344"/>
      <c r="J189" s="345"/>
    </row>
    <row r="190" spans="3:10" ht="30.75" customHeight="1">
      <c r="C190" s="341"/>
      <c r="D190" s="342"/>
      <c r="E190" s="343"/>
      <c r="F190" s="367">
        <f>IFERROR(VLOOKUP(E190,SUMMARY!$C$6:$D$23,2,FALSE)," ")</f>
        <v>0</v>
      </c>
      <c r="G190" s="74"/>
      <c r="H190" s="76"/>
      <c r="I190" s="344"/>
      <c r="J190" s="345"/>
    </row>
    <row r="191" spans="3:10" ht="30.75" customHeight="1">
      <c r="C191" s="341"/>
      <c r="D191" s="342"/>
      <c r="E191" s="343"/>
      <c r="F191" s="367">
        <f>IFERROR(VLOOKUP(E191,SUMMARY!$C$6:$D$23,2,FALSE)," ")</f>
        <v>0</v>
      </c>
      <c r="G191" s="74"/>
      <c r="H191" s="76"/>
      <c r="I191" s="344"/>
      <c r="J191" s="345"/>
    </row>
    <row r="192" spans="3:10" ht="30.75" customHeight="1">
      <c r="C192" s="341"/>
      <c r="D192" s="342"/>
      <c r="E192" s="343"/>
      <c r="F192" s="367">
        <f>IFERROR(VLOOKUP(E192,SUMMARY!$C$6:$D$23,2,FALSE)," ")</f>
        <v>0</v>
      </c>
      <c r="G192" s="74"/>
      <c r="H192" s="76"/>
      <c r="I192" s="344"/>
      <c r="J192" s="345"/>
    </row>
    <row r="193" spans="3:10" ht="30.75" customHeight="1">
      <c r="C193" s="341"/>
      <c r="D193" s="342"/>
      <c r="E193" s="343"/>
      <c r="F193" s="367">
        <f>IFERROR(VLOOKUP(E193,SUMMARY!$C$6:$D$23,2,FALSE)," ")</f>
        <v>0</v>
      </c>
      <c r="G193" s="74"/>
      <c r="H193" s="76"/>
      <c r="I193" s="344"/>
      <c r="J193" s="345"/>
    </row>
    <row r="194" spans="3:10" ht="30.75" customHeight="1">
      <c r="C194" s="341"/>
      <c r="D194" s="342"/>
      <c r="E194" s="343"/>
      <c r="F194" s="367">
        <f>IFERROR(VLOOKUP(E194,SUMMARY!$C$6:$D$23,2,FALSE)," ")</f>
        <v>0</v>
      </c>
      <c r="G194" s="74"/>
      <c r="H194" s="76"/>
      <c r="I194" s="344"/>
      <c r="J194" s="345"/>
    </row>
    <row r="195" spans="3:10" ht="30.75" customHeight="1">
      <c r="C195" s="341"/>
      <c r="D195" s="342"/>
      <c r="E195" s="343"/>
      <c r="F195" s="367">
        <f>IFERROR(VLOOKUP(E195,SUMMARY!$C$6:$D$23,2,FALSE)," ")</f>
        <v>0</v>
      </c>
      <c r="G195" s="74"/>
      <c r="H195" s="76"/>
      <c r="I195" s="344"/>
      <c r="J195" s="345"/>
    </row>
    <row r="196" spans="3:10" ht="30.75" customHeight="1">
      <c r="C196" s="341"/>
      <c r="D196" s="342"/>
      <c r="E196" s="343"/>
      <c r="F196" s="367">
        <f>IFERROR(VLOOKUP(E196,SUMMARY!$C$6:$D$23,2,FALSE)," ")</f>
        <v>0</v>
      </c>
      <c r="G196" s="74"/>
      <c r="H196" s="76"/>
      <c r="I196" s="344"/>
      <c r="J196" s="345"/>
    </row>
    <row r="197" spans="3:10" ht="30.75" customHeight="1">
      <c r="C197" s="341"/>
      <c r="D197" s="342"/>
      <c r="E197" s="343"/>
      <c r="F197" s="367">
        <f>IFERROR(VLOOKUP(E197,SUMMARY!$C$6:$D$23,2,FALSE)," ")</f>
        <v>0</v>
      </c>
      <c r="G197" s="74"/>
      <c r="H197" s="76"/>
      <c r="I197" s="344"/>
      <c r="J197" s="345"/>
    </row>
    <row r="198" spans="3:10" ht="30.75" customHeight="1">
      <c r="C198" s="341"/>
      <c r="D198" s="342"/>
      <c r="E198" s="343"/>
      <c r="F198" s="367">
        <f>IFERROR(VLOOKUP(E198,SUMMARY!$C$6:$D$23,2,FALSE)," ")</f>
        <v>0</v>
      </c>
      <c r="G198" s="74"/>
      <c r="H198" s="76"/>
      <c r="I198" s="344"/>
      <c r="J198" s="345"/>
    </row>
    <row r="199" spans="3:10" ht="30.75" customHeight="1">
      <c r="C199" s="341"/>
      <c r="D199" s="342"/>
      <c r="E199" s="343"/>
      <c r="F199" s="367">
        <f>IFERROR(VLOOKUP(E199,SUMMARY!$C$6:$D$23,2,FALSE)," ")</f>
        <v>0</v>
      </c>
      <c r="G199" s="74"/>
      <c r="H199" s="76"/>
      <c r="I199" s="344"/>
      <c r="J199" s="345"/>
    </row>
    <row r="200" spans="3:10" ht="30.75" customHeight="1">
      <c r="C200" s="341"/>
      <c r="D200" s="342"/>
      <c r="E200" s="343"/>
      <c r="F200" s="367">
        <f>IFERROR(VLOOKUP(E200,SUMMARY!$C$6:$D$23,2,FALSE)," ")</f>
        <v>0</v>
      </c>
      <c r="G200" s="74"/>
      <c r="H200" s="76"/>
      <c r="I200" s="344"/>
      <c r="J200" s="345"/>
    </row>
    <row r="201" spans="3:10" ht="30.75" customHeight="1">
      <c r="C201" s="341"/>
      <c r="D201" s="342"/>
      <c r="E201" s="343"/>
      <c r="F201" s="367">
        <f>IFERROR(VLOOKUP(E201,SUMMARY!$C$6:$D$23,2,FALSE)," ")</f>
        <v>0</v>
      </c>
      <c r="G201" s="74"/>
      <c r="H201" s="76"/>
      <c r="I201" s="344"/>
      <c r="J201" s="345"/>
    </row>
    <row r="202" spans="3:10" ht="30.75" customHeight="1">
      <c r="C202" s="341"/>
      <c r="D202" s="342"/>
      <c r="E202" s="343"/>
      <c r="F202" s="367">
        <f>IFERROR(VLOOKUP(E202,SUMMARY!$C$6:$D$23,2,FALSE)," ")</f>
        <v>0</v>
      </c>
      <c r="G202" s="74"/>
      <c r="H202" s="76"/>
      <c r="I202" s="344"/>
      <c r="J202" s="345"/>
    </row>
    <row r="203" spans="3:10" ht="30.75" customHeight="1">
      <c r="C203" s="341"/>
      <c r="D203" s="342"/>
      <c r="E203" s="343"/>
      <c r="F203" s="367">
        <f>IFERROR(VLOOKUP(E203,SUMMARY!$C$6:$D$23,2,FALSE)," ")</f>
        <v>0</v>
      </c>
      <c r="G203" s="74"/>
      <c r="H203" s="76"/>
      <c r="I203" s="344"/>
      <c r="J203" s="345"/>
    </row>
    <row r="204" spans="3:10" ht="30.75" customHeight="1">
      <c r="C204" s="341"/>
      <c r="D204" s="342"/>
      <c r="E204" s="343"/>
      <c r="F204" s="367">
        <f>IFERROR(VLOOKUP(E204,SUMMARY!$C$6:$D$23,2,FALSE)," ")</f>
        <v>0</v>
      </c>
      <c r="G204" s="74"/>
      <c r="H204" s="76"/>
      <c r="I204" s="344"/>
      <c r="J204" s="345"/>
    </row>
    <row r="205" spans="3:10" ht="30.75" customHeight="1">
      <c r="C205" s="341"/>
      <c r="D205" s="342"/>
      <c r="E205" s="343"/>
      <c r="F205" s="367">
        <f>IFERROR(VLOOKUP(E205,SUMMARY!$C$6:$D$23,2,FALSE)," ")</f>
        <v>0</v>
      </c>
      <c r="G205" s="74"/>
      <c r="H205" s="76"/>
      <c r="I205" s="344"/>
      <c r="J205" s="345"/>
    </row>
    <row r="206" spans="3:10" ht="30.75" customHeight="1">
      <c r="C206" s="341"/>
      <c r="D206" s="342"/>
      <c r="E206" s="343"/>
      <c r="F206" s="367">
        <f>IFERROR(VLOOKUP(E206,SUMMARY!$C$6:$D$23,2,FALSE)," ")</f>
        <v>0</v>
      </c>
      <c r="G206" s="74"/>
      <c r="H206" s="76"/>
      <c r="I206" s="344"/>
      <c r="J206" s="345"/>
    </row>
    <row r="207" spans="3:10" ht="30.75" customHeight="1">
      <c r="C207" s="341"/>
      <c r="D207" s="342"/>
      <c r="E207" s="343"/>
      <c r="F207" s="367">
        <f>IFERROR(VLOOKUP(E207,SUMMARY!$C$6:$D$23,2,FALSE)," ")</f>
        <v>0</v>
      </c>
      <c r="G207" s="74"/>
      <c r="H207" s="76"/>
      <c r="I207" s="344"/>
      <c r="J207" s="345"/>
    </row>
    <row r="208" spans="3:10" ht="30.75" customHeight="1">
      <c r="C208" s="341"/>
      <c r="D208" s="342"/>
      <c r="E208" s="343"/>
      <c r="F208" s="367">
        <f>IFERROR(VLOOKUP(E208,SUMMARY!$C$6:$D$23,2,FALSE)," ")</f>
        <v>0</v>
      </c>
      <c r="G208" s="74"/>
      <c r="H208" s="76"/>
      <c r="I208" s="344"/>
      <c r="J208" s="345"/>
    </row>
    <row r="209" spans="3:10" ht="30.75" customHeight="1">
      <c r="C209" s="341"/>
      <c r="D209" s="342"/>
      <c r="E209" s="343"/>
      <c r="F209" s="367">
        <f>IFERROR(VLOOKUP(E209,SUMMARY!$C$6:$D$23,2,FALSE)," ")</f>
        <v>0</v>
      </c>
      <c r="G209" s="74"/>
      <c r="H209" s="76"/>
      <c r="I209" s="344"/>
      <c r="J209" s="345"/>
    </row>
    <row r="210" spans="3:10" ht="30.75" customHeight="1">
      <c r="C210" s="341"/>
      <c r="D210" s="342"/>
      <c r="E210" s="343"/>
      <c r="F210" s="367">
        <f>IFERROR(VLOOKUP(E210,SUMMARY!$C$6:$D$23,2,FALSE)," ")</f>
        <v>0</v>
      </c>
      <c r="G210" s="74"/>
      <c r="H210" s="76"/>
      <c r="I210" s="344"/>
      <c r="J210" s="345"/>
    </row>
    <row r="211" spans="3:10" ht="30.75" customHeight="1">
      <c r="C211" s="341"/>
      <c r="D211" s="342"/>
      <c r="E211" s="343"/>
      <c r="F211" s="367">
        <f>IFERROR(VLOOKUP(E211,SUMMARY!$C$6:$D$23,2,FALSE)," ")</f>
        <v>0</v>
      </c>
      <c r="G211" s="74"/>
      <c r="H211" s="76"/>
      <c r="I211" s="344"/>
      <c r="J211" s="345"/>
    </row>
    <row r="212" spans="3:10" ht="30.75" customHeight="1">
      <c r="C212" s="341"/>
      <c r="D212" s="342"/>
      <c r="E212" s="343"/>
      <c r="F212" s="367">
        <f>IFERROR(VLOOKUP(E212,SUMMARY!$C$6:$D$23,2,FALSE)," ")</f>
        <v>0</v>
      </c>
      <c r="G212" s="74"/>
      <c r="H212" s="76"/>
      <c r="I212" s="344"/>
      <c r="J212" s="345"/>
    </row>
    <row r="213" spans="3:10" ht="30.75" customHeight="1">
      <c r="C213" s="341"/>
      <c r="D213" s="342"/>
      <c r="E213" s="343"/>
      <c r="F213" s="367">
        <f>IFERROR(VLOOKUP(E213,SUMMARY!$C$6:$D$23,2,FALSE)," ")</f>
        <v>0</v>
      </c>
      <c r="G213" s="74"/>
      <c r="H213" s="76"/>
      <c r="I213" s="344"/>
      <c r="J213" s="345"/>
    </row>
    <row r="214" spans="3:10" ht="30.75" customHeight="1">
      <c r="C214" s="341"/>
      <c r="D214" s="342"/>
      <c r="E214" s="343"/>
      <c r="F214" s="367">
        <f>IFERROR(VLOOKUP(E214,SUMMARY!$C$6:$D$23,2,FALSE)," ")</f>
        <v>0</v>
      </c>
      <c r="G214" s="74"/>
      <c r="H214" s="76"/>
      <c r="I214" s="344"/>
      <c r="J214" s="345"/>
    </row>
    <row r="215" spans="3:10" ht="30.75" customHeight="1">
      <c r="C215" s="341"/>
      <c r="D215" s="342"/>
      <c r="E215" s="343"/>
      <c r="F215" s="367">
        <f>IFERROR(VLOOKUP(E215,SUMMARY!$C$6:$D$23,2,FALSE)," ")</f>
        <v>0</v>
      </c>
      <c r="G215" s="74"/>
      <c r="H215" s="76"/>
      <c r="I215" s="344"/>
      <c r="J215" s="345"/>
    </row>
    <row r="216" spans="3:10" ht="30.75" customHeight="1">
      <c r="C216" s="341"/>
      <c r="D216" s="342"/>
      <c r="E216" s="343"/>
      <c r="F216" s="367">
        <f>IFERROR(VLOOKUP(E216,SUMMARY!$C$6:$D$23,2,FALSE)," ")</f>
        <v>0</v>
      </c>
      <c r="G216" s="74"/>
      <c r="H216" s="76"/>
      <c r="I216" s="344"/>
      <c r="J216" s="345"/>
    </row>
    <row r="217" spans="3:10" ht="30.75" customHeight="1">
      <c r="C217" s="341"/>
      <c r="D217" s="342"/>
      <c r="E217" s="343"/>
      <c r="F217" s="367">
        <f>IFERROR(VLOOKUP(E217,SUMMARY!$C$6:$D$23,2,FALSE)," ")</f>
        <v>0</v>
      </c>
      <c r="G217" s="74"/>
      <c r="H217" s="76"/>
      <c r="I217" s="344"/>
      <c r="J217" s="345"/>
    </row>
    <row r="218" spans="3:10" ht="30.75" customHeight="1">
      <c r="C218" s="341"/>
      <c r="D218" s="342"/>
      <c r="E218" s="343"/>
      <c r="F218" s="367">
        <f>IFERROR(VLOOKUP(E218,SUMMARY!$C$6:$D$23,2,FALSE)," ")</f>
        <v>0</v>
      </c>
      <c r="G218" s="74"/>
      <c r="H218" s="76"/>
      <c r="I218" s="344"/>
      <c r="J218" s="345"/>
    </row>
    <row r="219" spans="3:10" ht="30.75" customHeight="1">
      <c r="C219" s="341"/>
      <c r="D219" s="342"/>
      <c r="E219" s="343"/>
      <c r="F219" s="367">
        <f>IFERROR(VLOOKUP(E219,SUMMARY!$C$6:$D$23,2,FALSE)," ")</f>
        <v>0</v>
      </c>
      <c r="G219" s="74"/>
      <c r="H219" s="76"/>
      <c r="I219" s="344"/>
      <c r="J219" s="345"/>
    </row>
    <row r="220" spans="3:10" ht="30.75" customHeight="1">
      <c r="C220" s="341"/>
      <c r="D220" s="342"/>
      <c r="E220" s="343"/>
      <c r="F220" s="367">
        <f>IFERROR(VLOOKUP(E220,SUMMARY!$C$6:$D$23,2,FALSE)," ")</f>
        <v>0</v>
      </c>
      <c r="G220" s="74"/>
      <c r="H220" s="76"/>
      <c r="I220" s="344"/>
      <c r="J220" s="345"/>
    </row>
    <row r="221" spans="3:10" ht="30.75" customHeight="1">
      <c r="C221" s="341"/>
      <c r="D221" s="342"/>
      <c r="E221" s="343"/>
      <c r="F221" s="367">
        <f>IFERROR(VLOOKUP(E221,SUMMARY!$C$6:$D$23,2,FALSE)," ")</f>
        <v>0</v>
      </c>
      <c r="G221" s="74"/>
      <c r="H221" s="76"/>
      <c r="I221" s="344"/>
      <c r="J221" s="345"/>
    </row>
    <row r="222" spans="3:10" ht="30.75" customHeight="1">
      <c r="C222" s="341"/>
      <c r="D222" s="342"/>
      <c r="E222" s="343"/>
      <c r="F222" s="367">
        <f>IFERROR(VLOOKUP(E222,SUMMARY!$C$6:$D$23,2,FALSE)," ")</f>
        <v>0</v>
      </c>
      <c r="G222" s="74"/>
      <c r="H222" s="76"/>
      <c r="I222" s="344"/>
      <c r="J222" s="345"/>
    </row>
    <row r="223" spans="3:10" ht="30.75" customHeight="1">
      <c r="C223" s="341"/>
      <c r="D223" s="342"/>
      <c r="E223" s="343"/>
      <c r="F223" s="367">
        <f>IFERROR(VLOOKUP(E223,SUMMARY!$C$6:$D$23,2,FALSE)," ")</f>
        <v>0</v>
      </c>
      <c r="G223" s="74"/>
      <c r="H223" s="76"/>
      <c r="I223" s="344"/>
      <c r="J223" s="345"/>
    </row>
    <row r="224" spans="3:10" ht="30.75" customHeight="1">
      <c r="C224" s="341"/>
      <c r="D224" s="342"/>
      <c r="E224" s="343"/>
      <c r="F224" s="367">
        <f>IFERROR(VLOOKUP(E224,SUMMARY!$C$6:$D$23,2,FALSE)," ")</f>
        <v>0</v>
      </c>
      <c r="G224" s="74"/>
      <c r="H224" s="76"/>
      <c r="I224" s="344"/>
      <c r="J224" s="345"/>
    </row>
    <row r="225" spans="3:10" ht="30.75" customHeight="1">
      <c r="C225" s="341"/>
      <c r="D225" s="342"/>
      <c r="E225" s="343"/>
      <c r="F225" s="367">
        <f>IFERROR(VLOOKUP(E225,SUMMARY!$C$6:$D$23,2,FALSE)," ")</f>
        <v>0</v>
      </c>
      <c r="G225" s="74"/>
      <c r="H225" s="76"/>
      <c r="I225" s="344"/>
      <c r="J225" s="345"/>
    </row>
    <row r="226" spans="3:10" ht="30.75" customHeight="1">
      <c r="C226" s="341"/>
      <c r="D226" s="342"/>
      <c r="E226" s="343"/>
      <c r="F226" s="367">
        <f>IFERROR(VLOOKUP(E226,SUMMARY!$C$6:$D$23,2,FALSE)," ")</f>
        <v>0</v>
      </c>
      <c r="G226" s="74"/>
      <c r="H226" s="76"/>
      <c r="I226" s="344"/>
      <c r="J226" s="345"/>
    </row>
    <row r="227" spans="3:10" ht="30.75" customHeight="1">
      <c r="C227" s="341"/>
      <c r="D227" s="342"/>
      <c r="E227" s="343"/>
      <c r="F227" s="367">
        <f>IFERROR(VLOOKUP(E227,SUMMARY!$C$6:$D$23,2,FALSE)," ")</f>
        <v>0</v>
      </c>
      <c r="G227" s="74"/>
      <c r="H227" s="76"/>
      <c r="I227" s="344"/>
      <c r="J227" s="345"/>
    </row>
    <row r="228" spans="3:10" ht="30.75" customHeight="1">
      <c r="C228" s="341"/>
      <c r="D228" s="342"/>
      <c r="E228" s="343"/>
      <c r="F228" s="367">
        <f>IFERROR(VLOOKUP(E228,SUMMARY!$C$6:$D$23,2,FALSE)," ")</f>
        <v>0</v>
      </c>
      <c r="G228" s="74"/>
      <c r="H228" s="76"/>
      <c r="I228" s="344"/>
      <c r="J228" s="345"/>
    </row>
    <row r="229" spans="3:10" ht="30.75" customHeight="1">
      <c r="C229" s="341"/>
      <c r="D229" s="342"/>
      <c r="E229" s="343"/>
      <c r="F229" s="367">
        <f>IFERROR(VLOOKUP(E229,SUMMARY!$C$6:$D$23,2,FALSE)," ")</f>
        <v>0</v>
      </c>
      <c r="G229" s="74"/>
      <c r="H229" s="76"/>
      <c r="I229" s="344"/>
      <c r="J229" s="345"/>
    </row>
    <row r="230" spans="3:10" ht="30.75" customHeight="1">
      <c r="C230" s="341"/>
      <c r="D230" s="342"/>
      <c r="E230" s="343"/>
      <c r="F230" s="367">
        <f>IFERROR(VLOOKUP(E230,SUMMARY!$C$6:$D$23,2,FALSE)," ")</f>
        <v>0</v>
      </c>
      <c r="G230" s="74"/>
      <c r="H230" s="76"/>
      <c r="I230" s="344"/>
      <c r="J230" s="345"/>
    </row>
    <row r="231" spans="3:10" ht="30.75" customHeight="1">
      <c r="C231" s="341"/>
      <c r="D231" s="342"/>
      <c r="E231" s="343"/>
      <c r="F231" s="367">
        <f>IFERROR(VLOOKUP(E231,SUMMARY!$C$6:$D$23,2,FALSE)," ")</f>
        <v>0</v>
      </c>
      <c r="G231" s="74"/>
      <c r="H231" s="76"/>
      <c r="I231" s="344"/>
      <c r="J231" s="345"/>
    </row>
    <row r="232" spans="3:10" ht="30.75" customHeight="1">
      <c r="C232" s="341"/>
      <c r="D232" s="342"/>
      <c r="E232" s="343"/>
      <c r="F232" s="367">
        <f>IFERROR(VLOOKUP(E232,SUMMARY!$C$6:$D$23,2,FALSE)," ")</f>
        <v>0</v>
      </c>
      <c r="G232" s="74"/>
      <c r="H232" s="76"/>
      <c r="I232" s="344"/>
      <c r="J232" s="345"/>
    </row>
    <row r="233" spans="3:10" ht="30.75" customHeight="1">
      <c r="C233" s="341"/>
      <c r="D233" s="342"/>
      <c r="E233" s="343"/>
      <c r="F233" s="367">
        <f>IFERROR(VLOOKUP(E233,SUMMARY!$C$6:$D$23,2,FALSE)," ")</f>
        <v>0</v>
      </c>
      <c r="G233" s="74"/>
      <c r="H233" s="76"/>
      <c r="I233" s="344"/>
      <c r="J233" s="345"/>
    </row>
    <row r="234" spans="3:10" ht="30.75" customHeight="1">
      <c r="C234" s="341"/>
      <c r="D234" s="342"/>
      <c r="E234" s="343"/>
      <c r="F234" s="367">
        <f>IFERROR(VLOOKUP(E234,SUMMARY!$C$6:$D$23,2,FALSE)," ")</f>
        <v>0</v>
      </c>
      <c r="G234" s="74"/>
      <c r="H234" s="76"/>
      <c r="I234" s="344"/>
      <c r="J234" s="345"/>
    </row>
    <row r="235" spans="3:10" ht="30.75" customHeight="1">
      <c r="C235" s="341"/>
      <c r="D235" s="342"/>
      <c r="E235" s="343"/>
      <c r="F235" s="367">
        <f>IFERROR(VLOOKUP(E235,SUMMARY!$C$6:$D$23,2,FALSE)," ")</f>
        <v>0</v>
      </c>
      <c r="G235" s="74"/>
      <c r="H235" s="76"/>
      <c r="I235" s="344"/>
      <c r="J235" s="345"/>
    </row>
    <row r="236" spans="3:10" ht="30.75" customHeight="1">
      <c r="C236" s="341"/>
      <c r="D236" s="342"/>
      <c r="E236" s="343"/>
      <c r="F236" s="367">
        <f>IFERROR(VLOOKUP(E236,SUMMARY!$C$6:$D$23,2,FALSE)," ")</f>
        <v>0</v>
      </c>
      <c r="G236" s="74"/>
      <c r="H236" s="76"/>
      <c r="I236" s="344"/>
      <c r="J236" s="345"/>
    </row>
    <row r="237" spans="3:10" ht="30.75" customHeight="1">
      <c r="C237" s="341"/>
      <c r="D237" s="342"/>
      <c r="E237" s="343"/>
      <c r="F237" s="367">
        <f>IFERROR(VLOOKUP(E237,SUMMARY!$C$6:$D$23,2,FALSE)," ")</f>
        <v>0</v>
      </c>
      <c r="G237" s="74"/>
      <c r="H237" s="76"/>
      <c r="I237" s="344"/>
      <c r="J237" s="345"/>
    </row>
    <row r="238" spans="3:10" ht="30.75" customHeight="1">
      <c r="C238" s="341"/>
      <c r="D238" s="342"/>
      <c r="E238" s="343"/>
      <c r="F238" s="367">
        <f>IFERROR(VLOOKUP(E238,SUMMARY!$C$6:$D$23,2,FALSE)," ")</f>
        <v>0</v>
      </c>
      <c r="G238" s="74"/>
      <c r="H238" s="76"/>
      <c r="I238" s="344"/>
      <c r="J238" s="345"/>
    </row>
    <row r="239" spans="3:10" ht="30.75" customHeight="1">
      <c r="C239" s="341"/>
      <c r="D239" s="342"/>
      <c r="E239" s="343"/>
      <c r="F239" s="367">
        <f>IFERROR(VLOOKUP(E239,SUMMARY!$C$6:$D$23,2,FALSE)," ")</f>
        <v>0</v>
      </c>
      <c r="G239" s="74"/>
      <c r="H239" s="76"/>
      <c r="I239" s="344"/>
      <c r="J239" s="345"/>
    </row>
    <row r="240" spans="3:10" ht="30.75" customHeight="1">
      <c r="C240" s="341"/>
      <c r="D240" s="342"/>
      <c r="E240" s="343"/>
      <c r="F240" s="367">
        <f>IFERROR(VLOOKUP(E240,SUMMARY!$C$6:$D$23,2,FALSE)," ")</f>
        <v>0</v>
      </c>
      <c r="G240" s="74"/>
      <c r="H240" s="76"/>
      <c r="I240" s="344"/>
      <c r="J240" s="345"/>
    </row>
    <row r="241" spans="3:10" ht="30.75" customHeight="1">
      <c r="C241" s="341"/>
      <c r="D241" s="342"/>
      <c r="E241" s="343"/>
      <c r="F241" s="367">
        <f>IFERROR(VLOOKUP(E241,SUMMARY!$C$6:$D$23,2,FALSE)," ")</f>
        <v>0</v>
      </c>
      <c r="G241" s="74"/>
      <c r="H241" s="76"/>
      <c r="I241" s="344"/>
      <c r="J241" s="345"/>
    </row>
    <row r="242" spans="3:10" ht="30.75" customHeight="1">
      <c r="C242" s="341"/>
      <c r="D242" s="342"/>
      <c r="E242" s="343"/>
      <c r="F242" s="367">
        <f>IFERROR(VLOOKUP(E242,SUMMARY!$C$6:$D$23,2,FALSE)," ")</f>
        <v>0</v>
      </c>
      <c r="G242" s="74"/>
      <c r="H242" s="76"/>
      <c r="I242" s="344"/>
      <c r="J242" s="345"/>
    </row>
    <row r="243" spans="3:10" ht="30.75" customHeight="1">
      <c r="C243" s="341"/>
      <c r="D243" s="342"/>
      <c r="E243" s="343"/>
      <c r="F243" s="367">
        <f>IFERROR(VLOOKUP(E243,SUMMARY!$C$6:$D$23,2,FALSE)," ")</f>
        <v>0</v>
      </c>
      <c r="G243" s="74"/>
      <c r="H243" s="76"/>
      <c r="I243" s="344"/>
      <c r="J243" s="345"/>
    </row>
    <row r="244" spans="3:10" ht="30.75" customHeight="1">
      <c r="C244" s="341"/>
      <c r="D244" s="342"/>
      <c r="E244" s="343"/>
      <c r="F244" s="367">
        <f>IFERROR(VLOOKUP(E244,SUMMARY!$C$6:$D$23,2,FALSE)," ")</f>
        <v>0</v>
      </c>
      <c r="G244" s="74"/>
      <c r="H244" s="76"/>
      <c r="I244" s="344"/>
      <c r="J244" s="345"/>
    </row>
    <row r="245" spans="3:10" ht="30.75" customHeight="1">
      <c r="C245" s="341"/>
      <c r="D245" s="342"/>
      <c r="E245" s="343"/>
      <c r="F245" s="367">
        <f>IFERROR(VLOOKUP(E245,SUMMARY!$C$6:$D$23,2,FALSE)," ")</f>
        <v>0</v>
      </c>
      <c r="G245" s="74"/>
      <c r="H245" s="76"/>
      <c r="I245" s="344"/>
      <c r="J245" s="345"/>
    </row>
    <row r="246" spans="3:10" ht="30.75" customHeight="1">
      <c r="C246" s="341"/>
      <c r="D246" s="342"/>
      <c r="E246" s="343"/>
      <c r="F246" s="367">
        <f>IFERROR(VLOOKUP(E246,SUMMARY!$C$6:$D$23,2,FALSE)," ")</f>
        <v>0</v>
      </c>
      <c r="G246" s="74"/>
      <c r="H246" s="76"/>
      <c r="I246" s="344"/>
      <c r="J246" s="345"/>
    </row>
    <row r="247" spans="3:10" ht="30.75" customHeight="1">
      <c r="C247" s="341"/>
      <c r="D247" s="342"/>
      <c r="E247" s="343"/>
      <c r="F247" s="367">
        <f>IFERROR(VLOOKUP(E247,SUMMARY!$C$6:$D$23,2,FALSE)," ")</f>
        <v>0</v>
      </c>
      <c r="G247" s="74"/>
      <c r="H247" s="76"/>
      <c r="I247" s="344"/>
      <c r="J247" s="345"/>
    </row>
    <row r="248" spans="3:10" ht="30.75" customHeight="1">
      <c r="C248" s="341"/>
      <c r="D248" s="342"/>
      <c r="E248" s="343"/>
      <c r="F248" s="367">
        <f>IFERROR(VLOOKUP(E248,SUMMARY!$C$6:$D$23,2,FALSE)," ")</f>
        <v>0</v>
      </c>
      <c r="G248" s="74"/>
      <c r="H248" s="76"/>
      <c r="I248" s="344"/>
      <c r="J248" s="345"/>
    </row>
    <row r="249" spans="3:10" ht="30.75" customHeight="1">
      <c r="C249" s="341"/>
      <c r="D249" s="342"/>
      <c r="E249" s="343"/>
      <c r="F249" s="367">
        <f>IFERROR(VLOOKUP(E249,SUMMARY!$C$6:$D$23,2,FALSE)," ")</f>
        <v>0</v>
      </c>
      <c r="G249" s="74"/>
      <c r="H249" s="76"/>
      <c r="I249" s="344"/>
      <c r="J249" s="345"/>
    </row>
    <row r="250" spans="3:10" ht="30.75" customHeight="1">
      <c r="C250" s="341"/>
      <c r="D250" s="342"/>
      <c r="E250" s="343"/>
      <c r="F250" s="367">
        <f>IFERROR(VLOOKUP(E250,SUMMARY!$C$6:$D$23,2,FALSE)," ")</f>
        <v>0</v>
      </c>
      <c r="G250" s="74"/>
      <c r="H250" s="76"/>
      <c r="I250" s="344"/>
      <c r="J250" s="345"/>
    </row>
    <row r="251" spans="3:10" ht="30.75" customHeight="1">
      <c r="C251" s="341"/>
      <c r="D251" s="342"/>
      <c r="E251" s="343"/>
      <c r="F251" s="367">
        <f>IFERROR(VLOOKUP(E251,SUMMARY!$C$6:$D$23,2,FALSE)," ")</f>
        <v>0</v>
      </c>
      <c r="G251" s="74"/>
      <c r="H251" s="76"/>
      <c r="I251" s="344"/>
      <c r="J251" s="345"/>
    </row>
    <row r="252" spans="3:10" ht="30.75" customHeight="1">
      <c r="C252" s="341"/>
      <c r="D252" s="342"/>
      <c r="E252" s="343"/>
      <c r="F252" s="367">
        <f>IFERROR(VLOOKUP(E252,SUMMARY!$C$6:$D$23,2,FALSE)," ")</f>
        <v>0</v>
      </c>
      <c r="G252" s="74"/>
      <c r="H252" s="76"/>
      <c r="I252" s="344"/>
      <c r="J252" s="345"/>
    </row>
    <row r="253" spans="3:10" ht="30.75" customHeight="1">
      <c r="C253" s="341"/>
      <c r="D253" s="342"/>
      <c r="E253" s="343"/>
      <c r="F253" s="367">
        <f>IFERROR(VLOOKUP(E253,SUMMARY!$C$6:$D$23,2,FALSE)," ")</f>
        <v>0</v>
      </c>
      <c r="G253" s="74"/>
      <c r="H253" s="76"/>
      <c r="I253" s="344"/>
      <c r="J253" s="345"/>
    </row>
    <row r="254" spans="3:10" ht="30.75" customHeight="1">
      <c r="C254" s="341"/>
      <c r="D254" s="342"/>
      <c r="E254" s="343"/>
      <c r="F254" s="367">
        <f>IFERROR(VLOOKUP(E254,SUMMARY!$C$6:$D$23,2,FALSE)," ")</f>
        <v>0</v>
      </c>
      <c r="G254" s="74"/>
      <c r="H254" s="76"/>
      <c r="I254" s="344"/>
      <c r="J254" s="345"/>
    </row>
    <row r="255" spans="3:10" ht="30.75" customHeight="1">
      <c r="C255" s="341"/>
      <c r="D255" s="342"/>
      <c r="E255" s="343"/>
      <c r="F255" s="367">
        <f>IFERROR(VLOOKUP(E255,SUMMARY!$C$6:$D$23,2,FALSE)," ")</f>
        <v>0</v>
      </c>
      <c r="G255" s="74"/>
      <c r="H255" s="76"/>
      <c r="I255" s="344"/>
      <c r="J255" s="345"/>
    </row>
    <row r="256" spans="3:10" ht="30.75" customHeight="1">
      <c r="C256" s="341"/>
      <c r="D256" s="342"/>
      <c r="E256" s="343"/>
      <c r="F256" s="367">
        <f>IFERROR(VLOOKUP(E256,SUMMARY!$C$6:$D$23,2,FALSE)," ")</f>
        <v>0</v>
      </c>
      <c r="G256" s="74"/>
      <c r="H256" s="76"/>
      <c r="I256" s="344"/>
      <c r="J256" s="345"/>
    </row>
    <row r="257" spans="3:10" ht="30.75" customHeight="1">
      <c r="C257" s="341"/>
      <c r="D257" s="342"/>
      <c r="E257" s="343"/>
      <c r="F257" s="367">
        <f>IFERROR(VLOOKUP(E257,SUMMARY!$C$6:$D$23,2,FALSE)," ")</f>
        <v>0</v>
      </c>
      <c r="G257" s="74"/>
      <c r="H257" s="76"/>
      <c r="I257" s="344"/>
      <c r="J257" s="345"/>
    </row>
    <row r="258" spans="3:10" ht="30.75" customHeight="1">
      <c r="C258" s="341"/>
      <c r="D258" s="342"/>
      <c r="E258" s="343"/>
      <c r="F258" s="367">
        <f>IFERROR(VLOOKUP(E258,SUMMARY!$C$6:$D$23,2,FALSE)," ")</f>
        <v>0</v>
      </c>
      <c r="G258" s="74"/>
      <c r="H258" s="76"/>
      <c r="I258" s="344"/>
      <c r="J258" s="345"/>
    </row>
    <row r="259" spans="3:10" ht="30.75" customHeight="1">
      <c r="C259" s="341"/>
      <c r="D259" s="342"/>
      <c r="E259" s="343"/>
      <c r="F259" s="367">
        <f>IFERROR(VLOOKUP(E259,SUMMARY!$C$6:$D$23,2,FALSE)," ")</f>
        <v>0</v>
      </c>
      <c r="G259" s="74"/>
      <c r="H259" s="76"/>
      <c r="I259" s="344"/>
      <c r="J259" s="345"/>
    </row>
    <row r="260" spans="3:10" ht="30.75" customHeight="1">
      <c r="C260" s="341"/>
      <c r="D260" s="342"/>
      <c r="E260" s="343"/>
      <c r="F260" s="367">
        <f>IFERROR(VLOOKUP(E260,SUMMARY!$C$6:$D$23,2,FALSE)," ")</f>
        <v>0</v>
      </c>
      <c r="G260" s="74"/>
      <c r="H260" s="76"/>
      <c r="I260" s="344"/>
      <c r="J260" s="345"/>
    </row>
    <row r="261" spans="3:10" ht="30.75" customHeight="1">
      <c r="C261" s="341"/>
      <c r="D261" s="342"/>
      <c r="E261" s="343"/>
      <c r="F261" s="367">
        <f>IFERROR(VLOOKUP(E261,SUMMARY!$C$6:$D$23,2,FALSE)," ")</f>
        <v>0</v>
      </c>
      <c r="G261" s="74"/>
      <c r="H261" s="76"/>
      <c r="I261" s="344"/>
      <c r="J261" s="345"/>
    </row>
    <row r="262" spans="3:10" ht="30.75" customHeight="1">
      <c r="C262" s="341"/>
      <c r="D262" s="342"/>
      <c r="E262" s="343"/>
      <c r="F262" s="367">
        <f>IFERROR(VLOOKUP(E262,SUMMARY!$C$6:$D$23,2,FALSE)," ")</f>
        <v>0</v>
      </c>
      <c r="G262" s="74"/>
      <c r="H262" s="76"/>
      <c r="I262" s="344"/>
      <c r="J262" s="345"/>
    </row>
    <row r="263" spans="3:10" ht="30.75" customHeight="1">
      <c r="C263" s="341"/>
      <c r="D263" s="342"/>
      <c r="E263" s="343"/>
      <c r="F263" s="367">
        <f>IFERROR(VLOOKUP(E263,SUMMARY!$C$6:$D$23,2,FALSE)," ")</f>
        <v>0</v>
      </c>
      <c r="G263" s="74"/>
      <c r="H263" s="76"/>
      <c r="I263" s="344"/>
      <c r="J263" s="345"/>
    </row>
    <row r="264" spans="3:10" ht="30.75" customHeight="1">
      <c r="C264" s="341"/>
      <c r="D264" s="342"/>
      <c r="E264" s="343"/>
      <c r="F264" s="367">
        <f>IFERROR(VLOOKUP(E264,SUMMARY!$C$6:$D$23,2,FALSE)," ")</f>
        <v>0</v>
      </c>
      <c r="G264" s="74"/>
      <c r="H264" s="76"/>
      <c r="I264" s="344"/>
      <c r="J264" s="345"/>
    </row>
    <row r="265" spans="3:10" ht="30.75" customHeight="1">
      <c r="C265" s="341"/>
      <c r="D265" s="342"/>
      <c r="E265" s="343"/>
      <c r="F265" s="367">
        <f>IFERROR(VLOOKUP(E265,SUMMARY!$C$6:$D$23,2,FALSE)," ")</f>
        <v>0</v>
      </c>
      <c r="G265" s="74"/>
      <c r="H265" s="76"/>
      <c r="I265" s="344"/>
      <c r="J265" s="345"/>
    </row>
    <row r="266" spans="3:10" ht="30.75" customHeight="1">
      <c r="C266" s="341"/>
      <c r="D266" s="342"/>
      <c r="E266" s="343"/>
      <c r="F266" s="367">
        <f>IFERROR(VLOOKUP(E266,SUMMARY!$C$6:$D$23,2,FALSE)," ")</f>
        <v>0</v>
      </c>
      <c r="G266" s="74"/>
      <c r="H266" s="76"/>
      <c r="I266" s="344"/>
      <c r="J266" s="345"/>
    </row>
    <row r="267" spans="3:10" ht="30.75" customHeight="1">
      <c r="C267" s="341"/>
      <c r="D267" s="342"/>
      <c r="E267" s="343"/>
      <c r="F267" s="367">
        <f>IFERROR(VLOOKUP(E267,SUMMARY!$C$6:$D$23,2,FALSE)," ")</f>
        <v>0</v>
      </c>
      <c r="G267" s="74"/>
      <c r="H267" s="76"/>
      <c r="I267" s="344"/>
      <c r="J267" s="345"/>
    </row>
    <row r="268" spans="3:10" ht="30.75" customHeight="1">
      <c r="C268" s="341"/>
      <c r="D268" s="342"/>
      <c r="E268" s="343"/>
      <c r="F268" s="367">
        <f>IFERROR(VLOOKUP(E268,SUMMARY!$C$6:$D$23,2,FALSE)," ")</f>
        <v>0</v>
      </c>
      <c r="G268" s="74"/>
      <c r="H268" s="76"/>
      <c r="I268" s="344"/>
      <c r="J268" s="345"/>
    </row>
    <row r="269" spans="3:10" ht="30.75" customHeight="1">
      <c r="C269" s="341"/>
      <c r="D269" s="342"/>
      <c r="E269" s="343"/>
      <c r="F269" s="367">
        <f>IFERROR(VLOOKUP(E269,SUMMARY!$C$6:$D$23,2,FALSE)," ")</f>
        <v>0</v>
      </c>
      <c r="G269" s="74"/>
      <c r="H269" s="76"/>
      <c r="I269" s="344"/>
      <c r="J269" s="345"/>
    </row>
    <row r="270" spans="3:10" ht="30.75" customHeight="1">
      <c r="C270" s="341"/>
      <c r="D270" s="342"/>
      <c r="E270" s="343"/>
      <c r="F270" s="367">
        <f>IFERROR(VLOOKUP(E270,SUMMARY!$C$6:$D$23,2,FALSE)," ")</f>
        <v>0</v>
      </c>
      <c r="G270" s="74"/>
      <c r="H270" s="76"/>
      <c r="I270" s="344"/>
      <c r="J270" s="345"/>
    </row>
    <row r="271" spans="3:10" ht="30.75" customHeight="1">
      <c r="C271" s="341"/>
      <c r="D271" s="342"/>
      <c r="E271" s="343"/>
      <c r="F271" s="367">
        <f>IFERROR(VLOOKUP(E271,SUMMARY!$C$6:$D$23,2,FALSE)," ")</f>
        <v>0</v>
      </c>
      <c r="G271" s="74"/>
      <c r="H271" s="76"/>
      <c r="I271" s="344"/>
      <c r="J271" s="345"/>
    </row>
    <row r="272" spans="3:10" ht="30.75" customHeight="1">
      <c r="C272" s="341"/>
      <c r="D272" s="342"/>
      <c r="E272" s="343"/>
      <c r="F272" s="367">
        <f>IFERROR(VLOOKUP(E272,SUMMARY!$C$6:$D$23,2,FALSE)," ")</f>
        <v>0</v>
      </c>
      <c r="G272" s="74"/>
      <c r="H272" s="76"/>
      <c r="I272" s="344"/>
      <c r="J272" s="345"/>
    </row>
    <row r="273" spans="3:10" ht="30.75" customHeight="1">
      <c r="C273" s="341"/>
      <c r="D273" s="342"/>
      <c r="E273" s="343"/>
      <c r="F273" s="367">
        <f>IFERROR(VLOOKUP(E273,SUMMARY!$C$6:$D$23,2,FALSE)," ")</f>
        <v>0</v>
      </c>
      <c r="G273" s="74"/>
      <c r="H273" s="76"/>
      <c r="I273" s="344"/>
      <c r="J273" s="345"/>
    </row>
    <row r="274" spans="3:10" ht="30.75" customHeight="1">
      <c r="C274" s="341"/>
      <c r="D274" s="342"/>
      <c r="E274" s="343"/>
      <c r="F274" s="367">
        <f>IFERROR(VLOOKUP(E274,SUMMARY!$C$6:$D$23,2,FALSE)," ")</f>
        <v>0</v>
      </c>
      <c r="G274" s="74"/>
      <c r="H274" s="76"/>
      <c r="I274" s="344"/>
      <c r="J274" s="345"/>
    </row>
    <row r="275" spans="3:10" ht="30.75" customHeight="1">
      <c r="C275" s="341"/>
      <c r="D275" s="342"/>
      <c r="E275" s="343"/>
      <c r="F275" s="367">
        <f>IFERROR(VLOOKUP(E275,SUMMARY!$C$6:$D$23,2,FALSE)," ")</f>
        <v>0</v>
      </c>
      <c r="G275" s="74"/>
      <c r="H275" s="76"/>
      <c r="I275" s="344"/>
      <c r="J275" s="345"/>
    </row>
    <row r="276" spans="3:10" ht="30.75" customHeight="1">
      <c r="C276" s="341"/>
      <c r="D276" s="342"/>
      <c r="E276" s="343"/>
      <c r="F276" s="367">
        <f>IFERROR(VLOOKUP(E276,SUMMARY!$C$6:$D$23,2,FALSE)," ")</f>
        <v>0</v>
      </c>
      <c r="G276" s="74"/>
      <c r="H276" s="76"/>
      <c r="I276" s="344"/>
      <c r="J276" s="345"/>
    </row>
    <row r="277" spans="3:10" ht="30.75" customHeight="1">
      <c r="C277" s="341"/>
      <c r="D277" s="342"/>
      <c r="E277" s="343"/>
      <c r="F277" s="367">
        <f>IFERROR(VLOOKUP(E277,SUMMARY!$C$6:$D$23,2,FALSE)," ")</f>
        <v>0</v>
      </c>
      <c r="G277" s="74"/>
      <c r="H277" s="76"/>
      <c r="I277" s="344"/>
      <c r="J277" s="345"/>
    </row>
    <row r="278" spans="3:10" ht="30.75" customHeight="1">
      <c r="C278" s="341"/>
      <c r="D278" s="342"/>
      <c r="E278" s="343"/>
      <c r="F278" s="367">
        <f>IFERROR(VLOOKUP(E278,SUMMARY!$C$6:$D$23,2,FALSE)," ")</f>
        <v>0</v>
      </c>
      <c r="G278" s="74"/>
      <c r="H278" s="76"/>
      <c r="I278" s="344"/>
      <c r="J278" s="345"/>
    </row>
    <row r="279" spans="3:10" ht="30.75" customHeight="1">
      <c r="C279" s="341"/>
      <c r="D279" s="342"/>
      <c r="E279" s="343"/>
      <c r="F279" s="367">
        <f>IFERROR(VLOOKUP(E279,SUMMARY!$C$6:$D$23,2,FALSE)," ")</f>
        <v>0</v>
      </c>
      <c r="G279" s="74"/>
      <c r="H279" s="76"/>
      <c r="I279" s="344"/>
      <c r="J279" s="345"/>
    </row>
    <row r="280" spans="3:10" ht="30.75" customHeight="1">
      <c r="C280" s="341"/>
      <c r="D280" s="342"/>
      <c r="E280" s="343"/>
      <c r="F280" s="367">
        <f>IFERROR(VLOOKUP(E280,SUMMARY!$C$6:$D$23,2,FALSE)," ")</f>
        <v>0</v>
      </c>
      <c r="G280" s="74"/>
      <c r="H280" s="76"/>
      <c r="I280" s="344"/>
      <c r="J280" s="345"/>
    </row>
    <row r="281" spans="3:10" ht="30.75" customHeight="1">
      <c r="C281" s="341"/>
      <c r="D281" s="342"/>
      <c r="E281" s="343"/>
      <c r="F281" s="367">
        <f>IFERROR(VLOOKUP(E281,SUMMARY!$C$6:$D$23,2,FALSE)," ")</f>
        <v>0</v>
      </c>
      <c r="G281" s="74"/>
      <c r="H281" s="76"/>
      <c r="I281" s="344"/>
      <c r="J281" s="345"/>
    </row>
    <row r="282" spans="3:10" ht="30.75" customHeight="1">
      <c r="C282" s="341"/>
      <c r="D282" s="342"/>
      <c r="E282" s="343"/>
      <c r="F282" s="367">
        <f>IFERROR(VLOOKUP(E282,SUMMARY!$C$6:$D$23,2,FALSE)," ")</f>
        <v>0</v>
      </c>
      <c r="G282" s="74"/>
      <c r="H282" s="76"/>
      <c r="I282" s="344"/>
      <c r="J282" s="345"/>
    </row>
    <row r="283" spans="3:10" ht="30.75" customHeight="1">
      <c r="C283" s="341"/>
      <c r="D283" s="342"/>
      <c r="E283" s="343"/>
      <c r="F283" s="367">
        <f>IFERROR(VLOOKUP(E283,SUMMARY!$C$6:$D$23,2,FALSE)," ")</f>
        <v>0</v>
      </c>
      <c r="G283" s="74"/>
      <c r="H283" s="76"/>
      <c r="I283" s="344"/>
      <c r="J283" s="345"/>
    </row>
    <row r="284" spans="3:10" ht="30.75" customHeight="1">
      <c r="C284" s="341"/>
      <c r="D284" s="342"/>
      <c r="E284" s="343"/>
      <c r="F284" s="367">
        <f>IFERROR(VLOOKUP(E284,SUMMARY!$C$6:$D$23,2,FALSE)," ")</f>
        <v>0</v>
      </c>
      <c r="G284" s="74"/>
      <c r="H284" s="76"/>
      <c r="I284" s="344"/>
      <c r="J284" s="345"/>
    </row>
    <row r="285" spans="3:10" ht="30.75" customHeight="1">
      <c r="C285" s="341"/>
      <c r="D285" s="342"/>
      <c r="E285" s="343"/>
      <c r="F285" s="367">
        <f>IFERROR(VLOOKUP(E285,SUMMARY!$C$6:$D$23,2,FALSE)," ")</f>
        <v>0</v>
      </c>
      <c r="G285" s="74"/>
      <c r="H285" s="76"/>
      <c r="I285" s="344"/>
      <c r="J285" s="345"/>
    </row>
    <row r="286" spans="3:10" ht="30.75" customHeight="1">
      <c r="C286" s="341"/>
      <c r="D286" s="342"/>
      <c r="E286" s="343"/>
      <c r="F286" s="367">
        <f>IFERROR(VLOOKUP(E286,SUMMARY!$C$6:$D$23,2,FALSE)," ")</f>
        <v>0</v>
      </c>
      <c r="G286" s="74"/>
      <c r="H286" s="76"/>
      <c r="I286" s="344"/>
      <c r="J286" s="345"/>
    </row>
    <row r="287" spans="3:10" ht="30.75" customHeight="1">
      <c r="C287" s="341"/>
      <c r="D287" s="342"/>
      <c r="E287" s="343"/>
      <c r="F287" s="367">
        <f>IFERROR(VLOOKUP(E287,SUMMARY!$C$6:$D$23,2,FALSE)," ")</f>
        <v>0</v>
      </c>
      <c r="G287" s="74"/>
      <c r="H287" s="76"/>
      <c r="I287" s="344"/>
      <c r="J287" s="345"/>
    </row>
    <row r="288" spans="3:10" ht="30.75" customHeight="1">
      <c r="C288" s="341"/>
      <c r="D288" s="342"/>
      <c r="E288" s="343"/>
      <c r="F288" s="367">
        <f>IFERROR(VLOOKUP(E288,SUMMARY!$C$6:$D$23,2,FALSE)," ")</f>
        <v>0</v>
      </c>
      <c r="G288" s="74"/>
      <c r="H288" s="76"/>
      <c r="I288" s="344"/>
      <c r="J288" s="345"/>
    </row>
    <row r="289" spans="3:10" ht="30.75" customHeight="1">
      <c r="C289" s="341"/>
      <c r="D289" s="342"/>
      <c r="E289" s="343"/>
      <c r="F289" s="367">
        <f>IFERROR(VLOOKUP(E289,SUMMARY!$C$6:$D$23,2,FALSE)," ")</f>
        <v>0</v>
      </c>
      <c r="G289" s="74"/>
      <c r="H289" s="76"/>
      <c r="I289" s="344"/>
      <c r="J289" s="345"/>
    </row>
    <row r="290" spans="3:10" ht="30.75" customHeight="1">
      <c r="C290" s="341"/>
      <c r="D290" s="342"/>
      <c r="E290" s="343"/>
      <c r="F290" s="367">
        <f>IFERROR(VLOOKUP(E290,SUMMARY!$C$6:$D$23,2,FALSE)," ")</f>
        <v>0</v>
      </c>
      <c r="G290" s="74"/>
      <c r="H290" s="76"/>
      <c r="I290" s="344"/>
      <c r="J290" s="345"/>
    </row>
    <row r="291" spans="3:10" ht="30.75" customHeight="1">
      <c r="C291" s="341"/>
      <c r="D291" s="342"/>
      <c r="E291" s="343"/>
      <c r="F291" s="367">
        <f>IFERROR(VLOOKUP(E291,SUMMARY!$C$6:$D$23,2,FALSE)," ")</f>
        <v>0</v>
      </c>
      <c r="G291" s="74"/>
      <c r="H291" s="76"/>
      <c r="I291" s="344"/>
      <c r="J291" s="345"/>
    </row>
    <row r="292" spans="3:10" ht="30.75" customHeight="1">
      <c r="C292" s="341"/>
      <c r="D292" s="342"/>
      <c r="E292" s="343"/>
      <c r="F292" s="367">
        <f>IFERROR(VLOOKUP(E292,SUMMARY!$C$6:$D$23,2,FALSE)," ")</f>
        <v>0</v>
      </c>
      <c r="G292" s="74"/>
      <c r="H292" s="76"/>
      <c r="I292" s="344"/>
      <c r="J292" s="345"/>
    </row>
    <row r="293" spans="3:10" ht="30.75" customHeight="1">
      <c r="C293" s="341"/>
      <c r="D293" s="342"/>
      <c r="E293" s="343"/>
      <c r="F293" s="367">
        <f>IFERROR(VLOOKUP(E293,SUMMARY!$C$6:$D$23,2,FALSE)," ")</f>
        <v>0</v>
      </c>
      <c r="G293" s="74"/>
      <c r="H293" s="76"/>
      <c r="I293" s="344"/>
      <c r="J293" s="345"/>
    </row>
    <row r="294" spans="3:10" ht="30.75" customHeight="1">
      <c r="C294" s="341"/>
      <c r="D294" s="342"/>
      <c r="E294" s="343"/>
      <c r="F294" s="367">
        <f>IFERROR(VLOOKUP(E294,SUMMARY!$C$6:$D$23,2,FALSE)," ")</f>
        <v>0</v>
      </c>
      <c r="G294" s="74"/>
      <c r="H294" s="76"/>
      <c r="I294" s="344"/>
      <c r="J294" s="345"/>
    </row>
    <row r="295" spans="3:10" ht="30.75" customHeight="1">
      <c r="C295" s="341"/>
      <c r="D295" s="342"/>
      <c r="E295" s="343"/>
      <c r="F295" s="367">
        <f>IFERROR(VLOOKUP(E295,SUMMARY!$C$6:$D$23,2,FALSE)," ")</f>
        <v>0</v>
      </c>
      <c r="G295" s="74"/>
      <c r="H295" s="76"/>
      <c r="I295" s="344"/>
      <c r="J295" s="345"/>
    </row>
    <row r="296" spans="3:10" ht="30.75" customHeight="1">
      <c r="C296" s="341"/>
      <c r="D296" s="342"/>
      <c r="E296" s="343"/>
      <c r="F296" s="367">
        <f>IFERROR(VLOOKUP(E296,SUMMARY!$C$6:$D$23,2,FALSE)," ")</f>
        <v>0</v>
      </c>
      <c r="G296" s="74"/>
      <c r="H296" s="76"/>
      <c r="I296" s="344"/>
      <c r="J296" s="345"/>
    </row>
    <row r="297" spans="3:10" ht="30.75" customHeight="1">
      <c r="C297" s="341"/>
      <c r="D297" s="342"/>
      <c r="E297" s="343"/>
      <c r="F297" s="367">
        <f>IFERROR(VLOOKUP(E297,SUMMARY!$C$6:$D$23,2,FALSE)," ")</f>
        <v>0</v>
      </c>
      <c r="G297" s="74"/>
      <c r="H297" s="76"/>
      <c r="I297" s="344"/>
      <c r="J297" s="345"/>
    </row>
    <row r="298" spans="3:10" ht="30.75" customHeight="1">
      <c r="C298" s="341"/>
      <c r="D298" s="342"/>
      <c r="E298" s="343"/>
      <c r="F298" s="367">
        <f>IFERROR(VLOOKUP(E298,SUMMARY!$C$6:$D$23,2,FALSE)," ")</f>
        <v>0</v>
      </c>
      <c r="G298" s="74"/>
      <c r="H298" s="76"/>
      <c r="I298" s="344"/>
      <c r="J298" s="345"/>
    </row>
    <row r="299" spans="3:10" ht="30.75" customHeight="1">
      <c r="C299" s="341"/>
      <c r="D299" s="342"/>
      <c r="E299" s="343"/>
      <c r="F299" s="367">
        <f>IFERROR(VLOOKUP(E299,SUMMARY!$C$6:$D$23,2,FALSE)," ")</f>
        <v>0</v>
      </c>
      <c r="G299" s="74"/>
      <c r="H299" s="76"/>
      <c r="I299" s="344"/>
      <c r="J299" s="345"/>
    </row>
    <row r="300" spans="3:10" ht="30.75" customHeight="1">
      <c r="C300" s="341"/>
      <c r="D300" s="342"/>
      <c r="E300" s="343"/>
      <c r="F300" s="367">
        <f>IFERROR(VLOOKUP(E300,SUMMARY!$C$6:$D$23,2,FALSE)," ")</f>
        <v>0</v>
      </c>
      <c r="G300" s="74"/>
      <c r="H300" s="76"/>
      <c r="I300" s="344"/>
      <c r="J300" s="345"/>
    </row>
    <row r="301" spans="3:10" ht="30.75" customHeight="1">
      <c r="C301" s="341"/>
      <c r="D301" s="342"/>
      <c r="E301" s="343"/>
      <c r="F301" s="367">
        <f>IFERROR(VLOOKUP(E301,SUMMARY!$C$6:$D$23,2,FALSE)," ")</f>
        <v>0</v>
      </c>
      <c r="G301" s="74"/>
      <c r="H301" s="76"/>
      <c r="I301" s="344"/>
      <c r="J301" s="345"/>
    </row>
    <row r="302" spans="3:10" ht="30.75" customHeight="1">
      <c r="C302" s="341"/>
      <c r="D302" s="342"/>
      <c r="E302" s="343"/>
      <c r="F302" s="367">
        <f>IFERROR(VLOOKUP(E302,SUMMARY!$C$6:$D$23,2,FALSE)," ")</f>
        <v>0</v>
      </c>
      <c r="G302" s="74"/>
      <c r="H302" s="76"/>
      <c r="I302" s="344"/>
      <c r="J302" s="345"/>
    </row>
    <row r="303" spans="3:10" ht="30.75" customHeight="1">
      <c r="C303" s="341"/>
      <c r="D303" s="342"/>
      <c r="E303" s="343"/>
      <c r="F303" s="367">
        <f>IFERROR(VLOOKUP(E303,SUMMARY!$C$6:$D$23,2,FALSE)," ")</f>
        <v>0</v>
      </c>
      <c r="G303" s="74"/>
      <c r="H303" s="76"/>
      <c r="I303" s="344"/>
      <c r="J303" s="345"/>
    </row>
    <row r="304" spans="3:10" ht="30.75" customHeight="1">
      <c r="C304" s="341"/>
      <c r="D304" s="342"/>
      <c r="E304" s="343"/>
      <c r="F304" s="367">
        <f>IFERROR(VLOOKUP(E304,SUMMARY!$C$6:$D$23,2,FALSE)," ")</f>
        <v>0</v>
      </c>
      <c r="G304" s="74"/>
      <c r="H304" s="76"/>
      <c r="I304" s="344"/>
      <c r="J304" s="345"/>
    </row>
    <row r="305" spans="3:10" ht="30.75" customHeight="1">
      <c r="C305" s="341"/>
      <c r="D305" s="342"/>
      <c r="E305" s="343"/>
      <c r="F305" s="367">
        <f>IFERROR(VLOOKUP(E305,SUMMARY!$C$6:$D$23,2,FALSE)," ")</f>
        <v>0</v>
      </c>
      <c r="G305" s="74"/>
      <c r="H305" s="76"/>
      <c r="I305" s="344"/>
      <c r="J305" s="345"/>
    </row>
    <row r="306" spans="3:10" ht="30.75" customHeight="1">
      <c r="C306" s="341"/>
      <c r="D306" s="342"/>
      <c r="E306" s="343"/>
      <c r="F306" s="367">
        <f>IFERROR(VLOOKUP(E306,SUMMARY!$C$6:$D$23,2,FALSE)," ")</f>
        <v>0</v>
      </c>
      <c r="G306" s="74"/>
      <c r="H306" s="76"/>
      <c r="I306" s="344"/>
      <c r="J306" s="345"/>
    </row>
    <row r="307" spans="3:10" ht="30.75" customHeight="1">
      <c r="C307" s="341"/>
      <c r="D307" s="342"/>
      <c r="E307" s="343"/>
      <c r="F307" s="367">
        <f>IFERROR(VLOOKUP(E307,SUMMARY!$C$6:$D$23,2,FALSE)," ")</f>
        <v>0</v>
      </c>
      <c r="G307" s="74"/>
      <c r="H307" s="76"/>
      <c r="I307" s="344"/>
      <c r="J307" s="345"/>
    </row>
    <row r="308" spans="3:10" ht="30.75" customHeight="1">
      <c r="C308" s="341"/>
      <c r="D308" s="342"/>
      <c r="E308" s="343"/>
      <c r="F308" s="367">
        <f>IFERROR(VLOOKUP(E308,SUMMARY!$C$6:$D$23,2,FALSE)," ")</f>
        <v>0</v>
      </c>
      <c r="G308" s="74"/>
      <c r="H308" s="76"/>
      <c r="I308" s="344"/>
      <c r="J308" s="345"/>
    </row>
    <row r="309" spans="3:10" ht="30.75" customHeight="1">
      <c r="C309" s="341"/>
      <c r="D309" s="342"/>
      <c r="E309" s="343"/>
      <c r="F309" s="367">
        <f>IFERROR(VLOOKUP(E309,SUMMARY!$C$6:$D$23,2,FALSE)," ")</f>
        <v>0</v>
      </c>
      <c r="G309" s="74"/>
      <c r="H309" s="76"/>
      <c r="I309" s="344"/>
      <c r="J309" s="345"/>
    </row>
    <row r="310" spans="3:10" ht="30.75" customHeight="1">
      <c r="C310" s="341"/>
      <c r="D310" s="342"/>
      <c r="E310" s="343"/>
      <c r="F310" s="367">
        <f>IFERROR(VLOOKUP(E310,SUMMARY!$C$6:$D$23,2,FALSE)," ")</f>
        <v>0</v>
      </c>
      <c r="G310" s="74"/>
      <c r="H310" s="76"/>
      <c r="I310" s="344"/>
      <c r="J310" s="345"/>
    </row>
    <row r="311" spans="3:10" ht="30.75" customHeight="1">
      <c r="C311" s="341"/>
      <c r="D311" s="342"/>
      <c r="E311" s="343"/>
      <c r="F311" s="367">
        <f>IFERROR(VLOOKUP(E311,SUMMARY!$C$6:$D$23,2,FALSE)," ")</f>
        <v>0</v>
      </c>
      <c r="G311" s="74"/>
      <c r="H311" s="76"/>
      <c r="I311" s="344"/>
      <c r="J311" s="345"/>
    </row>
    <row r="312" spans="3:10" ht="30.75" customHeight="1">
      <c r="C312" s="341"/>
      <c r="D312" s="342"/>
      <c r="E312" s="343"/>
      <c r="F312" s="367">
        <f>IFERROR(VLOOKUP(E312,SUMMARY!$C$6:$D$23,2,FALSE)," ")</f>
        <v>0</v>
      </c>
      <c r="G312" s="74"/>
      <c r="H312" s="76"/>
      <c r="I312" s="344"/>
      <c r="J312" s="345"/>
    </row>
    <row r="313" spans="3:10" ht="30.75" customHeight="1">
      <c r="C313" s="341"/>
      <c r="D313" s="342"/>
      <c r="E313" s="343"/>
      <c r="F313" s="367">
        <f>IFERROR(VLOOKUP(E313,SUMMARY!$C$6:$D$23,2,FALSE)," ")</f>
        <v>0</v>
      </c>
      <c r="G313" s="74"/>
      <c r="H313" s="76"/>
      <c r="I313" s="344"/>
      <c r="J313" s="345"/>
    </row>
    <row r="314" spans="3:10" ht="30.75" customHeight="1">
      <c r="C314" s="341"/>
      <c r="D314" s="342"/>
      <c r="E314" s="343"/>
      <c r="F314" s="367">
        <f>IFERROR(VLOOKUP(E314,SUMMARY!$C$6:$D$23,2,FALSE)," ")</f>
        <v>0</v>
      </c>
      <c r="G314" s="74"/>
      <c r="H314" s="76"/>
      <c r="I314" s="344"/>
      <c r="J314" s="345"/>
    </row>
    <row r="315" spans="3:10" ht="30.75" customHeight="1">
      <c r="C315" s="341"/>
      <c r="D315" s="342"/>
      <c r="E315" s="343"/>
      <c r="F315" s="367">
        <f>IFERROR(VLOOKUP(E315,SUMMARY!$C$6:$D$23,2,FALSE)," ")</f>
        <v>0</v>
      </c>
      <c r="G315" s="74"/>
      <c r="H315" s="76"/>
      <c r="I315" s="344"/>
      <c r="J315" s="345"/>
    </row>
    <row r="316" spans="3:10" ht="30.75" customHeight="1">
      <c r="C316" s="341"/>
      <c r="D316" s="342"/>
      <c r="E316" s="343"/>
      <c r="F316" s="367">
        <f>IFERROR(VLOOKUP(E316,SUMMARY!$C$6:$D$23,2,FALSE)," ")</f>
        <v>0</v>
      </c>
      <c r="G316" s="74"/>
      <c r="H316" s="76"/>
      <c r="I316" s="344"/>
      <c r="J316" s="345"/>
    </row>
    <row r="317" spans="3:10" ht="30.75" customHeight="1">
      <c r="C317" s="341"/>
      <c r="D317" s="342"/>
      <c r="E317" s="343"/>
      <c r="F317" s="367">
        <f>IFERROR(VLOOKUP(E317,SUMMARY!$C$6:$D$23,2,FALSE)," ")</f>
        <v>0</v>
      </c>
      <c r="G317" s="74"/>
      <c r="H317" s="76"/>
      <c r="I317" s="344"/>
      <c r="J317" s="345"/>
    </row>
    <row r="318" spans="3:10" ht="30.75" customHeight="1">
      <c r="C318" s="341"/>
      <c r="D318" s="342"/>
      <c r="E318" s="343"/>
      <c r="F318" s="367">
        <f>IFERROR(VLOOKUP(E318,SUMMARY!$C$6:$D$23,2,FALSE)," ")</f>
        <v>0</v>
      </c>
      <c r="G318" s="74"/>
      <c r="H318" s="76"/>
      <c r="I318" s="344"/>
      <c r="J318" s="345"/>
    </row>
    <row r="319" spans="3:10" ht="30.75" customHeight="1">
      <c r="C319" s="341"/>
      <c r="D319" s="342"/>
      <c r="E319" s="343"/>
      <c r="F319" s="367">
        <f>IFERROR(VLOOKUP(E319,SUMMARY!$C$6:$D$23,2,FALSE)," ")</f>
        <v>0</v>
      </c>
      <c r="G319" s="74"/>
      <c r="H319" s="76"/>
      <c r="I319" s="344"/>
      <c r="J319" s="345"/>
    </row>
    <row r="320" spans="3:10" ht="30.75" customHeight="1">
      <c r="C320" s="341"/>
      <c r="D320" s="342"/>
      <c r="E320" s="343"/>
      <c r="F320" s="367">
        <f>IFERROR(VLOOKUP(E320,SUMMARY!$C$6:$D$23,2,FALSE)," ")</f>
        <v>0</v>
      </c>
      <c r="G320" s="74"/>
      <c r="H320" s="76"/>
      <c r="I320" s="344"/>
      <c r="J320" s="345"/>
    </row>
    <row r="321" spans="3:10" ht="30.75" customHeight="1">
      <c r="C321" s="341"/>
      <c r="D321" s="342"/>
      <c r="E321" s="343"/>
      <c r="F321" s="367">
        <f>IFERROR(VLOOKUP(E321,SUMMARY!$C$6:$D$23,2,FALSE)," ")</f>
        <v>0</v>
      </c>
      <c r="G321" s="74"/>
      <c r="H321" s="76"/>
      <c r="I321" s="344"/>
      <c r="J321" s="345"/>
    </row>
    <row r="322" spans="3:10" ht="30.75" customHeight="1">
      <c r="C322" s="341"/>
      <c r="D322" s="342"/>
      <c r="E322" s="343"/>
      <c r="F322" s="367">
        <f>IFERROR(VLOOKUP(E322,SUMMARY!$C$6:$D$23,2,FALSE)," ")</f>
        <v>0</v>
      </c>
      <c r="G322" s="74"/>
      <c r="H322" s="76"/>
      <c r="I322" s="344"/>
      <c r="J322" s="345"/>
    </row>
    <row r="323" spans="3:10" ht="30.75" customHeight="1">
      <c r="C323" s="341"/>
      <c r="D323" s="342"/>
      <c r="E323" s="343"/>
      <c r="F323" s="367">
        <f>IFERROR(VLOOKUP(E323,SUMMARY!$C$6:$D$23,2,FALSE)," ")</f>
        <v>0</v>
      </c>
      <c r="G323" s="74"/>
      <c r="H323" s="76"/>
      <c r="I323" s="344"/>
      <c r="J323" s="345"/>
    </row>
    <row r="324" spans="3:10" ht="30.75" customHeight="1">
      <c r="C324" s="341"/>
      <c r="D324" s="342"/>
      <c r="E324" s="343"/>
      <c r="F324" s="367">
        <f>IFERROR(VLOOKUP(E324,SUMMARY!$C$6:$D$23,2,FALSE)," ")</f>
        <v>0</v>
      </c>
      <c r="G324" s="74"/>
      <c r="H324" s="76"/>
      <c r="I324" s="344"/>
      <c r="J324" s="345"/>
    </row>
    <row r="325" spans="3:10" ht="30.75" customHeight="1">
      <c r="C325" s="341"/>
      <c r="D325" s="342"/>
      <c r="E325" s="343"/>
      <c r="F325" s="367">
        <f>IFERROR(VLOOKUP(E325,SUMMARY!$C$6:$D$23,2,FALSE)," ")</f>
        <v>0</v>
      </c>
      <c r="G325" s="74"/>
      <c r="H325" s="76"/>
      <c r="I325" s="344"/>
      <c r="J325" s="345"/>
    </row>
    <row r="326" spans="3:10" ht="30.75" customHeight="1">
      <c r="C326" s="341"/>
      <c r="D326" s="342"/>
      <c r="E326" s="343"/>
      <c r="F326" s="367">
        <f>IFERROR(VLOOKUP(E326,SUMMARY!$C$6:$D$23,2,FALSE)," ")</f>
        <v>0</v>
      </c>
      <c r="G326" s="74"/>
      <c r="H326" s="76"/>
      <c r="I326" s="344"/>
      <c r="J326" s="345"/>
    </row>
    <row r="327" spans="3:10" ht="30.75" customHeight="1">
      <c r="C327" s="341"/>
      <c r="D327" s="342"/>
      <c r="E327" s="343"/>
      <c r="F327" s="367">
        <f>IFERROR(VLOOKUP(E327,SUMMARY!$C$6:$D$23,2,FALSE)," ")</f>
        <v>0</v>
      </c>
      <c r="G327" s="74"/>
      <c r="H327" s="76"/>
      <c r="I327" s="344"/>
      <c r="J327" s="345"/>
    </row>
    <row r="328" spans="3:10" ht="30.75" customHeight="1">
      <c r="C328" s="341"/>
      <c r="D328" s="342"/>
      <c r="E328" s="343"/>
      <c r="F328" s="367">
        <f>IFERROR(VLOOKUP(E328,SUMMARY!$C$6:$D$23,2,FALSE)," ")</f>
        <v>0</v>
      </c>
      <c r="G328" s="74"/>
      <c r="H328" s="76"/>
      <c r="I328" s="344"/>
      <c r="J328" s="345"/>
    </row>
    <row r="329" spans="3:10" ht="30.75" customHeight="1">
      <c r="C329" s="341"/>
      <c r="D329" s="342"/>
      <c r="E329" s="343"/>
      <c r="F329" s="367">
        <f>IFERROR(VLOOKUP(E329,SUMMARY!$C$6:$D$23,2,FALSE)," ")</f>
        <v>0</v>
      </c>
      <c r="G329" s="74"/>
      <c r="H329" s="76"/>
      <c r="I329" s="344"/>
      <c r="J329" s="345"/>
    </row>
    <row r="330" spans="3:10" ht="30.75" customHeight="1">
      <c r="C330" s="341"/>
      <c r="D330" s="342"/>
      <c r="E330" s="343"/>
      <c r="F330" s="367">
        <f>IFERROR(VLOOKUP(E330,SUMMARY!$C$6:$D$23,2,FALSE)," ")</f>
        <v>0</v>
      </c>
      <c r="G330" s="74"/>
      <c r="H330" s="76"/>
      <c r="I330" s="344"/>
      <c r="J330" s="345"/>
    </row>
    <row r="331" spans="3:10" ht="30.75" customHeight="1">
      <c r="C331" s="341"/>
      <c r="D331" s="342"/>
      <c r="E331" s="343"/>
      <c r="F331" s="367">
        <f>IFERROR(VLOOKUP(E331,SUMMARY!$C$6:$D$23,2,FALSE)," ")</f>
        <v>0</v>
      </c>
      <c r="G331" s="74"/>
      <c r="H331" s="76"/>
      <c r="I331" s="344"/>
      <c r="J331" s="345"/>
    </row>
    <row r="332" spans="3:10" ht="30.75" customHeight="1">
      <c r="C332" s="341"/>
      <c r="D332" s="342"/>
      <c r="E332" s="343"/>
      <c r="F332" s="367">
        <f>IFERROR(VLOOKUP(E332,SUMMARY!$C$6:$D$23,2,FALSE)," ")</f>
        <v>0</v>
      </c>
      <c r="G332" s="74"/>
      <c r="H332" s="76"/>
      <c r="I332" s="344"/>
      <c r="J332" s="345"/>
    </row>
    <row r="333" spans="3:10" ht="30.75" customHeight="1">
      <c r="C333" s="341"/>
      <c r="D333" s="342"/>
      <c r="E333" s="343"/>
      <c r="F333" s="367">
        <f>IFERROR(VLOOKUP(E333,SUMMARY!$C$6:$D$23,2,FALSE)," ")</f>
        <v>0</v>
      </c>
      <c r="G333" s="74"/>
      <c r="H333" s="76"/>
      <c r="I333" s="344"/>
      <c r="J333" s="345"/>
    </row>
    <row r="334" spans="3:10" ht="30.75" customHeight="1">
      <c r="C334" s="341"/>
      <c r="D334" s="342"/>
      <c r="E334" s="343"/>
      <c r="F334" s="367">
        <f>IFERROR(VLOOKUP(E334,SUMMARY!$C$6:$D$23,2,FALSE)," ")</f>
        <v>0</v>
      </c>
      <c r="G334" s="74"/>
      <c r="H334" s="76"/>
      <c r="I334" s="344"/>
      <c r="J334" s="345"/>
    </row>
    <row r="335" spans="3:10" ht="30.75" customHeight="1">
      <c r="C335" s="341"/>
      <c r="D335" s="342"/>
      <c r="E335" s="343"/>
      <c r="F335" s="367">
        <f>IFERROR(VLOOKUP(E335,SUMMARY!$C$6:$D$23,2,FALSE)," ")</f>
        <v>0</v>
      </c>
      <c r="G335" s="74"/>
      <c r="H335" s="76"/>
      <c r="I335" s="344"/>
      <c r="J335" s="345"/>
    </row>
    <row r="336" spans="3:10" ht="30.75" customHeight="1">
      <c r="C336" s="341"/>
      <c r="D336" s="342"/>
      <c r="E336" s="343"/>
      <c r="F336" s="367">
        <f>IFERROR(VLOOKUP(E336,SUMMARY!$C$6:$D$23,2,FALSE)," ")</f>
        <v>0</v>
      </c>
      <c r="G336" s="74"/>
      <c r="H336" s="76"/>
      <c r="I336" s="344"/>
      <c r="J336" s="345"/>
    </row>
    <row r="337" spans="3:10" ht="30.75" customHeight="1">
      <c r="C337" s="341"/>
      <c r="D337" s="342"/>
      <c r="E337" s="343"/>
      <c r="F337" s="367">
        <f>IFERROR(VLOOKUP(E337,SUMMARY!$C$6:$D$23,2,FALSE)," ")</f>
        <v>0</v>
      </c>
      <c r="G337" s="74"/>
      <c r="H337" s="76"/>
      <c r="I337" s="344"/>
      <c r="J337" s="345"/>
    </row>
    <row r="338" spans="3:10" ht="30.75" customHeight="1">
      <c r="C338" s="341"/>
      <c r="D338" s="342"/>
      <c r="E338" s="343"/>
      <c r="F338" s="367">
        <f>IFERROR(VLOOKUP(E338,SUMMARY!$C$6:$D$23,2,FALSE)," ")</f>
        <v>0</v>
      </c>
      <c r="G338" s="74"/>
      <c r="H338" s="76"/>
      <c r="I338" s="344"/>
      <c r="J338" s="345"/>
    </row>
    <row r="339" spans="3:10" ht="30.75" customHeight="1">
      <c r="C339" s="341"/>
      <c r="D339" s="342"/>
      <c r="E339" s="343"/>
      <c r="F339" s="367">
        <f>IFERROR(VLOOKUP(E339,SUMMARY!$C$6:$D$23,2,FALSE)," ")</f>
        <v>0</v>
      </c>
      <c r="G339" s="74"/>
      <c r="H339" s="76"/>
      <c r="I339" s="344"/>
      <c r="J339" s="345"/>
    </row>
    <row r="340" spans="3:10" ht="30.75" customHeight="1">
      <c r="C340" s="341"/>
      <c r="D340" s="342"/>
      <c r="E340" s="343"/>
      <c r="F340" s="367">
        <f>IFERROR(VLOOKUP(E340,SUMMARY!$C$6:$D$23,2,FALSE)," ")</f>
        <v>0</v>
      </c>
      <c r="G340" s="74"/>
      <c r="H340" s="76"/>
      <c r="I340" s="344"/>
      <c r="J340" s="345"/>
    </row>
    <row r="341" spans="3:10" ht="30.75" customHeight="1">
      <c r="C341" s="341"/>
      <c r="D341" s="342"/>
      <c r="E341" s="343"/>
      <c r="F341" s="367">
        <f>IFERROR(VLOOKUP(E341,SUMMARY!$C$6:$D$23,2,FALSE)," ")</f>
        <v>0</v>
      </c>
      <c r="G341" s="74"/>
      <c r="H341" s="76"/>
      <c r="I341" s="344"/>
      <c r="J341" s="345"/>
    </row>
    <row r="342" spans="3:10" ht="30.75" customHeight="1">
      <c r="C342" s="341"/>
      <c r="D342" s="342"/>
      <c r="E342" s="343"/>
      <c r="F342" s="367">
        <f>IFERROR(VLOOKUP(E342,SUMMARY!$C$6:$D$23,2,FALSE)," ")</f>
        <v>0</v>
      </c>
      <c r="G342" s="74"/>
      <c r="H342" s="76"/>
      <c r="I342" s="344"/>
      <c r="J342" s="345"/>
    </row>
    <row r="343" spans="3:10" ht="30.75" customHeight="1">
      <c r="C343" s="341"/>
      <c r="D343" s="342"/>
      <c r="E343" s="343"/>
      <c r="F343" s="367">
        <f>IFERROR(VLOOKUP(E343,SUMMARY!$C$6:$D$23,2,FALSE)," ")</f>
        <v>0</v>
      </c>
      <c r="G343" s="74"/>
      <c r="H343" s="76"/>
      <c r="I343" s="344"/>
      <c r="J343" s="345"/>
    </row>
    <row r="344" spans="3:10" ht="30.75" customHeight="1">
      <c r="C344" s="341"/>
      <c r="D344" s="342"/>
      <c r="E344" s="343"/>
      <c r="F344" s="367">
        <f>IFERROR(VLOOKUP(E344,SUMMARY!$C$6:$D$23,2,FALSE)," ")</f>
        <v>0</v>
      </c>
      <c r="G344" s="74"/>
      <c r="H344" s="76"/>
      <c r="I344" s="344"/>
      <c r="J344" s="345"/>
    </row>
    <row r="345" spans="3:10" ht="30.75" customHeight="1">
      <c r="C345" s="341"/>
      <c r="D345" s="342"/>
      <c r="E345" s="343"/>
      <c r="F345" s="367">
        <f>IFERROR(VLOOKUP(E345,SUMMARY!$C$6:$D$23,2,FALSE)," ")</f>
        <v>0</v>
      </c>
      <c r="G345" s="74"/>
      <c r="H345" s="76"/>
      <c r="I345" s="344"/>
      <c r="J345" s="345"/>
    </row>
    <row r="346" spans="3:10" ht="30.75" customHeight="1">
      <c r="C346" s="341"/>
      <c r="D346" s="342"/>
      <c r="E346" s="343"/>
      <c r="F346" s="367">
        <f>IFERROR(VLOOKUP(E346,SUMMARY!$C$6:$D$23,2,FALSE)," ")</f>
        <v>0</v>
      </c>
      <c r="G346" s="74"/>
      <c r="H346" s="76"/>
      <c r="I346" s="344"/>
      <c r="J346" s="345"/>
    </row>
    <row r="347" spans="3:10" ht="30.75" customHeight="1">
      <c r="C347" s="341"/>
      <c r="D347" s="342"/>
      <c r="E347" s="343"/>
      <c r="F347" s="367">
        <f>IFERROR(VLOOKUP(E347,SUMMARY!$C$6:$D$23,2,FALSE)," ")</f>
        <v>0</v>
      </c>
      <c r="G347" s="74"/>
      <c r="H347" s="76"/>
      <c r="I347" s="344"/>
      <c r="J347" s="345"/>
    </row>
    <row r="348" spans="3:10" ht="30.75" customHeight="1">
      <c r="C348" s="341"/>
      <c r="D348" s="342"/>
      <c r="E348" s="343"/>
      <c r="F348" s="367">
        <f>IFERROR(VLOOKUP(E348,SUMMARY!$C$6:$D$23,2,FALSE)," ")</f>
        <v>0</v>
      </c>
      <c r="G348" s="74"/>
      <c r="H348" s="76"/>
      <c r="I348" s="344"/>
      <c r="J348" s="345"/>
    </row>
    <row r="349" spans="3:10" ht="30.75" customHeight="1">
      <c r="C349" s="341"/>
      <c r="D349" s="342"/>
      <c r="E349" s="343"/>
      <c r="F349" s="367">
        <f>IFERROR(VLOOKUP(E349,SUMMARY!$C$6:$D$23,2,FALSE)," ")</f>
        <v>0</v>
      </c>
      <c r="G349" s="74"/>
      <c r="H349" s="76"/>
      <c r="I349" s="344"/>
      <c r="J349" s="345"/>
    </row>
    <row r="350" spans="3:10" ht="30.75" customHeight="1">
      <c r="C350" s="341"/>
      <c r="D350" s="342"/>
      <c r="E350" s="343"/>
      <c r="F350" s="367">
        <f>IFERROR(VLOOKUP(E350,SUMMARY!$C$6:$D$23,2,FALSE)," ")</f>
        <v>0</v>
      </c>
      <c r="G350" s="74"/>
      <c r="H350" s="76"/>
      <c r="I350" s="344"/>
      <c r="J350" s="345"/>
    </row>
    <row r="351" spans="3:10" ht="30.75" customHeight="1">
      <c r="C351" s="341"/>
      <c r="D351" s="342"/>
      <c r="E351" s="343"/>
      <c r="F351" s="367">
        <f>IFERROR(VLOOKUP(E351,SUMMARY!$C$6:$D$23,2,FALSE)," ")</f>
        <v>0</v>
      </c>
      <c r="G351" s="74"/>
      <c r="H351" s="76"/>
      <c r="I351" s="344"/>
      <c r="J351" s="345"/>
    </row>
    <row r="352" spans="3:10" ht="30.75" customHeight="1">
      <c r="C352" s="341"/>
      <c r="D352" s="342"/>
      <c r="E352" s="343"/>
      <c r="F352" s="367">
        <f>IFERROR(VLOOKUP(E352,SUMMARY!$C$6:$D$23,2,FALSE)," ")</f>
        <v>0</v>
      </c>
      <c r="G352" s="74"/>
      <c r="H352" s="76"/>
      <c r="I352" s="344"/>
      <c r="J352" s="345"/>
    </row>
    <row r="353" spans="3:10" ht="30.75" customHeight="1">
      <c r="C353" s="341"/>
      <c r="D353" s="342"/>
      <c r="E353" s="343"/>
      <c r="F353" s="367">
        <f>IFERROR(VLOOKUP(E353,SUMMARY!$C$6:$D$23,2,FALSE)," ")</f>
        <v>0</v>
      </c>
      <c r="G353" s="74"/>
      <c r="H353" s="76"/>
      <c r="I353" s="344"/>
      <c r="J353" s="345"/>
    </row>
    <row r="354" spans="3:10" ht="30.75" customHeight="1">
      <c r="C354" s="341"/>
      <c r="D354" s="342"/>
      <c r="E354" s="343"/>
      <c r="F354" s="367">
        <f>IFERROR(VLOOKUP(E354,SUMMARY!$C$6:$D$23,2,FALSE)," ")</f>
        <v>0</v>
      </c>
      <c r="G354" s="74"/>
      <c r="H354" s="76"/>
      <c r="I354" s="344"/>
      <c r="J354" s="345"/>
    </row>
    <row r="355" spans="3:10" ht="30.75" customHeight="1">
      <c r="C355" s="341"/>
      <c r="D355" s="342"/>
      <c r="E355" s="343"/>
      <c r="F355" s="367">
        <f>IFERROR(VLOOKUP(E355,SUMMARY!$C$6:$D$23,2,FALSE)," ")</f>
        <v>0</v>
      </c>
      <c r="G355" s="74"/>
      <c r="H355" s="76"/>
      <c r="I355" s="344"/>
      <c r="J355" s="345"/>
    </row>
    <row r="356" spans="3:10" ht="30.75" customHeight="1">
      <c r="C356" s="341"/>
      <c r="D356" s="342"/>
      <c r="E356" s="343"/>
      <c r="F356" s="367">
        <f>IFERROR(VLOOKUP(E356,SUMMARY!$C$6:$D$23,2,FALSE)," ")</f>
        <v>0</v>
      </c>
      <c r="G356" s="74"/>
      <c r="H356" s="76"/>
      <c r="I356" s="344"/>
      <c r="J356" s="345"/>
    </row>
    <row r="357" spans="3:10" ht="30.75" customHeight="1">
      <c r="C357" s="341"/>
      <c r="D357" s="342"/>
      <c r="E357" s="343"/>
      <c r="F357" s="367">
        <f>IFERROR(VLOOKUP(E357,SUMMARY!$C$6:$D$23,2,FALSE)," ")</f>
        <v>0</v>
      </c>
      <c r="G357" s="74"/>
      <c r="H357" s="76"/>
      <c r="I357" s="344"/>
      <c r="J357" s="345"/>
    </row>
    <row r="358" spans="3:10" ht="30.75" customHeight="1">
      <c r="C358" s="341"/>
      <c r="D358" s="342"/>
      <c r="E358" s="343"/>
      <c r="F358" s="367">
        <f>IFERROR(VLOOKUP(E358,SUMMARY!$C$6:$D$23,2,FALSE)," ")</f>
        <v>0</v>
      </c>
      <c r="G358" s="74"/>
      <c r="H358" s="76"/>
      <c r="I358" s="344"/>
      <c r="J358" s="345"/>
    </row>
    <row r="359" spans="3:10" ht="30.75" customHeight="1">
      <c r="C359" s="341"/>
      <c r="D359" s="342"/>
      <c r="E359" s="343"/>
      <c r="F359" s="367">
        <f>IFERROR(VLOOKUP(E359,SUMMARY!$C$6:$D$23,2,FALSE)," ")</f>
        <v>0</v>
      </c>
      <c r="G359" s="74"/>
      <c r="H359" s="76"/>
      <c r="I359" s="344"/>
      <c r="J359" s="345"/>
    </row>
    <row r="360" spans="3:10" ht="30.75" customHeight="1">
      <c r="C360" s="341"/>
      <c r="D360" s="342"/>
      <c r="E360" s="343"/>
      <c r="F360" s="367">
        <f>IFERROR(VLOOKUP(E360,SUMMARY!$C$6:$D$23,2,FALSE)," ")</f>
        <v>0</v>
      </c>
      <c r="G360" s="74"/>
      <c r="H360" s="76"/>
      <c r="I360" s="344"/>
      <c r="J360" s="345"/>
    </row>
    <row r="361" spans="3:10" ht="30.75" customHeight="1">
      <c r="C361" s="341"/>
      <c r="D361" s="342"/>
      <c r="E361" s="343"/>
      <c r="F361" s="367">
        <f>IFERROR(VLOOKUP(E361,SUMMARY!$C$6:$D$23,2,FALSE)," ")</f>
        <v>0</v>
      </c>
      <c r="G361" s="74"/>
      <c r="H361" s="76"/>
      <c r="I361" s="344"/>
      <c r="J361" s="345"/>
    </row>
    <row r="362" spans="3:10" ht="30.75" customHeight="1">
      <c r="C362" s="341"/>
      <c r="D362" s="342"/>
      <c r="E362" s="343"/>
      <c r="F362" s="367">
        <f>IFERROR(VLOOKUP(E362,SUMMARY!$C$6:$D$23,2,FALSE)," ")</f>
        <v>0</v>
      </c>
      <c r="G362" s="74"/>
      <c r="H362" s="76"/>
      <c r="I362" s="344"/>
      <c r="J362" s="345"/>
    </row>
    <row r="363" spans="3:10" ht="30.75" customHeight="1">
      <c r="C363" s="341"/>
      <c r="D363" s="342"/>
      <c r="E363" s="343"/>
      <c r="F363" s="367">
        <f>IFERROR(VLOOKUP(E363,SUMMARY!$C$6:$D$23,2,FALSE)," ")</f>
        <v>0</v>
      </c>
      <c r="G363" s="74"/>
      <c r="H363" s="76"/>
      <c r="I363" s="344"/>
      <c r="J363" s="345"/>
    </row>
    <row r="364" spans="3:10" ht="30.75" customHeight="1">
      <c r="C364" s="341"/>
      <c r="D364" s="342"/>
      <c r="E364" s="343"/>
      <c r="F364" s="367">
        <f>IFERROR(VLOOKUP(E364,SUMMARY!$C$6:$D$23,2,FALSE)," ")</f>
        <v>0</v>
      </c>
      <c r="G364" s="74"/>
      <c r="H364" s="76"/>
      <c r="I364" s="344"/>
      <c r="J364" s="345"/>
    </row>
    <row r="365" spans="3:10" ht="30.75" customHeight="1">
      <c r="C365" s="341"/>
      <c r="D365" s="342"/>
      <c r="E365" s="343"/>
      <c r="F365" s="367">
        <f>IFERROR(VLOOKUP(E365,SUMMARY!$C$6:$D$23,2,FALSE)," ")</f>
        <v>0</v>
      </c>
      <c r="G365" s="74"/>
      <c r="H365" s="76"/>
      <c r="I365" s="344"/>
      <c r="J365" s="345"/>
    </row>
    <row r="366" spans="3:10" ht="30.75" customHeight="1">
      <c r="C366" s="341"/>
      <c r="D366" s="342"/>
      <c r="E366" s="343"/>
      <c r="F366" s="367">
        <f>IFERROR(VLOOKUP(E366,SUMMARY!$C$6:$D$23,2,FALSE)," ")</f>
        <v>0</v>
      </c>
      <c r="G366" s="74"/>
      <c r="H366" s="76"/>
      <c r="I366" s="344"/>
      <c r="J366" s="345"/>
    </row>
    <row r="367" spans="3:10" ht="30.75" customHeight="1">
      <c r="C367" s="341"/>
      <c r="D367" s="342"/>
      <c r="E367" s="343"/>
      <c r="F367" s="367">
        <f>IFERROR(VLOOKUP(E367,SUMMARY!$C$6:$D$23,2,FALSE)," ")</f>
        <v>0</v>
      </c>
      <c r="G367" s="74"/>
      <c r="H367" s="76"/>
      <c r="I367" s="344"/>
      <c r="J367" s="345"/>
    </row>
    <row r="368" spans="3:10" ht="30.75" customHeight="1">
      <c r="C368" s="341"/>
      <c r="D368" s="342"/>
      <c r="E368" s="343"/>
      <c r="F368" s="367">
        <f>IFERROR(VLOOKUP(E368,SUMMARY!$C$6:$D$23,2,FALSE)," ")</f>
        <v>0</v>
      </c>
      <c r="G368" s="74"/>
      <c r="H368" s="76"/>
      <c r="I368" s="344"/>
      <c r="J368" s="345"/>
    </row>
    <row r="369" spans="3:10" ht="30.75" customHeight="1">
      <c r="C369" s="341"/>
      <c r="D369" s="342"/>
      <c r="E369" s="343"/>
      <c r="F369" s="367">
        <f>IFERROR(VLOOKUP(E369,SUMMARY!$C$6:$D$23,2,FALSE)," ")</f>
        <v>0</v>
      </c>
      <c r="G369" s="74"/>
      <c r="H369" s="76"/>
      <c r="I369" s="344"/>
      <c r="J369" s="345"/>
    </row>
    <row r="370" spans="3:10" ht="30.75" customHeight="1">
      <c r="C370" s="341"/>
      <c r="D370" s="342"/>
      <c r="E370" s="343"/>
      <c r="F370" s="367">
        <f>IFERROR(VLOOKUP(E370,SUMMARY!$C$6:$D$23,2,FALSE)," ")</f>
        <v>0</v>
      </c>
      <c r="G370" s="74"/>
      <c r="H370" s="76"/>
      <c r="I370" s="344"/>
      <c r="J370" s="345"/>
    </row>
    <row r="371" spans="3:10" ht="30.75" customHeight="1">
      <c r="C371" s="341"/>
      <c r="D371" s="342"/>
      <c r="E371" s="343"/>
      <c r="F371" s="367">
        <f>IFERROR(VLOOKUP(E371,SUMMARY!$C$6:$D$23,2,FALSE)," ")</f>
        <v>0</v>
      </c>
      <c r="G371" s="74"/>
      <c r="H371" s="76"/>
      <c r="I371" s="344"/>
      <c r="J371" s="345"/>
    </row>
    <row r="372" spans="3:10" ht="30.75" customHeight="1">
      <c r="C372" s="341"/>
      <c r="D372" s="342"/>
      <c r="E372" s="343"/>
      <c r="F372" s="367">
        <f>IFERROR(VLOOKUP(E372,SUMMARY!$C$6:$D$23,2,FALSE)," ")</f>
        <v>0</v>
      </c>
      <c r="G372" s="74"/>
      <c r="H372" s="76"/>
      <c r="I372" s="344"/>
      <c r="J372" s="345"/>
    </row>
    <row r="373" spans="3:10" ht="30.75" customHeight="1">
      <c r="C373" s="341"/>
      <c r="D373" s="342"/>
      <c r="E373" s="343"/>
      <c r="F373" s="367">
        <f>IFERROR(VLOOKUP(E373,SUMMARY!$C$6:$D$23,2,FALSE)," ")</f>
        <v>0</v>
      </c>
      <c r="G373" s="74"/>
      <c r="H373" s="76"/>
      <c r="I373" s="344"/>
      <c r="J373" s="345"/>
    </row>
    <row r="374" spans="3:10" ht="30.75" customHeight="1">
      <c r="C374" s="341"/>
      <c r="D374" s="342"/>
      <c r="E374" s="343"/>
      <c r="F374" s="367">
        <f>IFERROR(VLOOKUP(E374,SUMMARY!$C$6:$D$23,2,FALSE)," ")</f>
        <v>0</v>
      </c>
      <c r="G374" s="74"/>
      <c r="H374" s="76"/>
      <c r="I374" s="344"/>
      <c r="J374" s="345"/>
    </row>
    <row r="375" spans="3:10" ht="30.75" customHeight="1">
      <c r="C375" s="341"/>
      <c r="D375" s="342"/>
      <c r="E375" s="343"/>
      <c r="F375" s="367">
        <f>IFERROR(VLOOKUP(E375,SUMMARY!$C$6:$D$23,2,FALSE)," ")</f>
        <v>0</v>
      </c>
      <c r="G375" s="74"/>
      <c r="H375" s="76"/>
      <c r="I375" s="344"/>
      <c r="J375" s="345"/>
    </row>
    <row r="376" spans="3:10" ht="30.75" customHeight="1">
      <c r="C376" s="341"/>
      <c r="D376" s="342"/>
      <c r="E376" s="343"/>
      <c r="F376" s="367">
        <f>IFERROR(VLOOKUP(E376,SUMMARY!$C$6:$D$23,2,FALSE)," ")</f>
        <v>0</v>
      </c>
      <c r="G376" s="74"/>
      <c r="H376" s="76"/>
      <c r="I376" s="344"/>
      <c r="J376" s="345"/>
    </row>
    <row r="377" spans="3:10" ht="30.75" customHeight="1">
      <c r="C377" s="341"/>
      <c r="D377" s="342"/>
      <c r="E377" s="343"/>
      <c r="F377" s="367">
        <f>IFERROR(VLOOKUP(E377,SUMMARY!$C$6:$D$23,2,FALSE)," ")</f>
        <v>0</v>
      </c>
      <c r="G377" s="74"/>
      <c r="H377" s="76"/>
      <c r="I377" s="344"/>
      <c r="J377" s="345"/>
    </row>
    <row r="378" spans="3:10" ht="30.75" customHeight="1">
      <c r="C378" s="341"/>
      <c r="D378" s="342"/>
      <c r="E378" s="343"/>
      <c r="F378" s="367">
        <f>IFERROR(VLOOKUP(E378,SUMMARY!$C$6:$D$23,2,FALSE)," ")</f>
        <v>0</v>
      </c>
      <c r="G378" s="74"/>
      <c r="H378" s="76"/>
      <c r="I378" s="344"/>
      <c r="J378" s="345"/>
    </row>
    <row r="379" spans="3:10" ht="30.75" customHeight="1">
      <c r="C379" s="341"/>
      <c r="D379" s="342"/>
      <c r="E379" s="343"/>
      <c r="F379" s="367">
        <f>IFERROR(VLOOKUP(E379,SUMMARY!$C$6:$D$23,2,FALSE)," ")</f>
        <v>0</v>
      </c>
      <c r="G379" s="74"/>
      <c r="H379" s="76"/>
      <c r="I379" s="344"/>
      <c r="J379" s="345"/>
    </row>
    <row r="380" spans="3:10" ht="30.75" customHeight="1">
      <c r="C380" s="341"/>
      <c r="D380" s="342"/>
      <c r="E380" s="343"/>
      <c r="F380" s="367">
        <f>IFERROR(VLOOKUP(E380,SUMMARY!$C$6:$D$23,2,FALSE)," ")</f>
        <v>0</v>
      </c>
      <c r="G380" s="74"/>
      <c r="H380" s="76"/>
      <c r="I380" s="344"/>
      <c r="J380" s="345"/>
    </row>
    <row r="381" spans="3:10" ht="30.75" customHeight="1">
      <c r="C381" s="341"/>
      <c r="D381" s="342"/>
      <c r="E381" s="343"/>
      <c r="F381" s="367">
        <f>IFERROR(VLOOKUP(E381,SUMMARY!$C$6:$D$23,2,FALSE)," ")</f>
        <v>0</v>
      </c>
      <c r="G381" s="74"/>
      <c r="H381" s="76"/>
      <c r="I381" s="344"/>
      <c r="J381" s="345"/>
    </row>
    <row r="382" spans="3:10" ht="30.75" customHeight="1">
      <c r="C382" s="341"/>
      <c r="D382" s="342"/>
      <c r="E382" s="343"/>
      <c r="F382" s="367">
        <f>IFERROR(VLOOKUP(E382,SUMMARY!$C$6:$D$23,2,FALSE)," ")</f>
        <v>0</v>
      </c>
      <c r="G382" s="74"/>
      <c r="H382" s="76"/>
      <c r="I382" s="344"/>
      <c r="J382" s="345"/>
    </row>
    <row r="383" spans="3:10" ht="30.75" customHeight="1">
      <c r="C383" s="341"/>
      <c r="D383" s="342"/>
      <c r="E383" s="343"/>
      <c r="F383" s="367">
        <f>IFERROR(VLOOKUP(E383,SUMMARY!$C$6:$D$23,2,FALSE)," ")</f>
        <v>0</v>
      </c>
      <c r="G383" s="74"/>
      <c r="H383" s="76"/>
      <c r="I383" s="344"/>
      <c r="J383" s="345"/>
    </row>
    <row r="384" spans="3:10" ht="30.75" customHeight="1">
      <c r="C384" s="341"/>
      <c r="D384" s="342"/>
      <c r="E384" s="343"/>
      <c r="F384" s="367">
        <f>IFERROR(VLOOKUP(E384,SUMMARY!$C$6:$D$23,2,FALSE)," ")</f>
        <v>0</v>
      </c>
      <c r="G384" s="74"/>
      <c r="H384" s="76"/>
      <c r="I384" s="344"/>
      <c r="J384" s="345"/>
    </row>
    <row r="385" spans="3:10" ht="30.75" customHeight="1">
      <c r="C385" s="341"/>
      <c r="D385" s="342"/>
      <c r="E385" s="343"/>
      <c r="F385" s="367">
        <f>IFERROR(VLOOKUP(E385,SUMMARY!$C$6:$D$23,2,FALSE)," ")</f>
        <v>0</v>
      </c>
      <c r="G385" s="74"/>
      <c r="H385" s="76"/>
      <c r="I385" s="344"/>
      <c r="J385" s="345"/>
    </row>
    <row r="386" spans="3:10" ht="30.75" customHeight="1">
      <c r="C386" s="341"/>
      <c r="D386" s="342"/>
      <c r="E386" s="343"/>
      <c r="F386" s="367">
        <f>IFERROR(VLOOKUP(E386,SUMMARY!$C$6:$D$23,2,FALSE)," ")</f>
        <v>0</v>
      </c>
      <c r="G386" s="74"/>
      <c r="H386" s="76"/>
      <c r="I386" s="344"/>
      <c r="J386" s="345"/>
    </row>
    <row r="387" spans="3:10" ht="30.75" customHeight="1">
      <c r="C387" s="341"/>
      <c r="D387" s="342"/>
      <c r="E387" s="343"/>
      <c r="F387" s="367">
        <f>IFERROR(VLOOKUP(E387,SUMMARY!$C$6:$D$23,2,FALSE)," ")</f>
        <v>0</v>
      </c>
      <c r="G387" s="74"/>
      <c r="H387" s="76"/>
      <c r="I387" s="344"/>
      <c r="J387" s="345"/>
    </row>
    <row r="388" spans="3:10" ht="30.75" customHeight="1">
      <c r="C388" s="341"/>
      <c r="D388" s="342"/>
      <c r="E388" s="343"/>
      <c r="F388" s="367">
        <f>IFERROR(VLOOKUP(E388,SUMMARY!$C$6:$D$23,2,FALSE)," ")</f>
        <v>0</v>
      </c>
      <c r="G388" s="74"/>
      <c r="H388" s="76"/>
      <c r="I388" s="344"/>
      <c r="J388" s="345"/>
    </row>
    <row r="389" spans="3:10" ht="30.75" customHeight="1">
      <c r="C389" s="341"/>
      <c r="D389" s="342"/>
      <c r="E389" s="343"/>
      <c r="F389" s="367">
        <f>IFERROR(VLOOKUP(E389,SUMMARY!$C$6:$D$23,2,FALSE)," ")</f>
        <v>0</v>
      </c>
      <c r="G389" s="74"/>
      <c r="H389" s="76"/>
      <c r="I389" s="344"/>
      <c r="J389" s="345"/>
    </row>
    <row r="390" spans="3:10" ht="30.75" customHeight="1">
      <c r="C390" s="341"/>
      <c r="D390" s="342"/>
      <c r="E390" s="343"/>
      <c r="F390" s="367">
        <f>IFERROR(VLOOKUP(E390,SUMMARY!$C$6:$D$23,2,FALSE)," ")</f>
        <v>0</v>
      </c>
      <c r="G390" s="74"/>
      <c r="H390" s="76"/>
      <c r="I390" s="344"/>
      <c r="J390" s="345"/>
    </row>
    <row r="391" spans="3:10" ht="30.75" customHeight="1">
      <c r="C391" s="341"/>
      <c r="D391" s="342"/>
      <c r="E391" s="343"/>
      <c r="F391" s="367">
        <f>IFERROR(VLOOKUP(E391,SUMMARY!$C$6:$D$23,2,FALSE)," ")</f>
        <v>0</v>
      </c>
      <c r="G391" s="74"/>
      <c r="H391" s="76"/>
      <c r="I391" s="344"/>
      <c r="J391" s="345"/>
    </row>
    <row r="392" spans="3:10" ht="30.75" customHeight="1">
      <c r="C392" s="341"/>
      <c r="D392" s="342"/>
      <c r="E392" s="343"/>
      <c r="F392" s="367">
        <f>IFERROR(VLOOKUP(E392,SUMMARY!$C$6:$D$23,2,FALSE)," ")</f>
        <v>0</v>
      </c>
      <c r="G392" s="74"/>
      <c r="H392" s="76"/>
      <c r="I392" s="344"/>
      <c r="J392" s="345"/>
    </row>
    <row r="393" spans="3:10" ht="30.75" customHeight="1">
      <c r="C393" s="341"/>
      <c r="D393" s="342"/>
      <c r="E393" s="343"/>
      <c r="F393" s="367">
        <f>IFERROR(VLOOKUP(E393,SUMMARY!$C$6:$D$23,2,FALSE)," ")</f>
        <v>0</v>
      </c>
      <c r="G393" s="74"/>
      <c r="H393" s="76"/>
      <c r="I393" s="344"/>
      <c r="J393" s="345"/>
    </row>
    <row r="394" spans="3:10" ht="30.75" customHeight="1">
      <c r="C394" s="341"/>
      <c r="D394" s="342"/>
      <c r="E394" s="343"/>
      <c r="F394" s="367">
        <f>IFERROR(VLOOKUP(E394,SUMMARY!$C$6:$D$23,2,FALSE)," ")</f>
        <v>0</v>
      </c>
      <c r="G394" s="74"/>
      <c r="H394" s="76"/>
      <c r="I394" s="344"/>
      <c r="J394" s="345"/>
    </row>
    <row r="395" spans="3:10" ht="30.75" customHeight="1">
      <c r="C395" s="341"/>
      <c r="D395" s="342"/>
      <c r="E395" s="343"/>
      <c r="F395" s="367">
        <f>IFERROR(VLOOKUP(E395,SUMMARY!$C$6:$D$23,2,FALSE)," ")</f>
        <v>0</v>
      </c>
      <c r="G395" s="74"/>
      <c r="H395" s="76"/>
      <c r="I395" s="344"/>
      <c r="J395" s="345"/>
    </row>
    <row r="396" spans="3:10" ht="30.75" customHeight="1">
      <c r="C396" s="341"/>
      <c r="D396" s="342"/>
      <c r="E396" s="343"/>
      <c r="F396" s="367">
        <f>IFERROR(VLOOKUP(E396,SUMMARY!$C$6:$D$23,2,FALSE)," ")</f>
        <v>0</v>
      </c>
      <c r="G396" s="74"/>
      <c r="H396" s="76"/>
      <c r="I396" s="344"/>
      <c r="J396" s="345"/>
    </row>
    <row r="397" spans="3:10" ht="30.75" customHeight="1">
      <c r="C397" s="341"/>
      <c r="D397" s="342"/>
      <c r="E397" s="343"/>
      <c r="F397" s="367">
        <f>IFERROR(VLOOKUP(E397,SUMMARY!$C$6:$D$23,2,FALSE)," ")</f>
        <v>0</v>
      </c>
      <c r="G397" s="74"/>
      <c r="H397" s="76"/>
      <c r="I397" s="344"/>
      <c r="J397" s="345"/>
    </row>
    <row r="398" spans="3:10" ht="30.75" customHeight="1">
      <c r="C398" s="341"/>
      <c r="D398" s="342"/>
      <c r="E398" s="343"/>
      <c r="F398" s="367">
        <f>IFERROR(VLOOKUP(E398,SUMMARY!$C$6:$D$23,2,FALSE)," ")</f>
        <v>0</v>
      </c>
      <c r="G398" s="74"/>
      <c r="H398" s="76"/>
      <c r="I398" s="344"/>
      <c r="J398" s="345"/>
    </row>
    <row r="399" spans="3:10" ht="30.75" customHeight="1">
      <c r="C399" s="341"/>
      <c r="D399" s="342"/>
      <c r="E399" s="343"/>
      <c r="F399" s="367">
        <f>IFERROR(VLOOKUP(E399,SUMMARY!$C$6:$D$23,2,FALSE)," ")</f>
        <v>0</v>
      </c>
      <c r="G399" s="74"/>
      <c r="H399" s="76"/>
      <c r="I399" s="344"/>
      <c r="J399" s="345"/>
    </row>
    <row r="400" spans="3:10" ht="30.75" customHeight="1">
      <c r="C400" s="341"/>
      <c r="D400" s="342"/>
      <c r="E400" s="343"/>
      <c r="F400" s="367">
        <f>IFERROR(VLOOKUP(E400,SUMMARY!$C$6:$D$23,2,FALSE)," ")</f>
        <v>0</v>
      </c>
      <c r="G400" s="74"/>
      <c r="H400" s="76"/>
      <c r="I400" s="344"/>
      <c r="J400" s="345"/>
    </row>
    <row r="401" spans="3:10" ht="30.75" customHeight="1">
      <c r="C401" s="341"/>
      <c r="D401" s="342"/>
      <c r="E401" s="343"/>
      <c r="F401" s="367">
        <f>IFERROR(VLOOKUP(E401,SUMMARY!$C$6:$D$23,2,FALSE)," ")</f>
        <v>0</v>
      </c>
      <c r="G401" s="74"/>
      <c r="H401" s="76"/>
      <c r="I401" s="344"/>
      <c r="J401" s="345"/>
    </row>
    <row r="402" spans="3:10" ht="30.75" customHeight="1">
      <c r="C402" s="341"/>
      <c r="D402" s="342"/>
      <c r="E402" s="343"/>
      <c r="F402" s="367">
        <f>IFERROR(VLOOKUP(E402,SUMMARY!$C$6:$D$23,2,FALSE)," ")</f>
        <v>0</v>
      </c>
      <c r="G402" s="74"/>
      <c r="H402" s="76"/>
      <c r="I402" s="344"/>
      <c r="J402" s="345"/>
    </row>
    <row r="403" spans="3:10" ht="30.75" customHeight="1">
      <c r="C403" s="341"/>
      <c r="D403" s="342"/>
      <c r="E403" s="343"/>
      <c r="F403" s="367">
        <f>IFERROR(VLOOKUP(E403,SUMMARY!$C$6:$D$23,2,FALSE)," ")</f>
        <v>0</v>
      </c>
      <c r="G403" s="74"/>
      <c r="H403" s="76"/>
      <c r="I403" s="344"/>
      <c r="J403" s="345"/>
    </row>
    <row r="404" spans="3:10" ht="30.75" customHeight="1">
      <c r="C404" s="341"/>
      <c r="D404" s="342"/>
      <c r="E404" s="343"/>
      <c r="F404" s="367">
        <f>IFERROR(VLOOKUP(E404,SUMMARY!$C$6:$D$23,2,FALSE)," ")</f>
        <v>0</v>
      </c>
      <c r="G404" s="74"/>
      <c r="H404" s="76"/>
      <c r="I404" s="344"/>
      <c r="J404" s="345"/>
    </row>
    <row r="405" spans="3:10" ht="30.75" customHeight="1">
      <c r="C405" s="341"/>
      <c r="D405" s="342"/>
      <c r="E405" s="343"/>
      <c r="F405" s="367">
        <f>IFERROR(VLOOKUP(E405,SUMMARY!$C$6:$D$23,2,FALSE)," ")</f>
        <v>0</v>
      </c>
      <c r="G405" s="74"/>
      <c r="H405" s="76"/>
      <c r="I405" s="344"/>
      <c r="J405" s="345"/>
    </row>
    <row r="406" spans="3:10" ht="30.75" customHeight="1">
      <c r="C406" s="341"/>
      <c r="D406" s="342"/>
      <c r="E406" s="343"/>
      <c r="F406" s="367">
        <f>IFERROR(VLOOKUP(E406,SUMMARY!$C$6:$D$23,2,FALSE)," ")</f>
        <v>0</v>
      </c>
      <c r="G406" s="74"/>
      <c r="H406" s="76"/>
      <c r="I406" s="344"/>
      <c r="J406" s="345"/>
    </row>
    <row r="407" spans="3:10" ht="30.75" customHeight="1">
      <c r="C407" s="341"/>
      <c r="D407" s="342"/>
      <c r="E407" s="343"/>
      <c r="F407" s="367">
        <f>IFERROR(VLOOKUP(E407,SUMMARY!$C$6:$D$23,2,FALSE)," ")</f>
        <v>0</v>
      </c>
      <c r="G407" s="74"/>
      <c r="H407" s="76"/>
      <c r="I407" s="344"/>
      <c r="J407" s="345"/>
    </row>
    <row r="408" spans="3:10" ht="30.75" customHeight="1">
      <c r="C408" s="341"/>
      <c r="D408" s="342"/>
      <c r="E408" s="343"/>
      <c r="F408" s="367">
        <f>IFERROR(VLOOKUP(E408,SUMMARY!$C$6:$D$23,2,FALSE)," ")</f>
        <v>0</v>
      </c>
      <c r="G408" s="74"/>
      <c r="H408" s="76"/>
      <c r="I408" s="344"/>
      <c r="J408" s="345"/>
    </row>
    <row r="409" spans="3:10" ht="30.75" customHeight="1">
      <c r="C409" s="341"/>
      <c r="D409" s="342"/>
      <c r="E409" s="343"/>
      <c r="F409" s="367">
        <f>IFERROR(VLOOKUP(E409,SUMMARY!$C$6:$D$23,2,FALSE)," ")</f>
        <v>0</v>
      </c>
      <c r="G409" s="74"/>
      <c r="H409" s="76"/>
      <c r="I409" s="344"/>
      <c r="J409" s="345"/>
    </row>
    <row r="410" spans="3:10" ht="30.75" customHeight="1">
      <c r="C410" s="341"/>
      <c r="D410" s="342"/>
      <c r="E410" s="343"/>
      <c r="F410" s="367">
        <f>IFERROR(VLOOKUP(E410,SUMMARY!$C$6:$D$23,2,FALSE)," ")</f>
        <v>0</v>
      </c>
      <c r="G410" s="74"/>
      <c r="H410" s="76"/>
      <c r="I410" s="344"/>
      <c r="J410" s="345"/>
    </row>
    <row r="411" spans="3:10" ht="30.75" customHeight="1">
      <c r="C411" s="341"/>
      <c r="D411" s="342"/>
      <c r="E411" s="343"/>
      <c r="F411" s="367">
        <f>IFERROR(VLOOKUP(E411,SUMMARY!$C$6:$D$23,2,FALSE)," ")</f>
        <v>0</v>
      </c>
      <c r="G411" s="74"/>
      <c r="H411" s="76"/>
      <c r="I411" s="344"/>
      <c r="J411" s="345"/>
    </row>
    <row r="412" spans="3:10" ht="30.75" customHeight="1">
      <c r="C412" s="341"/>
      <c r="D412" s="342"/>
      <c r="E412" s="343"/>
      <c r="F412" s="367">
        <f>IFERROR(VLOOKUP(E412,SUMMARY!$C$6:$D$23,2,FALSE)," ")</f>
        <v>0</v>
      </c>
      <c r="G412" s="74"/>
      <c r="H412" s="76"/>
      <c r="I412" s="344"/>
      <c r="J412" s="345"/>
    </row>
    <row r="413" spans="3:10" ht="30.75" customHeight="1">
      <c r="C413" s="341"/>
      <c r="D413" s="342"/>
      <c r="E413" s="343"/>
      <c r="F413" s="367">
        <f>IFERROR(VLOOKUP(E413,SUMMARY!$C$6:$D$23,2,FALSE)," ")</f>
        <v>0</v>
      </c>
      <c r="G413" s="74"/>
      <c r="H413" s="76"/>
      <c r="I413" s="344"/>
      <c r="J413" s="345"/>
    </row>
    <row r="414" spans="3:10" ht="30.75" customHeight="1">
      <c r="C414" s="341"/>
      <c r="D414" s="342"/>
      <c r="E414" s="343"/>
      <c r="F414" s="367">
        <f>IFERROR(VLOOKUP(E414,SUMMARY!$C$6:$D$23,2,FALSE)," ")</f>
        <v>0</v>
      </c>
      <c r="G414" s="74"/>
      <c r="H414" s="76"/>
      <c r="I414" s="344"/>
      <c r="J414" s="345"/>
    </row>
    <row r="415" spans="3:10" ht="30.75" customHeight="1">
      <c r="C415" s="341"/>
      <c r="D415" s="342"/>
      <c r="E415" s="343"/>
      <c r="F415" s="367">
        <f>IFERROR(VLOOKUP(E415,SUMMARY!$C$6:$D$23,2,FALSE)," ")</f>
        <v>0</v>
      </c>
      <c r="G415" s="74"/>
      <c r="H415" s="76"/>
      <c r="I415" s="344"/>
      <c r="J415" s="345"/>
    </row>
    <row r="416" spans="3:10" ht="30.75" customHeight="1">
      <c r="C416" s="341"/>
      <c r="D416" s="342"/>
      <c r="E416" s="343"/>
      <c r="F416" s="367">
        <f>IFERROR(VLOOKUP(E416,SUMMARY!$C$6:$D$23,2,FALSE)," ")</f>
        <v>0</v>
      </c>
      <c r="G416" s="74"/>
      <c r="H416" s="76"/>
      <c r="I416" s="344"/>
      <c r="J416" s="345"/>
    </row>
    <row r="417" spans="3:10" ht="30.75" customHeight="1">
      <c r="C417" s="341"/>
      <c r="D417" s="342"/>
      <c r="E417" s="343"/>
      <c r="F417" s="367">
        <f>IFERROR(VLOOKUP(E417,SUMMARY!$C$6:$D$23,2,FALSE)," ")</f>
        <v>0</v>
      </c>
      <c r="G417" s="74"/>
      <c r="H417" s="76"/>
      <c r="I417" s="344"/>
      <c r="J417" s="345"/>
    </row>
    <row r="418" spans="3:10" ht="30.75" customHeight="1">
      <c r="C418" s="341"/>
      <c r="D418" s="342"/>
      <c r="E418" s="343"/>
      <c r="F418" s="367">
        <f>IFERROR(VLOOKUP(E418,SUMMARY!$C$6:$D$23,2,FALSE)," ")</f>
        <v>0</v>
      </c>
      <c r="G418" s="74"/>
      <c r="H418" s="76"/>
      <c r="I418" s="344"/>
      <c r="J418" s="345"/>
    </row>
    <row r="419" spans="3:10" ht="30.75" customHeight="1">
      <c r="C419" s="341"/>
      <c r="D419" s="342"/>
      <c r="E419" s="343"/>
      <c r="F419" s="367">
        <f>IFERROR(VLOOKUP(E419,SUMMARY!$C$6:$D$23,2,FALSE)," ")</f>
        <v>0</v>
      </c>
      <c r="G419" s="74"/>
      <c r="H419" s="76"/>
      <c r="I419" s="344"/>
      <c r="J419" s="345"/>
    </row>
    <row r="420" spans="3:10" ht="30.75" customHeight="1">
      <c r="C420" s="341"/>
      <c r="D420" s="342"/>
      <c r="E420" s="343"/>
      <c r="F420" s="367">
        <f>IFERROR(VLOOKUP(E420,SUMMARY!$C$6:$D$23,2,FALSE)," ")</f>
        <v>0</v>
      </c>
      <c r="G420" s="74"/>
      <c r="H420" s="76"/>
      <c r="I420" s="344"/>
      <c r="J420" s="345"/>
    </row>
    <row r="421" spans="3:10" ht="30.75" customHeight="1">
      <c r="C421" s="341"/>
      <c r="D421" s="342"/>
      <c r="E421" s="343"/>
      <c r="F421" s="367">
        <f>IFERROR(VLOOKUP(E421,SUMMARY!$C$6:$D$23,2,FALSE)," ")</f>
        <v>0</v>
      </c>
      <c r="G421" s="74"/>
      <c r="H421" s="76"/>
      <c r="I421" s="344"/>
      <c r="J421" s="345"/>
    </row>
    <row r="422" spans="3:10" ht="30.75" customHeight="1">
      <c r="C422" s="341"/>
      <c r="D422" s="342"/>
      <c r="E422" s="343"/>
      <c r="F422" s="367">
        <f>IFERROR(VLOOKUP(E422,SUMMARY!$C$6:$D$23,2,FALSE)," ")</f>
        <v>0</v>
      </c>
      <c r="G422" s="74"/>
      <c r="H422" s="76"/>
      <c r="I422" s="344"/>
      <c r="J422" s="345"/>
    </row>
    <row r="423" spans="3:10" ht="30.75" customHeight="1">
      <c r="C423" s="341"/>
      <c r="D423" s="342"/>
      <c r="E423" s="343"/>
      <c r="F423" s="367">
        <f>IFERROR(VLOOKUP(E423,SUMMARY!$C$6:$D$23,2,FALSE)," ")</f>
        <v>0</v>
      </c>
      <c r="G423" s="74"/>
      <c r="H423" s="76"/>
      <c r="I423" s="344"/>
      <c r="J423" s="345"/>
    </row>
    <row r="424" spans="3:10" ht="30.75" customHeight="1">
      <c r="C424" s="341"/>
      <c r="D424" s="342"/>
      <c r="E424" s="343"/>
      <c r="F424" s="367">
        <f>IFERROR(VLOOKUP(E424,SUMMARY!$C$6:$D$23,2,FALSE)," ")</f>
        <v>0</v>
      </c>
      <c r="G424" s="74"/>
      <c r="H424" s="76"/>
      <c r="I424" s="344"/>
      <c r="J424" s="345"/>
    </row>
    <row r="425" spans="3:10" ht="30.75" customHeight="1">
      <c r="C425" s="341"/>
      <c r="D425" s="342"/>
      <c r="E425" s="343"/>
      <c r="F425" s="367">
        <f>IFERROR(VLOOKUP(E425,SUMMARY!$C$6:$D$23,2,FALSE)," ")</f>
        <v>0</v>
      </c>
      <c r="G425" s="74"/>
      <c r="H425" s="76"/>
      <c r="I425" s="344"/>
      <c r="J425" s="345"/>
    </row>
    <row r="426" spans="3:10" ht="30.75" customHeight="1">
      <c r="C426" s="341"/>
      <c r="D426" s="342"/>
      <c r="E426" s="343"/>
      <c r="F426" s="367">
        <f>IFERROR(VLOOKUP(E426,SUMMARY!$C$6:$D$23,2,FALSE)," ")</f>
        <v>0</v>
      </c>
      <c r="G426" s="74"/>
      <c r="H426" s="76"/>
      <c r="I426" s="344"/>
      <c r="J426" s="345"/>
    </row>
    <row r="427" spans="3:10" ht="30.75" customHeight="1">
      <c r="C427" s="341"/>
      <c r="D427" s="342"/>
      <c r="E427" s="343"/>
      <c r="F427" s="367">
        <f>IFERROR(VLOOKUP(E427,SUMMARY!$C$6:$D$23,2,FALSE)," ")</f>
        <v>0</v>
      </c>
      <c r="G427" s="74"/>
      <c r="H427" s="76"/>
      <c r="I427" s="344"/>
      <c r="J427" s="345"/>
    </row>
    <row r="428" spans="3:10" ht="30.75" customHeight="1">
      <c r="C428" s="341"/>
      <c r="D428" s="342"/>
      <c r="E428" s="343"/>
      <c r="F428" s="367">
        <f>IFERROR(VLOOKUP(E428,SUMMARY!$C$6:$D$23,2,FALSE)," ")</f>
        <v>0</v>
      </c>
      <c r="G428" s="74"/>
      <c r="H428" s="76"/>
      <c r="I428" s="344"/>
      <c r="J428" s="345"/>
    </row>
    <row r="429" spans="3:10" ht="30.75" customHeight="1">
      <c r="C429" s="341"/>
      <c r="D429" s="342"/>
      <c r="E429" s="343"/>
      <c r="F429" s="367">
        <f>IFERROR(VLOOKUP(E429,SUMMARY!$C$6:$D$23,2,FALSE)," ")</f>
        <v>0</v>
      </c>
      <c r="G429" s="74"/>
      <c r="H429" s="76"/>
      <c r="I429" s="344"/>
      <c r="J429" s="345"/>
    </row>
    <row r="430" spans="3:10" ht="30.75" customHeight="1">
      <c r="C430" s="341"/>
      <c r="D430" s="342"/>
      <c r="E430" s="343"/>
      <c r="F430" s="367">
        <f>IFERROR(VLOOKUP(E430,SUMMARY!$C$6:$D$23,2,FALSE)," ")</f>
        <v>0</v>
      </c>
      <c r="G430" s="74"/>
      <c r="H430" s="76"/>
      <c r="I430" s="344"/>
      <c r="J430" s="345"/>
    </row>
    <row r="431" spans="3:10" ht="30.75" customHeight="1">
      <c r="C431" s="341"/>
      <c r="D431" s="342"/>
      <c r="E431" s="343"/>
      <c r="F431" s="367">
        <f>IFERROR(VLOOKUP(E431,SUMMARY!$C$6:$D$23,2,FALSE)," ")</f>
        <v>0</v>
      </c>
      <c r="G431" s="74"/>
      <c r="H431" s="76"/>
      <c r="I431" s="344"/>
      <c r="J431" s="345"/>
    </row>
    <row r="432" spans="3:10" ht="30.75" customHeight="1">
      <c r="C432" s="341"/>
      <c r="D432" s="342"/>
      <c r="E432" s="343"/>
      <c r="F432" s="367">
        <f>IFERROR(VLOOKUP(E432,SUMMARY!$C$6:$D$23,2,FALSE)," ")</f>
        <v>0</v>
      </c>
      <c r="G432" s="74"/>
      <c r="H432" s="76"/>
      <c r="I432" s="344"/>
      <c r="J432" s="345"/>
    </row>
    <row r="433" spans="3:10" ht="30.75" customHeight="1">
      <c r="C433" s="341"/>
      <c r="D433" s="342"/>
      <c r="E433" s="343"/>
      <c r="F433" s="367">
        <f>IFERROR(VLOOKUP(E433,SUMMARY!$C$6:$D$23,2,FALSE)," ")</f>
        <v>0</v>
      </c>
      <c r="G433" s="74"/>
      <c r="H433" s="76"/>
      <c r="I433" s="344"/>
      <c r="J433" s="345"/>
    </row>
    <row r="434" spans="3:10" ht="30.75" customHeight="1">
      <c r="C434" s="341"/>
      <c r="D434" s="342"/>
      <c r="E434" s="343"/>
      <c r="F434" s="367">
        <f>IFERROR(VLOOKUP(E434,SUMMARY!$C$6:$D$23,2,FALSE)," ")</f>
        <v>0</v>
      </c>
      <c r="G434" s="74"/>
      <c r="H434" s="76"/>
      <c r="I434" s="344"/>
      <c r="J434" s="345"/>
    </row>
    <row r="435" spans="3:10" ht="30.75" customHeight="1">
      <c r="C435" s="341"/>
      <c r="D435" s="342"/>
      <c r="E435" s="343"/>
      <c r="F435" s="367">
        <f>IFERROR(VLOOKUP(E435,SUMMARY!$C$6:$D$23,2,FALSE)," ")</f>
        <v>0</v>
      </c>
      <c r="G435" s="74"/>
      <c r="H435" s="76"/>
      <c r="I435" s="344"/>
      <c r="J435" s="345"/>
    </row>
    <row r="436" spans="3:10" ht="30.75" customHeight="1">
      <c r="C436" s="341"/>
      <c r="D436" s="342"/>
      <c r="E436" s="343"/>
      <c r="F436" s="367">
        <f>IFERROR(VLOOKUP(E436,SUMMARY!$C$6:$D$23,2,FALSE)," ")</f>
        <v>0</v>
      </c>
      <c r="G436" s="74"/>
      <c r="H436" s="76"/>
      <c r="I436" s="344"/>
      <c r="J436" s="345"/>
    </row>
    <row r="437" spans="3:10" ht="30.75" customHeight="1">
      <c r="C437" s="341"/>
      <c r="D437" s="342"/>
      <c r="E437" s="343"/>
      <c r="F437" s="367">
        <f>IFERROR(VLOOKUP(E437,SUMMARY!$C$6:$D$23,2,FALSE)," ")</f>
        <v>0</v>
      </c>
      <c r="G437" s="74"/>
      <c r="H437" s="76"/>
      <c r="I437" s="344"/>
      <c r="J437" s="345"/>
    </row>
    <row r="438" spans="3:10" ht="30.75" customHeight="1">
      <c r="C438" s="341"/>
      <c r="D438" s="342"/>
      <c r="E438" s="343"/>
      <c r="F438" s="367">
        <f>IFERROR(VLOOKUP(E438,SUMMARY!$C$6:$D$23,2,FALSE)," ")</f>
        <v>0</v>
      </c>
      <c r="G438" s="74"/>
      <c r="H438" s="76"/>
      <c r="I438" s="344"/>
      <c r="J438" s="345"/>
    </row>
    <row r="439" spans="3:10" ht="30.75" customHeight="1">
      <c r="C439" s="341"/>
      <c r="D439" s="342"/>
      <c r="E439" s="343"/>
      <c r="F439" s="367">
        <f>IFERROR(VLOOKUP(E439,SUMMARY!$C$6:$D$23,2,FALSE)," ")</f>
        <v>0</v>
      </c>
      <c r="G439" s="74"/>
      <c r="H439" s="76"/>
      <c r="I439" s="344"/>
      <c r="J439" s="345"/>
    </row>
    <row r="440" spans="3:10" ht="30.75" customHeight="1">
      <c r="C440" s="341"/>
      <c r="D440" s="342"/>
      <c r="E440" s="343"/>
      <c r="F440" s="367">
        <f>IFERROR(VLOOKUP(E440,SUMMARY!$C$6:$D$23,2,FALSE)," ")</f>
        <v>0</v>
      </c>
      <c r="G440" s="74"/>
      <c r="H440" s="76"/>
      <c r="I440" s="344"/>
      <c r="J440" s="345"/>
    </row>
    <row r="441" spans="3:10" ht="30.75" customHeight="1">
      <c r="C441" s="341"/>
      <c r="D441" s="342"/>
      <c r="E441" s="343"/>
      <c r="F441" s="367">
        <f>IFERROR(VLOOKUP(E441,SUMMARY!$C$6:$D$23,2,FALSE)," ")</f>
        <v>0</v>
      </c>
      <c r="G441" s="74"/>
      <c r="H441" s="76"/>
      <c r="I441" s="344"/>
      <c r="J441" s="345"/>
    </row>
    <row r="442" spans="3:10" ht="30.75" customHeight="1">
      <c r="C442" s="341"/>
      <c r="D442" s="342"/>
      <c r="E442" s="343"/>
      <c r="F442" s="367">
        <f>IFERROR(VLOOKUP(E442,SUMMARY!$C$6:$D$23,2,FALSE)," ")</f>
        <v>0</v>
      </c>
      <c r="G442" s="74"/>
      <c r="H442" s="76"/>
      <c r="I442" s="344"/>
      <c r="J442" s="345"/>
    </row>
    <row r="443" spans="3:10" ht="30.75" customHeight="1">
      <c r="C443" s="341"/>
      <c r="D443" s="342"/>
      <c r="E443" s="343"/>
      <c r="F443" s="367">
        <f>IFERROR(VLOOKUP(E443,SUMMARY!$C$6:$D$23,2,FALSE)," ")</f>
        <v>0</v>
      </c>
      <c r="G443" s="74"/>
      <c r="H443" s="76"/>
      <c r="I443" s="344"/>
      <c r="J443" s="345"/>
    </row>
    <row r="444" spans="3:10" ht="30.75" customHeight="1">
      <c r="C444" s="341"/>
      <c r="D444" s="342"/>
      <c r="E444" s="343"/>
      <c r="F444" s="367">
        <f>IFERROR(VLOOKUP(E444,SUMMARY!$C$6:$D$23,2,FALSE)," ")</f>
        <v>0</v>
      </c>
      <c r="G444" s="74"/>
      <c r="H444" s="76"/>
      <c r="I444" s="344"/>
      <c r="J444" s="345"/>
    </row>
    <row r="445" spans="3:10" ht="30.75" customHeight="1">
      <c r="C445" s="341"/>
      <c r="D445" s="342"/>
      <c r="E445" s="343"/>
      <c r="F445" s="367">
        <f>IFERROR(VLOOKUP(E445,SUMMARY!$C$6:$D$23,2,FALSE)," ")</f>
        <v>0</v>
      </c>
      <c r="G445" s="74"/>
      <c r="H445" s="76"/>
      <c r="I445" s="344"/>
      <c r="J445" s="345"/>
    </row>
    <row r="446" spans="3:10" ht="30.75" customHeight="1">
      <c r="C446" s="341"/>
      <c r="D446" s="342"/>
      <c r="E446" s="343"/>
      <c r="F446" s="367">
        <f>IFERROR(VLOOKUP(E446,SUMMARY!$C$6:$D$23,2,FALSE)," ")</f>
        <v>0</v>
      </c>
      <c r="G446" s="74"/>
      <c r="H446" s="76"/>
      <c r="I446" s="344"/>
      <c r="J446" s="345"/>
    </row>
    <row r="447" spans="3:10" ht="30.75" customHeight="1">
      <c r="C447" s="341"/>
      <c r="D447" s="342"/>
      <c r="E447" s="343"/>
      <c r="F447" s="367">
        <f>IFERROR(VLOOKUP(E447,SUMMARY!$C$6:$D$23,2,FALSE)," ")</f>
        <v>0</v>
      </c>
      <c r="G447" s="74"/>
      <c r="H447" s="76"/>
      <c r="I447" s="344"/>
      <c r="J447" s="345"/>
    </row>
    <row r="448" spans="3:10" ht="30.75" customHeight="1">
      <c r="C448" s="341"/>
      <c r="D448" s="342"/>
      <c r="E448" s="343"/>
      <c r="F448" s="367">
        <f>IFERROR(VLOOKUP(E448,SUMMARY!$C$6:$D$23,2,FALSE)," ")</f>
        <v>0</v>
      </c>
      <c r="G448" s="74"/>
      <c r="H448" s="76"/>
      <c r="I448" s="344"/>
      <c r="J448" s="345"/>
    </row>
    <row r="449" spans="3:10" ht="30.75" customHeight="1">
      <c r="C449" s="341"/>
      <c r="D449" s="342"/>
      <c r="E449" s="343"/>
      <c r="F449" s="367">
        <f>IFERROR(VLOOKUP(E449,SUMMARY!$C$6:$D$23,2,FALSE)," ")</f>
        <v>0</v>
      </c>
      <c r="G449" s="74"/>
      <c r="H449" s="76"/>
      <c r="I449" s="344"/>
      <c r="J449" s="345"/>
    </row>
    <row r="450" spans="3:10" ht="30.75" customHeight="1">
      <c r="C450" s="341"/>
      <c r="D450" s="342"/>
      <c r="E450" s="343"/>
      <c r="F450" s="367">
        <f>IFERROR(VLOOKUP(E450,SUMMARY!$C$6:$D$23,2,FALSE)," ")</f>
        <v>0</v>
      </c>
      <c r="G450" s="74"/>
      <c r="H450" s="76"/>
      <c r="I450" s="344"/>
      <c r="J450" s="345"/>
    </row>
    <row r="451" spans="3:10" ht="30.75" customHeight="1">
      <c r="C451" s="341"/>
      <c r="D451" s="342"/>
      <c r="E451" s="343"/>
      <c r="F451" s="367">
        <f>IFERROR(VLOOKUP(E451,SUMMARY!$C$6:$D$23,2,FALSE)," ")</f>
        <v>0</v>
      </c>
      <c r="G451" s="74"/>
      <c r="H451" s="76"/>
      <c r="I451" s="344"/>
      <c r="J451" s="345"/>
    </row>
    <row r="452" spans="3:10" ht="30.75" customHeight="1">
      <c r="C452" s="341"/>
      <c r="D452" s="342"/>
      <c r="E452" s="343"/>
      <c r="F452" s="367">
        <f>IFERROR(VLOOKUP(E452,SUMMARY!$C$6:$D$23,2,FALSE)," ")</f>
        <v>0</v>
      </c>
      <c r="G452" s="74"/>
      <c r="H452" s="76"/>
      <c r="I452" s="344"/>
      <c r="J452" s="345"/>
    </row>
    <row r="453" spans="3:10" ht="30.75" customHeight="1">
      <c r="C453" s="341"/>
      <c r="D453" s="342"/>
      <c r="E453" s="343"/>
      <c r="F453" s="367">
        <f>IFERROR(VLOOKUP(E453,SUMMARY!$C$6:$D$23,2,FALSE)," ")</f>
        <v>0</v>
      </c>
      <c r="G453" s="74"/>
      <c r="H453" s="76"/>
      <c r="I453" s="344"/>
      <c r="J453" s="345"/>
    </row>
    <row r="454" spans="3:10" ht="30.75" customHeight="1">
      <c r="C454" s="341"/>
      <c r="D454" s="342"/>
      <c r="E454" s="343"/>
      <c r="F454" s="367">
        <f>IFERROR(VLOOKUP(E454,SUMMARY!$C$6:$D$23,2,FALSE)," ")</f>
        <v>0</v>
      </c>
      <c r="G454" s="74"/>
      <c r="H454" s="76"/>
      <c r="I454" s="344"/>
      <c r="J454" s="345"/>
    </row>
    <row r="455" spans="3:10" ht="30.75" customHeight="1">
      <c r="C455" s="341"/>
      <c r="D455" s="342"/>
      <c r="E455" s="343"/>
      <c r="F455" s="367">
        <f>IFERROR(VLOOKUP(E455,SUMMARY!$C$6:$D$23,2,FALSE)," ")</f>
        <v>0</v>
      </c>
      <c r="G455" s="74"/>
      <c r="H455" s="76"/>
      <c r="I455" s="344"/>
      <c r="J455" s="345"/>
    </row>
    <row r="456" spans="3:10" ht="30.75" customHeight="1">
      <c r="C456" s="341"/>
      <c r="D456" s="342"/>
      <c r="E456" s="343"/>
      <c r="F456" s="367">
        <f>IFERROR(VLOOKUP(E456,SUMMARY!$C$6:$D$23,2,FALSE)," ")</f>
        <v>0</v>
      </c>
      <c r="G456" s="74"/>
      <c r="H456" s="76"/>
      <c r="I456" s="344"/>
      <c r="J456" s="345"/>
    </row>
    <row r="457" spans="3:10" ht="30.75" customHeight="1">
      <c r="C457" s="341"/>
      <c r="D457" s="342"/>
      <c r="E457" s="343"/>
      <c r="F457" s="367">
        <f>IFERROR(VLOOKUP(E457,SUMMARY!$C$6:$D$23,2,FALSE)," ")</f>
        <v>0</v>
      </c>
      <c r="G457" s="74"/>
      <c r="H457" s="76"/>
      <c r="I457" s="344"/>
      <c r="J457" s="345"/>
    </row>
    <row r="458" spans="3:10" ht="30.75" customHeight="1">
      <c r="C458" s="341"/>
      <c r="D458" s="342"/>
      <c r="E458" s="343"/>
      <c r="F458" s="367">
        <f>IFERROR(VLOOKUP(E458,SUMMARY!$C$6:$D$23,2,FALSE)," ")</f>
        <v>0</v>
      </c>
      <c r="G458" s="74"/>
      <c r="H458" s="76"/>
      <c r="I458" s="344"/>
      <c r="J458" s="345"/>
    </row>
    <row r="459" spans="3:10" ht="30.75" customHeight="1">
      <c r="C459" s="341"/>
      <c r="D459" s="342"/>
      <c r="E459" s="343"/>
      <c r="F459" s="367">
        <f>IFERROR(VLOOKUP(E459,SUMMARY!$C$6:$D$23,2,FALSE)," ")</f>
        <v>0</v>
      </c>
      <c r="G459" s="74"/>
      <c r="H459" s="76"/>
      <c r="I459" s="344"/>
      <c r="J459" s="345"/>
    </row>
    <row r="460" spans="3:10" ht="30.75" customHeight="1">
      <c r="C460" s="341"/>
      <c r="D460" s="342"/>
      <c r="E460" s="343"/>
      <c r="F460" s="367">
        <f>IFERROR(VLOOKUP(E460,SUMMARY!$C$6:$D$23,2,FALSE)," ")</f>
        <v>0</v>
      </c>
      <c r="G460" s="74"/>
      <c r="H460" s="76"/>
      <c r="I460" s="344"/>
      <c r="J460" s="345"/>
    </row>
    <row r="461" spans="3:10" ht="30.75" customHeight="1">
      <c r="C461" s="341"/>
      <c r="D461" s="342"/>
      <c r="E461" s="343"/>
      <c r="F461" s="367">
        <f>IFERROR(VLOOKUP(E461,SUMMARY!$C$6:$D$23,2,FALSE)," ")</f>
        <v>0</v>
      </c>
      <c r="G461" s="74"/>
      <c r="H461" s="76"/>
      <c r="I461" s="344"/>
      <c r="J461" s="345"/>
    </row>
    <row r="462" spans="3:10" ht="30.75" customHeight="1">
      <c r="C462" s="341"/>
      <c r="D462" s="342"/>
      <c r="E462" s="343"/>
      <c r="F462" s="367">
        <f>IFERROR(VLOOKUP(E462,SUMMARY!$C$6:$D$23,2,FALSE)," ")</f>
        <v>0</v>
      </c>
      <c r="G462" s="74"/>
      <c r="H462" s="76"/>
      <c r="I462" s="344"/>
      <c r="J462" s="345"/>
    </row>
    <row r="463" spans="3:10" ht="30.75" customHeight="1">
      <c r="C463" s="341"/>
      <c r="D463" s="342"/>
      <c r="E463" s="343"/>
      <c r="F463" s="367">
        <f>IFERROR(VLOOKUP(E463,SUMMARY!$C$6:$D$23,2,FALSE)," ")</f>
        <v>0</v>
      </c>
      <c r="G463" s="74"/>
      <c r="H463" s="76"/>
      <c r="I463" s="344"/>
      <c r="J463" s="345"/>
    </row>
    <row r="464" spans="3:10" ht="30.75" customHeight="1">
      <c r="C464" s="341"/>
      <c r="D464" s="342"/>
      <c r="E464" s="343"/>
      <c r="F464" s="367">
        <f>IFERROR(VLOOKUP(E464,SUMMARY!$C$6:$D$23,2,FALSE)," ")</f>
        <v>0</v>
      </c>
      <c r="G464" s="74"/>
      <c r="H464" s="76"/>
      <c r="I464" s="344"/>
      <c r="J464" s="345"/>
    </row>
    <row r="465" spans="3:10" ht="30.75" customHeight="1">
      <c r="C465" s="341"/>
      <c r="D465" s="342"/>
      <c r="E465" s="343"/>
      <c r="F465" s="367">
        <f>IFERROR(VLOOKUP(E465,SUMMARY!$C$6:$D$23,2,FALSE)," ")</f>
        <v>0</v>
      </c>
      <c r="G465" s="74"/>
      <c r="H465" s="76"/>
      <c r="I465" s="344"/>
      <c r="J465" s="345"/>
    </row>
    <row r="466" spans="3:10" ht="30.75" customHeight="1">
      <c r="C466" s="341"/>
      <c r="D466" s="342"/>
      <c r="E466" s="343"/>
      <c r="F466" s="367">
        <f>IFERROR(VLOOKUP(E466,SUMMARY!$C$6:$D$23,2,FALSE)," ")</f>
        <v>0</v>
      </c>
      <c r="G466" s="74"/>
      <c r="H466" s="76"/>
      <c r="I466" s="344"/>
      <c r="J466" s="345"/>
    </row>
    <row r="467" spans="3:10" ht="30.75" customHeight="1">
      <c r="C467" s="341"/>
      <c r="D467" s="342"/>
      <c r="E467" s="343"/>
      <c r="F467" s="367">
        <f>IFERROR(VLOOKUP(E467,SUMMARY!$C$6:$D$23,2,FALSE)," ")</f>
        <v>0</v>
      </c>
      <c r="G467" s="74"/>
      <c r="H467" s="76"/>
      <c r="I467" s="344"/>
      <c r="J467" s="345"/>
    </row>
    <row r="468" spans="3:10" ht="30.75" customHeight="1">
      <c r="C468" s="341"/>
      <c r="D468" s="342"/>
      <c r="E468" s="343"/>
      <c r="F468" s="367">
        <f>IFERROR(VLOOKUP(E468,SUMMARY!$C$6:$D$23,2,FALSE)," ")</f>
        <v>0</v>
      </c>
      <c r="G468" s="74"/>
      <c r="H468" s="76"/>
      <c r="I468" s="344"/>
      <c r="J468" s="345"/>
    </row>
    <row r="469" spans="3:10" ht="24.95" customHeight="1">
      <c r="C469" s="341"/>
      <c r="D469" s="342"/>
      <c r="E469" s="343"/>
      <c r="F469" s="367">
        <f>IFERROR(VLOOKUP(E469,SUMMARY!$C$6:$D$23,2,FALSE)," ")</f>
        <v>0</v>
      </c>
      <c r="G469" s="74"/>
      <c r="H469" s="76"/>
      <c r="I469" s="344"/>
      <c r="J469" s="345"/>
    </row>
    <row r="470" spans="3:10" ht="24.95" customHeight="1">
      <c r="C470" s="341"/>
      <c r="D470" s="342"/>
      <c r="E470" s="343"/>
      <c r="F470" s="367">
        <f>IFERROR(VLOOKUP(E470,SUMMARY!$C$6:$D$23,2,FALSE)," ")</f>
        <v>0</v>
      </c>
      <c r="G470" s="74"/>
      <c r="H470" s="76"/>
      <c r="I470" s="344"/>
      <c r="J470" s="345"/>
    </row>
    <row r="471" spans="3:10" ht="24.95" customHeight="1">
      <c r="C471" s="341"/>
      <c r="D471" s="342"/>
      <c r="E471" s="343"/>
      <c r="F471" s="367">
        <f>IFERROR(VLOOKUP(E471,SUMMARY!$C$6:$D$23,2,FALSE)," ")</f>
        <v>0</v>
      </c>
      <c r="G471" s="74"/>
      <c r="H471" s="76"/>
      <c r="I471" s="344"/>
      <c r="J471" s="345"/>
    </row>
    <row r="472" spans="3:10" ht="24.95" customHeight="1">
      <c r="C472" s="341"/>
      <c r="D472" s="342"/>
      <c r="E472" s="343"/>
      <c r="F472" s="367">
        <f>IFERROR(VLOOKUP(E472,SUMMARY!$C$6:$D$23,2,FALSE)," ")</f>
        <v>0</v>
      </c>
      <c r="G472" s="74"/>
      <c r="H472" s="76"/>
      <c r="I472" s="344"/>
      <c r="J472" s="345"/>
    </row>
    <row r="473" spans="3:10" ht="24.95" customHeight="1">
      <c r="C473" s="341"/>
      <c r="D473" s="342"/>
      <c r="E473" s="343"/>
      <c r="F473" s="367">
        <f>IFERROR(VLOOKUP(E473,SUMMARY!$C$6:$D$23,2,FALSE)," ")</f>
        <v>0</v>
      </c>
      <c r="G473" s="74"/>
      <c r="H473" s="76"/>
      <c r="I473" s="344"/>
      <c r="J473" s="345"/>
    </row>
    <row r="474" spans="3:10" ht="24.95" customHeight="1">
      <c r="C474" s="341"/>
      <c r="D474" s="342"/>
      <c r="E474" s="343"/>
      <c r="F474" s="367">
        <f>IFERROR(VLOOKUP(E474,SUMMARY!$C$6:$D$23,2,FALSE)," ")</f>
        <v>0</v>
      </c>
      <c r="G474" s="74"/>
      <c r="H474" s="76"/>
      <c r="I474" s="344"/>
      <c r="J474" s="345"/>
    </row>
    <row r="475" spans="3:10" ht="24.95" customHeight="1">
      <c r="C475" s="341"/>
      <c r="D475" s="342"/>
      <c r="E475" s="343"/>
      <c r="F475" s="367">
        <f>IFERROR(VLOOKUP(E475,SUMMARY!$C$6:$D$23,2,FALSE)," ")</f>
        <v>0</v>
      </c>
      <c r="G475" s="74"/>
      <c r="H475" s="76"/>
      <c r="I475" s="344"/>
      <c r="J475" s="345"/>
    </row>
    <row r="476" spans="3:10" ht="24.95" customHeight="1">
      <c r="C476" s="341"/>
      <c r="D476" s="342"/>
      <c r="E476" s="343"/>
      <c r="F476" s="367">
        <f>IFERROR(VLOOKUP(E476,SUMMARY!$C$6:$D$23,2,FALSE)," ")</f>
        <v>0</v>
      </c>
      <c r="G476" s="74"/>
      <c r="H476" s="76"/>
      <c r="I476" s="344"/>
      <c r="J476" s="345"/>
    </row>
    <row r="477" spans="3:10" ht="24.95" customHeight="1">
      <c r="C477" s="341"/>
      <c r="D477" s="342"/>
      <c r="E477" s="343"/>
      <c r="F477" s="367">
        <f>IFERROR(VLOOKUP(E477,SUMMARY!$C$6:$D$23,2,FALSE)," ")</f>
        <v>0</v>
      </c>
      <c r="G477" s="74"/>
      <c r="H477" s="76"/>
      <c r="I477" s="344"/>
      <c r="J477" s="345"/>
    </row>
    <row r="478" spans="3:10" ht="24.95" customHeight="1">
      <c r="C478" s="341"/>
      <c r="D478" s="342"/>
      <c r="E478" s="343"/>
      <c r="F478" s="367">
        <f>IFERROR(VLOOKUP(E478,SUMMARY!$C$6:$D$23,2,FALSE)," ")</f>
        <v>0</v>
      </c>
      <c r="G478" s="74"/>
      <c r="H478" s="76"/>
      <c r="I478" s="344"/>
      <c r="J478" s="345"/>
    </row>
    <row r="479" spans="3:10" ht="24.95" customHeight="1">
      <c r="C479" s="341"/>
      <c r="D479" s="342"/>
      <c r="E479" s="343"/>
      <c r="F479" s="367">
        <f>IFERROR(VLOOKUP(E479,SUMMARY!$C$6:$D$23,2,FALSE)," ")</f>
        <v>0</v>
      </c>
      <c r="G479" s="74"/>
      <c r="H479" s="76"/>
      <c r="I479" s="344"/>
      <c r="J479" s="345"/>
    </row>
    <row r="480" spans="3:10" ht="24.95" customHeight="1">
      <c r="C480" s="341"/>
      <c r="D480" s="342"/>
      <c r="E480" s="343"/>
      <c r="F480" s="367">
        <f>IFERROR(VLOOKUP(E480,SUMMARY!$C$6:$D$23,2,FALSE)," ")</f>
        <v>0</v>
      </c>
      <c r="G480" s="74"/>
      <c r="H480" s="76"/>
      <c r="I480" s="344"/>
      <c r="J480" s="345"/>
    </row>
    <row r="481" spans="3:10" ht="24.95" customHeight="1">
      <c r="C481" s="341"/>
      <c r="D481" s="342"/>
      <c r="E481" s="343"/>
      <c r="F481" s="367">
        <f>IFERROR(VLOOKUP(E481,SUMMARY!$C$6:$D$23,2,FALSE)," ")</f>
        <v>0</v>
      </c>
      <c r="G481" s="74"/>
      <c r="H481" s="76"/>
      <c r="I481" s="344"/>
      <c r="J481" s="345"/>
    </row>
    <row r="482" spans="3:10" ht="24.95" customHeight="1">
      <c r="C482" s="341"/>
      <c r="D482" s="342"/>
      <c r="E482" s="343"/>
      <c r="F482" s="367">
        <f>IFERROR(VLOOKUP(E482,SUMMARY!$C$6:$D$23,2,FALSE)," ")</f>
        <v>0</v>
      </c>
      <c r="G482" s="74"/>
      <c r="H482" s="76"/>
      <c r="I482" s="344"/>
      <c r="J482" s="345"/>
    </row>
    <row r="483" spans="3:10" ht="24.95" customHeight="1">
      <c r="C483" s="341"/>
      <c r="D483" s="342"/>
      <c r="E483" s="343"/>
      <c r="F483" s="367">
        <f>IFERROR(VLOOKUP(E483,SUMMARY!$C$6:$D$23,2,FALSE)," ")</f>
        <v>0</v>
      </c>
      <c r="G483" s="74"/>
      <c r="H483" s="76"/>
      <c r="I483" s="344"/>
      <c r="J483" s="345"/>
    </row>
    <row r="484" spans="3:10" ht="24.95" customHeight="1">
      <c r="C484" s="341"/>
      <c r="D484" s="342"/>
      <c r="E484" s="343"/>
      <c r="F484" s="367">
        <f>IFERROR(VLOOKUP(E484,SUMMARY!$C$6:$D$23,2,FALSE)," ")</f>
        <v>0</v>
      </c>
      <c r="G484" s="74"/>
      <c r="H484" s="76"/>
      <c r="I484" s="344"/>
      <c r="J484" s="345"/>
    </row>
    <row r="485" spans="3:10" ht="24.95" customHeight="1">
      <c r="C485" s="341"/>
      <c r="D485" s="342"/>
      <c r="E485" s="343"/>
      <c r="F485" s="367">
        <f>IFERROR(VLOOKUP(E485,SUMMARY!$C$6:$D$23,2,FALSE)," ")</f>
        <v>0</v>
      </c>
      <c r="G485" s="74"/>
      <c r="H485" s="76"/>
      <c r="I485" s="344"/>
      <c r="J485" s="345"/>
    </row>
    <row r="486" spans="3:10" ht="24.95" customHeight="1">
      <c r="C486" s="341"/>
      <c r="D486" s="342"/>
      <c r="E486" s="343"/>
      <c r="F486" s="367">
        <f>IFERROR(VLOOKUP(E486,SUMMARY!$C$6:$D$23,2,FALSE)," ")</f>
        <v>0</v>
      </c>
      <c r="G486" s="74"/>
      <c r="H486" s="76"/>
      <c r="I486" s="344"/>
      <c r="J486" s="345"/>
    </row>
    <row r="487" spans="3:10" ht="24.95" customHeight="1">
      <c r="C487" s="341"/>
      <c r="D487" s="342"/>
      <c r="E487" s="343"/>
      <c r="F487" s="367">
        <f>IFERROR(VLOOKUP(E487,SUMMARY!$C$6:$D$23,2,FALSE)," ")</f>
        <v>0</v>
      </c>
      <c r="G487" s="74"/>
      <c r="H487" s="76"/>
      <c r="I487" s="344"/>
      <c r="J487" s="345"/>
    </row>
    <row r="488" spans="3:10" ht="24.95" customHeight="1">
      <c r="C488" s="341"/>
      <c r="D488" s="342"/>
      <c r="E488" s="343"/>
      <c r="F488" s="367">
        <f>IFERROR(VLOOKUP(E488,SUMMARY!$C$6:$D$23,2,FALSE)," ")</f>
        <v>0</v>
      </c>
      <c r="G488" s="74"/>
      <c r="H488" s="76"/>
      <c r="I488" s="344"/>
      <c r="J488" s="345"/>
    </row>
    <row r="489" spans="3:10" ht="24.95" customHeight="1">
      <c r="C489" s="341"/>
      <c r="D489" s="342"/>
      <c r="E489" s="343"/>
      <c r="F489" s="367">
        <f>IFERROR(VLOOKUP(E489,SUMMARY!$C$6:$D$23,2,FALSE)," ")</f>
        <v>0</v>
      </c>
      <c r="G489" s="74"/>
      <c r="H489" s="76"/>
      <c r="I489" s="344"/>
      <c r="J489" s="345"/>
    </row>
    <row r="490" spans="3:10" ht="24.95" customHeight="1">
      <c r="C490" s="341"/>
      <c r="D490" s="342"/>
      <c r="E490" s="343"/>
      <c r="F490" s="367">
        <f>IFERROR(VLOOKUP(E490,SUMMARY!$C$6:$D$23,2,FALSE)," ")</f>
        <v>0</v>
      </c>
      <c r="G490" s="74"/>
      <c r="H490" s="76"/>
      <c r="I490" s="344"/>
      <c r="J490" s="345"/>
    </row>
    <row r="491" spans="3:10" ht="24.95" customHeight="1">
      <c r="C491" s="341"/>
      <c r="D491" s="342"/>
      <c r="E491" s="343"/>
      <c r="F491" s="367">
        <f>IFERROR(VLOOKUP(E491,SUMMARY!$C$6:$D$23,2,FALSE)," ")</f>
        <v>0</v>
      </c>
      <c r="G491" s="74"/>
      <c r="H491" s="76"/>
      <c r="I491" s="344"/>
      <c r="J491" s="345"/>
    </row>
    <row r="492" spans="3:10" ht="24.95" customHeight="1">
      <c r="C492" s="341"/>
      <c r="D492" s="342"/>
      <c r="E492" s="343"/>
      <c r="F492" s="367">
        <f>IFERROR(VLOOKUP(E492,SUMMARY!$C$6:$D$23,2,FALSE)," ")</f>
        <v>0</v>
      </c>
      <c r="G492" s="74"/>
      <c r="H492" s="76"/>
      <c r="I492" s="344"/>
      <c r="J492" s="345"/>
    </row>
    <row r="493" spans="3:10" ht="24.95" customHeight="1">
      <c r="C493" s="341"/>
      <c r="D493" s="342"/>
      <c r="E493" s="343"/>
      <c r="F493" s="367">
        <f>IFERROR(VLOOKUP(E493,SUMMARY!$C$6:$D$23,2,FALSE)," ")</f>
        <v>0</v>
      </c>
      <c r="G493" s="74"/>
      <c r="H493" s="76"/>
      <c r="I493" s="344"/>
      <c r="J493" s="345"/>
    </row>
    <row r="494" spans="3:10" ht="24.95" customHeight="1">
      <c r="C494" s="341"/>
      <c r="D494" s="342"/>
      <c r="E494" s="343"/>
      <c r="F494" s="367">
        <f>IFERROR(VLOOKUP(E494,SUMMARY!$C$6:$D$23,2,FALSE)," ")</f>
        <v>0</v>
      </c>
      <c r="G494" s="74"/>
      <c r="H494" s="76"/>
      <c r="I494" s="344"/>
      <c r="J494" s="345"/>
    </row>
    <row r="495" spans="3:10" ht="24.95" customHeight="1">
      <c r="C495" s="341"/>
      <c r="D495" s="342"/>
      <c r="E495" s="343"/>
      <c r="F495" s="367">
        <f>IFERROR(VLOOKUP(E495,SUMMARY!$C$6:$D$23,2,FALSE)," ")</f>
        <v>0</v>
      </c>
      <c r="G495" s="74"/>
      <c r="H495" s="76"/>
      <c r="I495" s="344"/>
      <c r="J495" s="345"/>
    </row>
    <row r="496" spans="3:10" ht="24.95" customHeight="1">
      <c r="C496" s="341"/>
      <c r="D496" s="342"/>
      <c r="E496" s="343"/>
      <c r="F496" s="367">
        <f>IFERROR(VLOOKUP(E496,SUMMARY!$C$6:$D$23,2,FALSE)," ")</f>
        <v>0</v>
      </c>
      <c r="G496" s="74"/>
      <c r="H496" s="76"/>
      <c r="I496" s="344"/>
      <c r="J496" s="345"/>
    </row>
    <row r="497" spans="3:10" ht="24.95" customHeight="1">
      <c r="C497" s="341"/>
      <c r="D497" s="342"/>
      <c r="E497" s="343"/>
      <c r="F497" s="367">
        <f>IFERROR(VLOOKUP(E497,SUMMARY!$C$6:$D$23,2,FALSE)," ")</f>
        <v>0</v>
      </c>
      <c r="G497" s="74"/>
      <c r="H497" s="76"/>
      <c r="I497" s="344"/>
      <c r="J497" s="345"/>
    </row>
    <row r="498" spans="3:10" ht="24.95" customHeight="1">
      <c r="C498" s="341"/>
      <c r="D498" s="342"/>
      <c r="E498" s="343"/>
      <c r="F498" s="367">
        <f>IFERROR(VLOOKUP(E498,SUMMARY!$C$6:$D$23,2,FALSE)," ")</f>
        <v>0</v>
      </c>
      <c r="G498" s="74"/>
      <c r="H498" s="76"/>
      <c r="I498" s="344"/>
      <c r="J498" s="345"/>
    </row>
    <row r="499" spans="3:10" ht="24.95" customHeight="1">
      <c r="C499" s="341"/>
      <c r="D499" s="342"/>
      <c r="E499" s="343"/>
      <c r="F499" s="367">
        <f>IFERROR(VLOOKUP(E499,SUMMARY!$C$6:$D$23,2,FALSE)," ")</f>
        <v>0</v>
      </c>
      <c r="G499" s="74"/>
      <c r="H499" s="76"/>
      <c r="I499" s="344"/>
      <c r="J499" s="345"/>
    </row>
    <row r="500" spans="3:10" ht="24.95" customHeight="1">
      <c r="C500" s="341"/>
      <c r="D500" s="342"/>
      <c r="E500" s="343"/>
      <c r="F500" s="367">
        <f>IFERROR(VLOOKUP(E500,SUMMARY!$C$6:$D$23,2,FALSE)," ")</f>
        <v>0</v>
      </c>
      <c r="G500" s="74"/>
      <c r="H500" s="76"/>
      <c r="I500" s="344"/>
      <c r="J500" s="345"/>
    </row>
    <row r="501" spans="3:10" ht="24.95" customHeight="1">
      <c r="C501" s="341"/>
      <c r="D501" s="342"/>
      <c r="E501" s="343"/>
      <c r="F501" s="367">
        <f>IFERROR(VLOOKUP(E501,SUMMARY!$C$6:$D$23,2,FALSE)," ")</f>
        <v>0</v>
      </c>
      <c r="G501" s="74"/>
      <c r="H501" s="76"/>
      <c r="I501" s="344"/>
      <c r="J501" s="345"/>
    </row>
    <row r="502" spans="3:10" ht="24.95" customHeight="1">
      <c r="C502" s="341"/>
      <c r="D502" s="342"/>
      <c r="E502" s="343"/>
      <c r="F502" s="367">
        <f>IFERROR(VLOOKUP(E502,SUMMARY!$C$6:$D$23,2,FALSE)," ")</f>
        <v>0</v>
      </c>
      <c r="G502" s="74"/>
      <c r="H502" s="76"/>
      <c r="I502" s="344"/>
      <c r="J502" s="345"/>
    </row>
    <row r="503" spans="3:10" ht="24.95" customHeight="1">
      <c r="C503" s="341"/>
      <c r="D503" s="342"/>
      <c r="E503" s="343"/>
      <c r="F503" s="367">
        <f>IFERROR(VLOOKUP(E503,SUMMARY!$C$6:$D$23,2,FALSE)," ")</f>
        <v>0</v>
      </c>
      <c r="G503" s="74"/>
      <c r="H503" s="76"/>
      <c r="I503" s="344"/>
      <c r="J503" s="345"/>
    </row>
    <row r="504" spans="3:10" ht="24.95" customHeight="1">
      <c r="C504" s="341"/>
      <c r="D504" s="342"/>
      <c r="E504" s="343"/>
      <c r="F504" s="367">
        <f>IFERROR(VLOOKUP(E504,SUMMARY!$C$6:$D$23,2,FALSE)," ")</f>
        <v>0</v>
      </c>
      <c r="G504" s="74"/>
      <c r="H504" s="76"/>
      <c r="I504" s="344"/>
      <c r="J504" s="345"/>
    </row>
    <row r="505" spans="3:10" ht="24.95" customHeight="1">
      <c r="C505" s="341"/>
      <c r="D505" s="342"/>
      <c r="E505" s="343"/>
      <c r="F505" s="367">
        <f>IFERROR(VLOOKUP(E505,SUMMARY!$C$6:$D$23,2,FALSE)," ")</f>
        <v>0</v>
      </c>
      <c r="G505" s="74"/>
      <c r="H505" s="76"/>
      <c r="I505" s="344"/>
      <c r="J505" s="345"/>
    </row>
    <row r="506" spans="3:10" ht="24.95" customHeight="1">
      <c r="C506" s="341"/>
      <c r="D506" s="342"/>
      <c r="E506" s="343"/>
      <c r="F506" s="367">
        <f>IFERROR(VLOOKUP(E506,SUMMARY!$C$6:$D$23,2,FALSE)," ")</f>
        <v>0</v>
      </c>
      <c r="G506" s="74"/>
      <c r="H506" s="76"/>
      <c r="I506" s="344"/>
      <c r="J506" s="345"/>
    </row>
    <row r="507" spans="3:10" ht="24.95" customHeight="1">
      <c r="C507" s="341"/>
      <c r="D507" s="342"/>
      <c r="E507" s="343"/>
      <c r="F507" s="367">
        <f>IFERROR(VLOOKUP(E507,SUMMARY!$C$6:$D$23,2,FALSE)," ")</f>
        <v>0</v>
      </c>
      <c r="G507" s="74"/>
      <c r="H507" s="76"/>
      <c r="I507" s="344"/>
      <c r="J507" s="345"/>
    </row>
    <row r="508" spans="3:10" ht="24.95" customHeight="1">
      <c r="C508" s="341"/>
      <c r="D508" s="342"/>
      <c r="E508" s="343"/>
      <c r="F508" s="367">
        <f>IFERROR(VLOOKUP(E508,SUMMARY!$C$6:$D$23,2,FALSE)," ")</f>
        <v>0</v>
      </c>
      <c r="G508" s="74"/>
      <c r="H508" s="76"/>
      <c r="I508" s="344"/>
      <c r="J508" s="345"/>
    </row>
    <row r="509" spans="3:10" ht="24.95" customHeight="1">
      <c r="C509" s="341"/>
      <c r="D509" s="342"/>
      <c r="E509" s="343"/>
      <c r="F509" s="367">
        <f>IFERROR(VLOOKUP(E509,SUMMARY!$C$6:$D$23,2,FALSE)," ")</f>
        <v>0</v>
      </c>
      <c r="G509" s="74"/>
      <c r="H509" s="76"/>
      <c r="I509" s="344"/>
      <c r="J509" s="345"/>
    </row>
    <row r="510" spans="3:10" ht="24.95" customHeight="1">
      <c r="C510" s="341"/>
      <c r="D510" s="342"/>
      <c r="E510" s="343"/>
      <c r="F510" s="367">
        <f>IFERROR(VLOOKUP(E510,SUMMARY!$C$6:$D$23,2,FALSE)," ")</f>
        <v>0</v>
      </c>
      <c r="G510" s="74"/>
      <c r="H510" s="76"/>
      <c r="I510" s="344"/>
      <c r="J510" s="345"/>
    </row>
    <row r="511" spans="3:10" ht="24.95" customHeight="1">
      <c r="C511" s="341"/>
      <c r="D511" s="342"/>
      <c r="E511" s="343"/>
      <c r="F511" s="367">
        <f>IFERROR(VLOOKUP(E511,SUMMARY!$C$6:$D$23,2,FALSE)," ")</f>
        <v>0</v>
      </c>
      <c r="G511" s="74"/>
      <c r="H511" s="76"/>
      <c r="I511" s="344"/>
      <c r="J511" s="345"/>
    </row>
    <row r="512" spans="3:10" ht="24.95" customHeight="1">
      <c r="C512" s="341"/>
      <c r="D512" s="342"/>
      <c r="E512" s="343"/>
      <c r="F512" s="367">
        <f>IFERROR(VLOOKUP(E512,SUMMARY!$C$6:$D$23,2,FALSE)," ")</f>
        <v>0</v>
      </c>
      <c r="G512" s="74"/>
      <c r="H512" s="76"/>
      <c r="I512" s="344"/>
      <c r="J512" s="345"/>
    </row>
    <row r="513" spans="3:10" ht="24.95" customHeight="1">
      <c r="C513" s="341"/>
      <c r="D513" s="342"/>
      <c r="E513" s="343"/>
      <c r="F513" s="367">
        <f>IFERROR(VLOOKUP(E513,SUMMARY!$C$6:$D$23,2,FALSE)," ")</f>
        <v>0</v>
      </c>
      <c r="G513" s="74"/>
      <c r="H513" s="76"/>
      <c r="I513" s="344"/>
      <c r="J513" s="345"/>
    </row>
    <row r="514" spans="3:10" ht="24.95" customHeight="1">
      <c r="C514" s="341"/>
      <c r="D514" s="342"/>
      <c r="E514" s="343"/>
      <c r="F514" s="367">
        <f>IFERROR(VLOOKUP(E514,SUMMARY!$C$6:$D$23,2,FALSE)," ")</f>
        <v>0</v>
      </c>
      <c r="G514" s="74"/>
      <c r="H514" s="76"/>
      <c r="I514" s="344"/>
      <c r="J514" s="345"/>
    </row>
    <row r="515" spans="3:10" ht="24.95" customHeight="1">
      <c r="C515" s="341"/>
      <c r="D515" s="342"/>
      <c r="E515" s="343"/>
      <c r="F515" s="367">
        <f>IFERROR(VLOOKUP(E515,SUMMARY!$C$6:$D$23,2,FALSE)," ")</f>
        <v>0</v>
      </c>
      <c r="G515" s="74"/>
      <c r="H515" s="76"/>
      <c r="I515" s="344"/>
      <c r="J515" s="345"/>
    </row>
    <row r="516" spans="3:10" ht="24.95" customHeight="1">
      <c r="C516" s="341"/>
      <c r="D516" s="342"/>
      <c r="E516" s="343"/>
      <c r="F516" s="367">
        <f>IFERROR(VLOOKUP(E516,SUMMARY!$C$6:$D$23,2,FALSE)," ")</f>
        <v>0</v>
      </c>
      <c r="G516" s="74"/>
      <c r="H516" s="76"/>
      <c r="I516" s="344"/>
      <c r="J516" s="345"/>
    </row>
    <row r="517" spans="3:10" ht="24.95" customHeight="1">
      <c r="C517" s="341"/>
      <c r="D517" s="342"/>
      <c r="E517" s="343"/>
      <c r="F517" s="367">
        <f>IFERROR(VLOOKUP(E517,SUMMARY!$C$6:$D$23,2,FALSE)," ")</f>
        <v>0</v>
      </c>
      <c r="G517" s="74"/>
      <c r="H517" s="76"/>
      <c r="I517" s="344"/>
      <c r="J517" s="345"/>
    </row>
    <row r="518" spans="3:10" ht="24.95" customHeight="1">
      <c r="C518" s="341"/>
      <c r="D518" s="342"/>
      <c r="E518" s="343"/>
      <c r="F518" s="367">
        <f>IFERROR(VLOOKUP(E518,SUMMARY!$C$6:$D$23,2,FALSE)," ")</f>
        <v>0</v>
      </c>
      <c r="G518" s="74"/>
      <c r="H518" s="76"/>
      <c r="I518" s="344"/>
      <c r="J518" s="345"/>
    </row>
    <row r="519" spans="3:10" ht="24.95" customHeight="1">
      <c r="C519" s="341"/>
      <c r="D519" s="342"/>
      <c r="E519" s="343"/>
      <c r="F519" s="367">
        <f>IFERROR(VLOOKUP(E519,SUMMARY!$C$6:$D$23,2,FALSE)," ")</f>
        <v>0</v>
      </c>
      <c r="G519" s="74"/>
      <c r="H519" s="76"/>
      <c r="I519" s="344"/>
      <c r="J519" s="345"/>
    </row>
    <row r="520" spans="3:10" ht="24.95" customHeight="1">
      <c r="C520" s="341"/>
      <c r="D520" s="342"/>
      <c r="E520" s="343"/>
      <c r="F520" s="367">
        <f>IFERROR(VLOOKUP(E520,SUMMARY!$C$6:$D$23,2,FALSE)," ")</f>
        <v>0</v>
      </c>
      <c r="G520" s="74"/>
      <c r="H520" s="76"/>
      <c r="I520" s="344"/>
      <c r="J520" s="345"/>
    </row>
    <row r="521" spans="3:10" ht="24.95" customHeight="1">
      <c r="C521" s="341"/>
      <c r="D521" s="342"/>
      <c r="E521" s="343"/>
      <c r="F521" s="367">
        <f>IFERROR(VLOOKUP(E521,SUMMARY!$C$6:$D$23,2,FALSE)," ")</f>
        <v>0</v>
      </c>
      <c r="G521" s="74"/>
      <c r="H521" s="76"/>
      <c r="I521" s="344"/>
      <c r="J521" s="345"/>
    </row>
    <row r="522" spans="3:10" ht="24.95" customHeight="1">
      <c r="C522" s="341"/>
      <c r="D522" s="342"/>
      <c r="E522" s="343"/>
      <c r="F522" s="367">
        <f>IFERROR(VLOOKUP(E522,SUMMARY!$C$6:$D$23,2,FALSE)," ")</f>
        <v>0</v>
      </c>
      <c r="G522" s="74"/>
      <c r="H522" s="76"/>
      <c r="I522" s="344"/>
      <c r="J522" s="345"/>
    </row>
    <row r="523" spans="3:10" ht="24.95" customHeight="1">
      <c r="C523" s="341"/>
      <c r="D523" s="342"/>
      <c r="E523" s="343"/>
      <c r="F523" s="367">
        <f>IFERROR(VLOOKUP(E523,SUMMARY!$C$6:$D$23,2,FALSE)," ")</f>
        <v>0</v>
      </c>
      <c r="G523" s="74"/>
      <c r="H523" s="76"/>
      <c r="I523" s="344"/>
      <c r="J523" s="345"/>
    </row>
    <row r="524" spans="3:10" ht="24.95" customHeight="1">
      <c r="C524" s="341"/>
      <c r="D524" s="342"/>
      <c r="E524" s="343"/>
      <c r="F524" s="367">
        <f>IFERROR(VLOOKUP(E524,SUMMARY!$C$6:$D$23,2,FALSE)," ")</f>
        <v>0</v>
      </c>
      <c r="G524" s="74"/>
      <c r="H524" s="76"/>
      <c r="I524" s="344"/>
      <c r="J524" s="345"/>
    </row>
    <row r="525" spans="3:10" ht="24.95" customHeight="1">
      <c r="C525" s="341"/>
      <c r="D525" s="342"/>
      <c r="E525" s="343"/>
      <c r="F525" s="367">
        <f>IFERROR(VLOOKUP(E525,SUMMARY!$C$6:$D$23,2,FALSE)," ")</f>
        <v>0</v>
      </c>
      <c r="G525" s="74"/>
      <c r="H525" s="76"/>
      <c r="I525" s="344"/>
      <c r="J525" s="345"/>
    </row>
    <row r="526" spans="3:10" ht="24.95" customHeight="1">
      <c r="C526" s="341"/>
      <c r="D526" s="342"/>
      <c r="E526" s="343"/>
      <c r="F526" s="367">
        <f>IFERROR(VLOOKUP(E526,SUMMARY!$C$6:$D$23,2,FALSE)," ")</f>
        <v>0</v>
      </c>
      <c r="G526" s="74"/>
      <c r="H526" s="76"/>
      <c r="I526" s="344"/>
      <c r="J526" s="345"/>
    </row>
    <row r="527" spans="3:10" ht="24.95" customHeight="1">
      <c r="C527" s="341"/>
      <c r="D527" s="342"/>
      <c r="E527" s="343"/>
      <c r="F527" s="367">
        <f>IFERROR(VLOOKUP(E527,SUMMARY!$C$6:$D$23,2,FALSE)," ")</f>
        <v>0</v>
      </c>
      <c r="G527" s="74"/>
      <c r="H527" s="76"/>
      <c r="I527" s="344"/>
      <c r="J527" s="345"/>
    </row>
    <row r="528" spans="3:10" ht="24.95" customHeight="1">
      <c r="C528" s="341"/>
      <c r="D528" s="342"/>
      <c r="E528" s="343"/>
      <c r="F528" s="367">
        <f>IFERROR(VLOOKUP(E528,SUMMARY!$C$6:$D$23,2,FALSE)," ")</f>
        <v>0</v>
      </c>
      <c r="G528" s="74"/>
      <c r="H528" s="76"/>
      <c r="I528" s="344"/>
      <c r="J528" s="345"/>
    </row>
    <row r="529" spans="3:10" ht="24.95" customHeight="1">
      <c r="C529" s="341"/>
      <c r="D529" s="342"/>
      <c r="E529" s="343"/>
      <c r="F529" s="367">
        <f>IFERROR(VLOOKUP(E529,SUMMARY!$C$6:$D$23,2,FALSE)," ")</f>
        <v>0</v>
      </c>
      <c r="G529" s="74"/>
      <c r="H529" s="76"/>
      <c r="I529" s="344"/>
      <c r="J529" s="345"/>
    </row>
    <row r="530" spans="3:10" ht="24.95" customHeight="1">
      <c r="C530" s="341"/>
      <c r="D530" s="342"/>
      <c r="E530" s="343"/>
      <c r="F530" s="367">
        <f>IFERROR(VLOOKUP(E530,SUMMARY!$C$6:$D$23,2,FALSE)," ")</f>
        <v>0</v>
      </c>
      <c r="G530" s="74"/>
      <c r="H530" s="76"/>
      <c r="I530" s="344"/>
      <c r="J530" s="345"/>
    </row>
    <row r="531" spans="3:10" ht="24.95" customHeight="1">
      <c r="C531" s="341"/>
      <c r="D531" s="342"/>
      <c r="E531" s="343"/>
      <c r="F531" s="367">
        <f>IFERROR(VLOOKUP(E531,SUMMARY!$C$6:$D$23,2,FALSE)," ")</f>
        <v>0</v>
      </c>
      <c r="G531" s="74"/>
      <c r="H531" s="76"/>
      <c r="I531" s="344"/>
      <c r="J531" s="345"/>
    </row>
    <row r="532" spans="3:10" ht="24.95" customHeight="1">
      <c r="C532" s="341"/>
      <c r="D532" s="342"/>
      <c r="E532" s="343"/>
      <c r="F532" s="367">
        <f>IFERROR(VLOOKUP(E532,SUMMARY!$C$6:$D$23,2,FALSE)," ")</f>
        <v>0</v>
      </c>
      <c r="G532" s="74"/>
      <c r="H532" s="76"/>
      <c r="I532" s="344"/>
      <c r="J532" s="345"/>
    </row>
    <row r="533" spans="3:10" ht="24.95" customHeight="1">
      <c r="C533" s="341"/>
      <c r="D533" s="342"/>
      <c r="E533" s="343"/>
      <c r="F533" s="367">
        <f>IFERROR(VLOOKUP(E533,SUMMARY!$C$6:$D$23,2,FALSE)," ")</f>
        <v>0</v>
      </c>
      <c r="G533" s="74"/>
      <c r="H533" s="76"/>
      <c r="I533" s="344"/>
      <c r="J533" s="345"/>
    </row>
    <row r="534" spans="3:10" ht="24.95" customHeight="1">
      <c r="C534" s="341"/>
      <c r="D534" s="342"/>
      <c r="E534" s="343"/>
      <c r="F534" s="367">
        <f>IFERROR(VLOOKUP(E534,SUMMARY!$C$6:$D$23,2,FALSE)," ")</f>
        <v>0</v>
      </c>
      <c r="G534" s="74"/>
      <c r="H534" s="76"/>
      <c r="I534" s="344"/>
      <c r="J534" s="345"/>
    </row>
    <row r="535" spans="3:10" ht="24.95" customHeight="1">
      <c r="C535" s="341"/>
      <c r="D535" s="342"/>
      <c r="E535" s="343"/>
      <c r="F535" s="367">
        <f>IFERROR(VLOOKUP(E535,SUMMARY!$C$6:$D$23,2,FALSE)," ")</f>
        <v>0</v>
      </c>
      <c r="G535" s="74"/>
      <c r="H535" s="76"/>
      <c r="I535" s="344"/>
      <c r="J535" s="345"/>
    </row>
    <row r="536" spans="3:10" ht="24.95" customHeight="1">
      <c r="C536" s="341"/>
      <c r="D536" s="342"/>
      <c r="E536" s="343"/>
      <c r="F536" s="367">
        <f>IFERROR(VLOOKUP(E536,SUMMARY!$C$6:$D$23,2,FALSE)," ")</f>
        <v>0</v>
      </c>
      <c r="G536" s="74"/>
      <c r="H536" s="76"/>
      <c r="I536" s="344"/>
      <c r="J536" s="345"/>
    </row>
    <row r="537" spans="3:10" ht="24.95" customHeight="1">
      <c r="C537" s="341"/>
      <c r="D537" s="342"/>
      <c r="E537" s="343"/>
      <c r="F537" s="367">
        <f>IFERROR(VLOOKUP(E537,SUMMARY!$C$6:$D$23,2,FALSE)," ")</f>
        <v>0</v>
      </c>
      <c r="G537" s="74"/>
      <c r="H537" s="76"/>
      <c r="I537" s="344"/>
      <c r="J537" s="345"/>
    </row>
    <row r="538" spans="3:10" ht="24.95" customHeight="1">
      <c r="C538" s="341"/>
      <c r="D538" s="342"/>
      <c r="E538" s="343"/>
      <c r="F538" s="367">
        <f>IFERROR(VLOOKUP(E538,SUMMARY!$C$6:$D$23,2,FALSE)," ")</f>
        <v>0</v>
      </c>
      <c r="G538" s="74"/>
      <c r="H538" s="76"/>
      <c r="I538" s="344"/>
      <c r="J538" s="345"/>
    </row>
    <row r="539" spans="3:10" ht="24.95" customHeight="1">
      <c r="C539" s="341"/>
      <c r="D539" s="342"/>
      <c r="E539" s="343"/>
      <c r="F539" s="367">
        <f>IFERROR(VLOOKUP(E539,SUMMARY!$C$6:$D$23,2,FALSE)," ")</f>
        <v>0</v>
      </c>
      <c r="G539" s="74"/>
      <c r="H539" s="76"/>
      <c r="I539" s="344"/>
      <c r="J539" s="345"/>
    </row>
    <row r="540" spans="3:10" ht="24.95" customHeight="1">
      <c r="C540" s="341"/>
      <c r="D540" s="342"/>
      <c r="E540" s="343"/>
      <c r="F540" s="367">
        <f>IFERROR(VLOOKUP(E540,SUMMARY!$C$6:$D$23,2,FALSE)," ")</f>
        <v>0</v>
      </c>
      <c r="G540" s="74"/>
      <c r="H540" s="76"/>
      <c r="I540" s="344"/>
      <c r="J540" s="345"/>
    </row>
    <row r="541" spans="3:10" ht="24.95" customHeight="1">
      <c r="C541" s="341"/>
      <c r="D541" s="342"/>
      <c r="E541" s="343"/>
      <c r="F541" s="367">
        <f>IFERROR(VLOOKUP(E541,SUMMARY!$C$6:$D$23,2,FALSE)," ")</f>
        <v>0</v>
      </c>
      <c r="G541" s="74"/>
      <c r="H541" s="76"/>
      <c r="I541" s="344"/>
      <c r="J541" s="345"/>
    </row>
    <row r="542" spans="3:10" ht="24.95" customHeight="1">
      <c r="C542" s="341"/>
      <c r="D542" s="342"/>
      <c r="E542" s="343"/>
      <c r="F542" s="367">
        <f>IFERROR(VLOOKUP(E542,SUMMARY!$C$6:$D$23,2,FALSE)," ")</f>
        <v>0</v>
      </c>
      <c r="G542" s="74"/>
      <c r="H542" s="76"/>
      <c r="I542" s="344"/>
      <c r="J542" s="345"/>
    </row>
    <row r="543" spans="3:10" ht="24.95" customHeight="1">
      <c r="C543" s="341"/>
      <c r="D543" s="342"/>
      <c r="E543" s="343"/>
      <c r="F543" s="367">
        <f>IFERROR(VLOOKUP(E543,SUMMARY!$C$6:$D$23,2,FALSE)," ")</f>
        <v>0</v>
      </c>
      <c r="G543" s="74"/>
      <c r="H543" s="76"/>
      <c r="I543" s="344"/>
      <c r="J543" s="345"/>
    </row>
    <row r="544" spans="3:10" ht="24.95" customHeight="1">
      <c r="C544" s="341"/>
      <c r="D544" s="342"/>
      <c r="E544" s="343"/>
      <c r="F544" s="367">
        <f>IFERROR(VLOOKUP(E544,SUMMARY!$C$6:$D$23,2,FALSE)," ")</f>
        <v>0</v>
      </c>
      <c r="G544" s="74"/>
      <c r="H544" s="76"/>
      <c r="I544" s="344"/>
      <c r="J544" s="345"/>
    </row>
    <row r="545" spans="3:10" ht="24.95" customHeight="1">
      <c r="C545" s="341"/>
      <c r="D545" s="342"/>
      <c r="E545" s="343"/>
      <c r="F545" s="367">
        <f>IFERROR(VLOOKUP(E545,SUMMARY!$C$6:$D$23,2,FALSE)," ")</f>
        <v>0</v>
      </c>
      <c r="G545" s="74"/>
      <c r="H545" s="76"/>
      <c r="I545" s="344"/>
      <c r="J545" s="345"/>
    </row>
    <row r="546" spans="3:10" ht="24.95" customHeight="1">
      <c r="C546" s="341"/>
      <c r="D546" s="342"/>
      <c r="E546" s="343"/>
      <c r="F546" s="367">
        <f>IFERROR(VLOOKUP(E546,SUMMARY!$C$6:$D$23,2,FALSE)," ")</f>
        <v>0</v>
      </c>
      <c r="G546" s="74"/>
      <c r="H546" s="76"/>
      <c r="I546" s="344"/>
      <c r="J546" s="345"/>
    </row>
    <row r="547" spans="3:10" ht="24.95" customHeight="1">
      <c r="C547" s="341"/>
      <c r="D547" s="342"/>
      <c r="E547" s="343"/>
      <c r="F547" s="367">
        <f>IFERROR(VLOOKUP(E547,SUMMARY!$C$6:$D$23,2,FALSE)," ")</f>
        <v>0</v>
      </c>
      <c r="G547" s="74"/>
      <c r="H547" s="76"/>
      <c r="I547" s="344"/>
      <c r="J547" s="345"/>
    </row>
    <row r="548" spans="3:10" ht="24.95" customHeight="1">
      <c r="C548" s="341"/>
      <c r="D548" s="342"/>
      <c r="E548" s="343"/>
      <c r="F548" s="367">
        <f>IFERROR(VLOOKUP(E548,SUMMARY!$C$6:$D$23,2,FALSE)," ")</f>
        <v>0</v>
      </c>
      <c r="G548" s="74"/>
      <c r="H548" s="76"/>
      <c r="I548" s="344"/>
      <c r="J548" s="345"/>
    </row>
    <row r="549" spans="3:10" ht="24.95" customHeight="1">
      <c r="C549" s="341"/>
      <c r="D549" s="342"/>
      <c r="E549" s="343"/>
      <c r="F549" s="367">
        <f>IFERROR(VLOOKUP(E549,SUMMARY!$C$6:$D$23,2,FALSE)," ")</f>
        <v>0</v>
      </c>
      <c r="G549" s="74"/>
      <c r="H549" s="76"/>
      <c r="I549" s="344"/>
      <c r="J549" s="345"/>
    </row>
    <row r="550" spans="3:10" ht="24.95" customHeight="1">
      <c r="C550" s="341"/>
      <c r="D550" s="342"/>
      <c r="E550" s="343"/>
      <c r="F550" s="367">
        <f>IFERROR(VLOOKUP(E550,SUMMARY!$C$6:$D$23,2,FALSE)," ")</f>
        <v>0</v>
      </c>
      <c r="G550" s="74"/>
      <c r="H550" s="76"/>
      <c r="I550" s="344"/>
      <c r="J550" s="345"/>
    </row>
    <row r="551" spans="3:10" ht="24.95" customHeight="1">
      <c r="C551" s="341"/>
      <c r="D551" s="342"/>
      <c r="E551" s="343"/>
      <c r="F551" s="367">
        <f>IFERROR(VLOOKUP(E551,SUMMARY!$C$6:$D$23,2,FALSE)," ")</f>
        <v>0</v>
      </c>
      <c r="G551" s="74"/>
      <c r="H551" s="76"/>
      <c r="I551" s="344"/>
      <c r="J551" s="345"/>
    </row>
    <row r="552" spans="3:10" ht="24.95" customHeight="1">
      <c r="C552" s="341"/>
      <c r="D552" s="342"/>
      <c r="E552" s="343"/>
      <c r="F552" s="367">
        <f>IFERROR(VLOOKUP(E552,SUMMARY!$C$6:$D$23,2,FALSE)," ")</f>
        <v>0</v>
      </c>
      <c r="G552" s="74"/>
      <c r="H552" s="76"/>
      <c r="I552" s="344"/>
      <c r="J552" s="345"/>
    </row>
    <row r="553" spans="3:10" ht="24.95" customHeight="1">
      <c r="C553" s="341"/>
      <c r="D553" s="342"/>
      <c r="E553" s="343"/>
      <c r="F553" s="367">
        <f>IFERROR(VLOOKUP(E553,SUMMARY!$C$6:$D$23,2,FALSE)," ")</f>
        <v>0</v>
      </c>
      <c r="G553" s="74"/>
      <c r="H553" s="76"/>
      <c r="I553" s="344"/>
      <c r="J553" s="345"/>
    </row>
    <row r="554" spans="3:10" ht="24.95" customHeight="1">
      <c r="C554" s="341"/>
      <c r="D554" s="342"/>
      <c r="E554" s="343"/>
      <c r="F554" s="367">
        <f>IFERROR(VLOOKUP(E554,SUMMARY!$C$6:$D$23,2,FALSE)," ")</f>
        <v>0</v>
      </c>
      <c r="G554" s="74"/>
      <c r="H554" s="76"/>
      <c r="I554" s="344"/>
      <c r="J554" s="345"/>
    </row>
    <row r="555" spans="3:10" ht="24.95" customHeight="1">
      <c r="C555" s="341"/>
      <c r="D555" s="342"/>
      <c r="E555" s="343"/>
      <c r="F555" s="367">
        <f>IFERROR(VLOOKUP(E555,SUMMARY!$C$6:$D$23,2,FALSE)," ")</f>
        <v>0</v>
      </c>
      <c r="G555" s="74"/>
      <c r="H555" s="76"/>
      <c r="I555" s="344"/>
      <c r="J555" s="345"/>
    </row>
    <row r="556" spans="3:10" ht="24.95" customHeight="1">
      <c r="C556" s="341"/>
      <c r="D556" s="342"/>
      <c r="E556" s="343"/>
      <c r="F556" s="367">
        <f>IFERROR(VLOOKUP(E556,SUMMARY!$C$6:$D$23,2,FALSE)," ")</f>
        <v>0</v>
      </c>
      <c r="G556" s="74"/>
      <c r="H556" s="76"/>
      <c r="I556" s="344"/>
      <c r="J556" s="345"/>
    </row>
    <row r="557" spans="3:10" ht="24.95" customHeight="1">
      <c r="C557" s="341"/>
      <c r="D557" s="342"/>
      <c r="E557" s="343"/>
      <c r="F557" s="367">
        <f>IFERROR(VLOOKUP(E557,SUMMARY!$C$6:$D$23,2,FALSE)," ")</f>
        <v>0</v>
      </c>
      <c r="G557" s="74"/>
      <c r="H557" s="76"/>
      <c r="I557" s="344"/>
      <c r="J557" s="345"/>
    </row>
    <row r="558" spans="3:10" ht="24.95" customHeight="1">
      <c r="C558" s="341"/>
      <c r="D558" s="342"/>
      <c r="E558" s="343"/>
      <c r="F558" s="367">
        <f>IFERROR(VLOOKUP(E558,SUMMARY!$C$6:$D$23,2,FALSE)," ")</f>
        <v>0</v>
      </c>
      <c r="G558" s="74"/>
      <c r="H558" s="76"/>
      <c r="I558" s="344"/>
      <c r="J558" s="345"/>
    </row>
    <row r="559" spans="3:10" ht="24.95" customHeight="1">
      <c r="C559" s="341"/>
      <c r="D559" s="342"/>
      <c r="E559" s="343"/>
      <c r="F559" s="367">
        <f>IFERROR(VLOOKUP(E559,SUMMARY!$C$6:$D$23,2,FALSE)," ")</f>
        <v>0</v>
      </c>
      <c r="G559" s="74"/>
      <c r="H559" s="76"/>
      <c r="I559" s="344"/>
      <c r="J559" s="345"/>
    </row>
    <row r="560" spans="3:10" ht="24.95" customHeight="1">
      <c r="C560" s="341"/>
      <c r="D560" s="342"/>
      <c r="E560" s="343"/>
      <c r="F560" s="367">
        <f>IFERROR(VLOOKUP(E560,SUMMARY!$C$6:$D$23,2,FALSE)," ")</f>
        <v>0</v>
      </c>
      <c r="G560" s="74"/>
      <c r="H560" s="76"/>
      <c r="I560" s="344"/>
      <c r="J560" s="345"/>
    </row>
    <row r="561" spans="3:10" ht="24.95" customHeight="1">
      <c r="C561" s="341"/>
      <c r="D561" s="342"/>
      <c r="E561" s="343"/>
      <c r="F561" s="367">
        <f>IFERROR(VLOOKUP(E561,SUMMARY!$C$6:$D$23,2,FALSE)," ")</f>
        <v>0</v>
      </c>
      <c r="G561" s="74"/>
      <c r="H561" s="76"/>
      <c r="I561" s="344"/>
      <c r="J561" s="345"/>
    </row>
    <row r="562" spans="3:10" ht="24.95" customHeight="1">
      <c r="C562" s="341"/>
      <c r="D562" s="342"/>
      <c r="E562" s="343"/>
      <c r="F562" s="367">
        <f>IFERROR(VLOOKUP(E562,SUMMARY!$C$6:$D$23,2,FALSE)," ")</f>
        <v>0</v>
      </c>
      <c r="G562" s="74"/>
      <c r="H562" s="76"/>
      <c r="I562" s="344"/>
      <c r="J562" s="345"/>
    </row>
    <row r="563" spans="3:10" ht="24.95" customHeight="1">
      <c r="C563" s="341"/>
      <c r="D563" s="342"/>
      <c r="E563" s="343"/>
      <c r="F563" s="367">
        <f>IFERROR(VLOOKUP(E563,SUMMARY!$C$6:$D$23,2,FALSE)," ")</f>
        <v>0</v>
      </c>
      <c r="G563" s="74"/>
      <c r="H563" s="76"/>
      <c r="I563" s="344"/>
      <c r="J563" s="345"/>
    </row>
    <row r="564" spans="3:10" ht="24.95" customHeight="1">
      <c r="C564" s="341"/>
      <c r="D564" s="342"/>
      <c r="E564" s="343"/>
      <c r="F564" s="367">
        <f>IFERROR(VLOOKUP(E564,SUMMARY!$C$6:$D$23,2,FALSE)," ")</f>
        <v>0</v>
      </c>
      <c r="G564" s="74"/>
      <c r="H564" s="76"/>
      <c r="I564" s="344"/>
      <c r="J564" s="345"/>
    </row>
    <row r="565" spans="3:10" ht="24.95" customHeight="1">
      <c r="C565" s="341"/>
      <c r="D565" s="342"/>
      <c r="E565" s="343"/>
      <c r="F565" s="367">
        <f>IFERROR(VLOOKUP(E565,SUMMARY!$C$6:$D$23,2,FALSE)," ")</f>
        <v>0</v>
      </c>
      <c r="G565" s="74"/>
      <c r="H565" s="76"/>
      <c r="I565" s="344"/>
      <c r="J565" s="345"/>
    </row>
    <row r="566" spans="3:10" ht="24.95" customHeight="1">
      <c r="C566" s="341"/>
      <c r="D566" s="342"/>
      <c r="E566" s="343"/>
      <c r="F566" s="367">
        <f>IFERROR(VLOOKUP(E566,SUMMARY!$C$6:$D$23,2,FALSE)," ")</f>
        <v>0</v>
      </c>
      <c r="G566" s="74"/>
      <c r="H566" s="76"/>
      <c r="I566" s="344"/>
      <c r="J566" s="345"/>
    </row>
    <row r="567" spans="3:10" ht="24.95" customHeight="1">
      <c r="C567" s="341"/>
      <c r="D567" s="342"/>
      <c r="E567" s="343"/>
      <c r="F567" s="367">
        <f>IFERROR(VLOOKUP(E567,SUMMARY!$C$6:$D$23,2,FALSE)," ")</f>
        <v>0</v>
      </c>
      <c r="G567" s="74"/>
      <c r="H567" s="76"/>
      <c r="I567" s="344"/>
      <c r="J567" s="345"/>
    </row>
    <row r="568" spans="3:10" ht="24.95" customHeight="1">
      <c r="C568" s="341"/>
      <c r="D568" s="342"/>
      <c r="E568" s="343"/>
      <c r="F568" s="367">
        <f>IFERROR(VLOOKUP(E568,SUMMARY!$C$6:$D$23,2,FALSE)," ")</f>
        <v>0</v>
      </c>
      <c r="G568" s="74"/>
      <c r="H568" s="76"/>
      <c r="I568" s="344"/>
      <c r="J568" s="345"/>
    </row>
    <row r="569" spans="3:10" ht="24.95" customHeight="1">
      <c r="C569" s="341"/>
      <c r="D569" s="342"/>
      <c r="E569" s="343"/>
      <c r="F569" s="367">
        <f>IFERROR(VLOOKUP(E569,SUMMARY!$C$6:$D$23,2,FALSE)," ")</f>
        <v>0</v>
      </c>
      <c r="G569" s="74"/>
      <c r="H569" s="76"/>
      <c r="I569" s="344"/>
      <c r="J569" s="345"/>
    </row>
    <row r="570" spans="3:10" ht="24.95" customHeight="1">
      <c r="C570" s="341"/>
      <c r="D570" s="342"/>
      <c r="E570" s="343"/>
      <c r="F570" s="367">
        <f>IFERROR(VLOOKUP(E570,SUMMARY!$C$6:$D$23,2,FALSE)," ")</f>
        <v>0</v>
      </c>
      <c r="G570" s="74"/>
      <c r="H570" s="76"/>
      <c r="I570" s="344"/>
      <c r="J570" s="345"/>
    </row>
    <row r="571" spans="3:10" ht="24.95" customHeight="1">
      <c r="C571" s="341"/>
      <c r="D571" s="342"/>
      <c r="E571" s="343"/>
      <c r="F571" s="367">
        <f>IFERROR(VLOOKUP(E571,SUMMARY!$C$6:$D$23,2,FALSE)," ")</f>
        <v>0</v>
      </c>
      <c r="G571" s="74"/>
      <c r="H571" s="76"/>
      <c r="I571" s="344"/>
      <c r="J571" s="345"/>
    </row>
    <row r="572" spans="3:10" ht="24.95" customHeight="1">
      <c r="C572" s="341"/>
      <c r="D572" s="342"/>
      <c r="E572" s="343"/>
      <c r="F572" s="367">
        <f>IFERROR(VLOOKUP(E572,SUMMARY!$C$6:$D$23,2,FALSE)," ")</f>
        <v>0</v>
      </c>
      <c r="G572" s="74"/>
      <c r="H572" s="76"/>
      <c r="I572" s="344"/>
      <c r="J572" s="345"/>
    </row>
    <row r="573" spans="3:10" ht="24.95" customHeight="1">
      <c r="C573" s="341"/>
      <c r="D573" s="342"/>
      <c r="E573" s="343"/>
      <c r="F573" s="367">
        <f>IFERROR(VLOOKUP(E573,SUMMARY!$C$6:$D$23,2,FALSE)," ")</f>
        <v>0</v>
      </c>
      <c r="G573" s="74"/>
      <c r="H573" s="76"/>
      <c r="I573" s="344"/>
      <c r="J573" s="345"/>
    </row>
    <row r="574" spans="3:10" ht="24.95" customHeight="1">
      <c r="C574" s="341"/>
      <c r="D574" s="342"/>
      <c r="E574" s="343"/>
      <c r="F574" s="367">
        <f>IFERROR(VLOOKUP(E574,SUMMARY!$C$6:$D$23,2,FALSE)," ")</f>
        <v>0</v>
      </c>
      <c r="G574" s="74"/>
      <c r="H574" s="76"/>
      <c r="I574" s="344"/>
      <c r="J574" s="345"/>
    </row>
    <row r="575" spans="3:10" ht="24.95" customHeight="1">
      <c r="C575" s="341"/>
      <c r="D575" s="342"/>
      <c r="E575" s="343"/>
      <c r="F575" s="367">
        <f>IFERROR(VLOOKUP(E575,SUMMARY!$C$6:$D$23,2,FALSE)," ")</f>
        <v>0</v>
      </c>
      <c r="G575" s="74"/>
      <c r="H575" s="76"/>
      <c r="I575" s="344"/>
      <c r="J575" s="345"/>
    </row>
    <row r="576" spans="3:10" ht="24.95" customHeight="1">
      <c r="C576" s="341"/>
      <c r="D576" s="342"/>
      <c r="E576" s="343"/>
      <c r="F576" s="367">
        <f>IFERROR(VLOOKUP(E576,SUMMARY!$C$6:$D$23,2,FALSE)," ")</f>
        <v>0</v>
      </c>
      <c r="G576" s="74"/>
      <c r="H576" s="76"/>
      <c r="I576" s="344"/>
      <c r="J576" s="345"/>
    </row>
    <row r="577" spans="3:10" ht="24.95" customHeight="1">
      <c r="C577" s="341"/>
      <c r="D577" s="342"/>
      <c r="E577" s="343"/>
      <c r="F577" s="367">
        <f>IFERROR(VLOOKUP(E577,SUMMARY!$C$6:$D$23,2,FALSE)," ")</f>
        <v>0</v>
      </c>
      <c r="G577" s="74"/>
      <c r="H577" s="76"/>
      <c r="I577" s="344"/>
      <c r="J577" s="345"/>
    </row>
    <row r="578" spans="3:10" ht="24.95" customHeight="1">
      <c r="C578" s="341"/>
      <c r="D578" s="342"/>
      <c r="E578" s="343"/>
      <c r="F578" s="367">
        <f>IFERROR(VLOOKUP(E578,SUMMARY!$C$6:$D$23,2,FALSE)," ")</f>
        <v>0</v>
      </c>
      <c r="G578" s="74"/>
      <c r="H578" s="76"/>
      <c r="I578" s="344"/>
      <c r="J578" s="345"/>
    </row>
    <row r="579" spans="3:10" ht="24.95" customHeight="1">
      <c r="C579" s="341"/>
      <c r="D579" s="342"/>
      <c r="E579" s="343"/>
      <c r="F579" s="367">
        <f>IFERROR(VLOOKUP(E579,SUMMARY!$C$6:$D$23,2,FALSE)," ")</f>
        <v>0</v>
      </c>
      <c r="G579" s="74"/>
      <c r="H579" s="76"/>
      <c r="I579" s="344"/>
      <c r="J579" s="345"/>
    </row>
    <row r="580" spans="3:10" ht="24.95" customHeight="1">
      <c r="C580" s="341"/>
      <c r="D580" s="342"/>
      <c r="E580" s="343"/>
      <c r="F580" s="367">
        <f>IFERROR(VLOOKUP(E580,SUMMARY!$C$6:$D$23,2,FALSE)," ")</f>
        <v>0</v>
      </c>
      <c r="G580" s="74"/>
      <c r="H580" s="76"/>
      <c r="I580" s="344"/>
      <c r="J580" s="345"/>
    </row>
    <row r="581" spans="3:10" ht="24.95" customHeight="1">
      <c r="C581" s="341"/>
      <c r="D581" s="342"/>
      <c r="E581" s="343"/>
      <c r="F581" s="367">
        <f>IFERROR(VLOOKUP(E581,SUMMARY!$C$6:$D$23,2,FALSE)," ")</f>
        <v>0</v>
      </c>
      <c r="G581" s="74"/>
      <c r="H581" s="76"/>
      <c r="I581" s="344"/>
      <c r="J581" s="345"/>
    </row>
    <row r="582" spans="3:10" ht="24.95" customHeight="1">
      <c r="C582" s="341"/>
      <c r="D582" s="342"/>
      <c r="E582" s="343"/>
      <c r="F582" s="367">
        <f>IFERROR(VLOOKUP(E582,SUMMARY!$C$6:$D$23,2,FALSE)," ")</f>
        <v>0</v>
      </c>
      <c r="G582" s="74"/>
      <c r="H582" s="76"/>
      <c r="I582" s="344"/>
      <c r="J582" s="345"/>
    </row>
    <row r="583" spans="3:10" ht="24.95" customHeight="1">
      <c r="C583" s="341"/>
      <c r="D583" s="342"/>
      <c r="E583" s="343"/>
      <c r="F583" s="367">
        <f>IFERROR(VLOOKUP(E583,SUMMARY!$C$6:$D$23,2,FALSE)," ")</f>
        <v>0</v>
      </c>
      <c r="G583" s="74"/>
      <c r="H583" s="76"/>
      <c r="I583" s="344"/>
      <c r="J583" s="345"/>
    </row>
    <row r="584" spans="3:10" ht="24.95" customHeight="1">
      <c r="C584" s="341"/>
      <c r="D584" s="342"/>
      <c r="E584" s="343"/>
      <c r="F584" s="367">
        <f>IFERROR(VLOOKUP(E584,SUMMARY!$C$6:$D$23,2,FALSE)," ")</f>
        <v>0</v>
      </c>
      <c r="G584" s="74"/>
      <c r="H584" s="76"/>
      <c r="I584" s="344"/>
      <c r="J584" s="345"/>
    </row>
    <row r="585" spans="3:10" ht="24.95" customHeight="1">
      <c r="C585" s="341"/>
      <c r="D585" s="342"/>
      <c r="E585" s="343"/>
      <c r="F585" s="367">
        <f>IFERROR(VLOOKUP(E585,SUMMARY!$C$6:$D$23,2,FALSE)," ")</f>
        <v>0</v>
      </c>
      <c r="G585" s="74"/>
      <c r="H585" s="76"/>
      <c r="I585" s="344"/>
      <c r="J585" s="345"/>
    </row>
    <row r="586" spans="3:10" ht="24.95" customHeight="1">
      <c r="C586" s="341"/>
      <c r="D586" s="342"/>
      <c r="E586" s="343"/>
      <c r="F586" s="367">
        <f>IFERROR(VLOOKUP(E586,SUMMARY!$C$6:$D$23,2,FALSE)," ")</f>
        <v>0</v>
      </c>
      <c r="G586" s="74"/>
      <c r="H586" s="76"/>
      <c r="I586" s="344"/>
      <c r="J586" s="345"/>
    </row>
    <row r="587" spans="3:10" ht="24.95" customHeight="1">
      <c r="C587" s="341"/>
      <c r="D587" s="342"/>
      <c r="E587" s="343"/>
      <c r="F587" s="367">
        <f>IFERROR(VLOOKUP(E587,SUMMARY!$C$6:$D$23,2,FALSE)," ")</f>
        <v>0</v>
      </c>
      <c r="G587" s="74"/>
      <c r="H587" s="76"/>
      <c r="I587" s="344"/>
      <c r="J587" s="345"/>
    </row>
    <row r="588" spans="3:10" ht="24.95" customHeight="1">
      <c r="C588" s="341"/>
      <c r="D588" s="342"/>
      <c r="E588" s="343"/>
      <c r="F588" s="367">
        <f>IFERROR(VLOOKUP(E588,SUMMARY!$C$6:$D$23,2,FALSE)," ")</f>
        <v>0</v>
      </c>
      <c r="G588" s="74"/>
      <c r="H588" s="76"/>
      <c r="I588" s="344"/>
      <c r="J588" s="345"/>
    </row>
    <row r="589" spans="3:10" ht="24.95" customHeight="1">
      <c r="C589" s="341"/>
      <c r="D589" s="342"/>
      <c r="E589" s="343"/>
      <c r="F589" s="367">
        <f>IFERROR(VLOOKUP(E589,SUMMARY!$C$6:$D$23,2,FALSE)," ")</f>
        <v>0</v>
      </c>
      <c r="G589" s="74"/>
      <c r="H589" s="76"/>
      <c r="I589" s="344"/>
      <c r="J589" s="345"/>
    </row>
    <row r="590" spans="3:10" ht="24.95" customHeight="1">
      <c r="C590" s="341"/>
      <c r="D590" s="342"/>
      <c r="E590" s="343"/>
      <c r="F590" s="367">
        <f>IFERROR(VLOOKUP(E590,SUMMARY!$C$6:$D$23,2,FALSE)," ")</f>
        <v>0</v>
      </c>
      <c r="G590" s="74"/>
      <c r="H590" s="76"/>
      <c r="I590" s="344"/>
      <c r="J590" s="345"/>
    </row>
    <row r="591" spans="3:10" ht="24.95" customHeight="1">
      <c r="C591" s="341"/>
      <c r="D591" s="342"/>
      <c r="E591" s="343"/>
      <c r="F591" s="367">
        <f>IFERROR(VLOOKUP(E591,SUMMARY!$C$6:$D$23,2,FALSE)," ")</f>
        <v>0</v>
      </c>
      <c r="G591" s="74"/>
      <c r="H591" s="76"/>
      <c r="I591" s="344"/>
      <c r="J591" s="345"/>
    </row>
    <row r="592" spans="3:10" ht="24.95" customHeight="1">
      <c r="C592" s="341"/>
      <c r="D592" s="342"/>
      <c r="E592" s="343"/>
      <c r="F592" s="367">
        <f>IFERROR(VLOOKUP(E592,SUMMARY!$C$6:$D$23,2,FALSE)," ")</f>
        <v>0</v>
      </c>
      <c r="G592" s="74"/>
      <c r="H592" s="76"/>
      <c r="I592" s="344"/>
      <c r="J592" s="345"/>
    </row>
    <row r="593" spans="3:10" ht="24.95" customHeight="1">
      <c r="C593" s="341"/>
      <c r="D593" s="342"/>
      <c r="E593" s="343"/>
      <c r="F593" s="367">
        <f>IFERROR(VLOOKUP(E593,SUMMARY!$C$6:$D$23,2,FALSE)," ")</f>
        <v>0</v>
      </c>
      <c r="G593" s="74"/>
      <c r="H593" s="76"/>
      <c r="I593" s="344"/>
      <c r="J593" s="345"/>
    </row>
    <row r="594" spans="3:10" ht="24.95" customHeight="1">
      <c r="C594" s="341"/>
      <c r="D594" s="342"/>
      <c r="E594" s="343"/>
      <c r="F594" s="367">
        <f>IFERROR(VLOOKUP(E594,SUMMARY!$C$6:$D$23,2,FALSE)," ")</f>
        <v>0</v>
      </c>
      <c r="G594" s="74"/>
      <c r="H594" s="76"/>
      <c r="I594" s="344"/>
      <c r="J594" s="345"/>
    </row>
    <row r="595" spans="3:10" ht="24.95" customHeight="1">
      <c r="C595" s="341"/>
      <c r="D595" s="342"/>
      <c r="E595" s="343"/>
      <c r="F595" s="367">
        <f>IFERROR(VLOOKUP(E595,SUMMARY!$C$6:$D$23,2,FALSE)," ")</f>
        <v>0</v>
      </c>
      <c r="G595" s="74"/>
      <c r="H595" s="76"/>
      <c r="I595" s="344"/>
      <c r="J595" s="345"/>
    </row>
    <row r="596" spans="3:10" ht="24.95" customHeight="1">
      <c r="C596" s="341"/>
      <c r="D596" s="342"/>
      <c r="E596" s="343"/>
      <c r="F596" s="367">
        <f>IFERROR(VLOOKUP(E596,SUMMARY!$C$6:$D$23,2,FALSE)," ")</f>
        <v>0</v>
      </c>
      <c r="G596" s="74"/>
      <c r="H596" s="76"/>
      <c r="I596" s="344"/>
      <c r="J596" s="345"/>
    </row>
    <row r="597" spans="3:10" ht="24.95" customHeight="1">
      <c r="C597" s="341"/>
      <c r="D597" s="342"/>
      <c r="E597" s="343"/>
      <c r="F597" s="367">
        <f>IFERROR(VLOOKUP(E597,SUMMARY!$C$6:$D$23,2,FALSE)," ")</f>
        <v>0</v>
      </c>
      <c r="G597" s="74"/>
      <c r="H597" s="76"/>
      <c r="I597" s="344"/>
      <c r="J597" s="345"/>
    </row>
    <row r="598" spans="3:10" ht="24.95" customHeight="1">
      <c r="C598" s="341"/>
      <c r="D598" s="342"/>
      <c r="E598" s="343"/>
      <c r="F598" s="367">
        <f>IFERROR(VLOOKUP(E598,SUMMARY!$C$6:$D$23,2,FALSE)," ")</f>
        <v>0</v>
      </c>
      <c r="G598" s="74"/>
      <c r="H598" s="76"/>
      <c r="I598" s="344"/>
      <c r="J598" s="345"/>
    </row>
    <row r="599" spans="3:10" ht="24.95" customHeight="1">
      <c r="C599" s="341"/>
      <c r="D599" s="342"/>
      <c r="E599" s="343"/>
      <c r="F599" s="367">
        <f>IFERROR(VLOOKUP(E599,SUMMARY!$C$6:$D$23,2,FALSE)," ")</f>
        <v>0</v>
      </c>
      <c r="G599" s="74"/>
      <c r="H599" s="76"/>
      <c r="I599" s="344"/>
      <c r="J599" s="345"/>
    </row>
    <row r="600" spans="3:10" ht="24.95" customHeight="1">
      <c r="C600" s="341"/>
      <c r="D600" s="342"/>
      <c r="E600" s="343"/>
      <c r="F600" s="367">
        <f>IFERROR(VLOOKUP(E600,SUMMARY!$C$6:$D$23,2,FALSE)," ")</f>
        <v>0</v>
      </c>
      <c r="G600" s="74"/>
      <c r="H600" s="76"/>
      <c r="I600" s="344"/>
      <c r="J600" s="345"/>
    </row>
  </sheetData>
  <mergeCells count="3">
    <mergeCell ref="C2:J2"/>
    <mergeCell ref="C3:J3"/>
    <mergeCell ref="D4:E4"/>
  </mergeCells>
  <conditionalFormatting sqref="H6:H600">
    <cfRule type="expression" dxfId="3" priority="4">
      <formula>G6="Cash Out（退码）"</formula>
    </cfRule>
  </conditionalFormatting>
  <conditionalFormatting sqref="I6:I600">
    <cfRule type="expression" dxfId="2" priority="1">
      <formula>G6="Cash Out（退码）"</formula>
    </cfRule>
    <cfRule type="expression" dxfId="1" priority="2">
      <formula>H6="Cash Out（退码）"</formula>
    </cfRule>
  </conditionalFormatting>
  <dataValidations count="3">
    <dataValidation type="list" allowBlank="1" showInputMessage="1" showErrorMessage="1" sqref="I6:I340">
      <formula1>"CA-2044,CA-1749,CA-1899,CA-1987,CA-2010"</formula1>
    </dataValidation>
    <dataValidation type="list" allowBlank="1" showInputMessage="1" showErrorMessage="1" sqref="G6:G600">
      <formula1>$A$8:$A$11</formula1>
    </dataValidation>
    <dataValidation type="list" allowBlank="1" showInputMessage="1" showErrorMessage="1" sqref="E6:E600">
      <formula1>#REF!</formula1>
    </dataValidation>
  </dataValidations>
  <printOptions horizontalCentered="1"/>
  <pageMargins left="0" right="0" top="0" bottom="0" header="0" footer="0"/>
  <pageSetup scale="47" orientation="portrait" horizontalDpi="360" verticalDpi="36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2CD40374-7F24-4194-9C1E-56321B5E37E5}">
            <xm:f>NOT(ISERROR(SEARCH($A$9,G6)))</xm:f>
            <xm:f>$A$9</xm:f>
            <x14:dxf>
              <font>
                <color rgb="FFFF0000"/>
              </font>
            </x14:dxf>
          </x14:cfRule>
          <xm:sqref>G6:G600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  <pageSetUpPr fitToPage="1"/>
  </sheetPr>
  <dimension ref="A1:J194"/>
  <sheetViews>
    <sheetView topLeftCell="B1" zoomScale="70" zoomScaleNormal="70" zoomScaleSheetLayoutView="78" workbookViewId="0">
      <selection activeCell="O17" sqref="O17"/>
    </sheetView>
  </sheetViews>
  <sheetFormatPr defaultRowHeight="24.95" customHeight="1"/>
  <cols>
    <col min="1" max="1" width="21.140625" style="70" hidden="1" customWidth="1"/>
    <col min="2" max="2" width="1.140625" style="70" customWidth="1"/>
    <col min="3" max="3" width="20.140625" style="71" customWidth="1"/>
    <col min="4" max="4" width="40.85546875" style="71" customWidth="1"/>
    <col min="5" max="5" width="31.5703125" style="72" customWidth="1"/>
    <col min="6" max="6" width="29.5703125" style="72" customWidth="1"/>
    <col min="7" max="7" width="31.28515625" style="72" customWidth="1"/>
    <col min="8" max="8" width="32.42578125" style="70" customWidth="1"/>
    <col min="9" max="9" width="0.85546875" style="70" customWidth="1"/>
    <col min="10" max="16384" width="9.140625" style="70"/>
  </cols>
  <sheetData>
    <row r="1" spans="1:8" ht="4.5" customHeight="1" thickBot="1"/>
    <row r="2" spans="1:8" ht="34.5">
      <c r="C2" s="492" t="s">
        <v>171</v>
      </c>
      <c r="D2" s="493"/>
      <c r="E2" s="493"/>
      <c r="F2" s="493"/>
      <c r="G2" s="493"/>
      <c r="H2" s="494"/>
    </row>
    <row r="3" spans="1:8" ht="34.5" customHeight="1" thickBot="1">
      <c r="C3" s="499">
        <v>44409</v>
      </c>
      <c r="D3" s="500"/>
      <c r="E3" s="500"/>
      <c r="F3" s="500"/>
      <c r="G3" s="500"/>
      <c r="H3" s="501"/>
    </row>
    <row r="4" spans="1:8" ht="42" customHeight="1" thickBot="1">
      <c r="C4" s="502" t="s">
        <v>172</v>
      </c>
      <c r="D4" s="503"/>
      <c r="E4" s="374">
        <f>SUM(E6:E97)</f>
        <v>0</v>
      </c>
      <c r="F4" s="374">
        <f>SUM(F6:F97)</f>
        <v>-131486.5</v>
      </c>
      <c r="G4" s="80" t="s">
        <v>183</v>
      </c>
      <c r="H4" s="374">
        <f>E4+F4</f>
        <v>-131486.5</v>
      </c>
    </row>
    <row r="5" spans="1:8" ht="41.25" customHeight="1">
      <c r="C5" s="347" t="s">
        <v>182</v>
      </c>
      <c r="D5" s="348" t="s">
        <v>180</v>
      </c>
      <c r="E5" s="349" t="s">
        <v>152</v>
      </c>
      <c r="F5" s="349" t="s">
        <v>153</v>
      </c>
      <c r="G5" s="348" t="s">
        <v>183</v>
      </c>
      <c r="H5" s="350" t="s">
        <v>184</v>
      </c>
    </row>
    <row r="6" spans="1:8" ht="31.5" customHeight="1">
      <c r="C6" s="368" t="s">
        <v>164</v>
      </c>
      <c r="D6" s="369" t="s">
        <v>179</v>
      </c>
      <c r="E6" s="375">
        <f>SUMIFS('BuyIn &amp; Cashout'!$H$6:$H$600,'BuyIn &amp; Cashout'!$F$6:$F$600,D6,'BuyIn &amp; Cashout'!$G$6:$G$600,$E$5)</f>
        <v>0</v>
      </c>
      <c r="F6" s="376">
        <f>-SUMIFS('BuyIn &amp; Cashout'!$H$6:$H$600,'BuyIn &amp; Cashout'!$F$6:$F$600,D6,'BuyIn &amp; Cashout'!$G$6:$G$600,$F$5)</f>
        <v>-89810</v>
      </c>
      <c r="G6" s="377">
        <f>SUM(E6:F6)</f>
        <v>-89810</v>
      </c>
      <c r="H6" s="353"/>
    </row>
    <row r="7" spans="1:8" ht="31.5" customHeight="1">
      <c r="C7" s="368" t="s">
        <v>162</v>
      </c>
      <c r="D7" s="369" t="s">
        <v>173</v>
      </c>
      <c r="E7" s="375">
        <f>SUMIFS('BuyIn &amp; Cashout'!$H$6:$H$600,'BuyIn &amp; Cashout'!$F$6:$F$600,D7,'BuyIn &amp; Cashout'!$G$6:$G$600,$E$5)</f>
        <v>0</v>
      </c>
      <c r="F7" s="376">
        <f>-SUMIFS('BuyIn &amp; Cashout'!$H$6:$H$600,'BuyIn &amp; Cashout'!$F$6:$F$600,D7,'BuyIn &amp; Cashout'!$G$6:$G$600,$F$5)</f>
        <v>-40950</v>
      </c>
      <c r="G7" s="377">
        <f t="shared" ref="G7:G23" si="0">SUM(E7:F7)</f>
        <v>-40950</v>
      </c>
      <c r="H7" s="351" t="s">
        <v>163</v>
      </c>
    </row>
    <row r="8" spans="1:8" ht="31.5" customHeight="1">
      <c r="A8" s="70" t="s">
        <v>152</v>
      </c>
      <c r="C8" s="368" t="s">
        <v>174</v>
      </c>
      <c r="D8" s="369" t="s">
        <v>175</v>
      </c>
      <c r="E8" s="375">
        <f>SUMIFS('BuyIn &amp; Cashout'!$H$6:$H$600,'BuyIn &amp; Cashout'!$F$6:$F$600,D8,'BuyIn &amp; Cashout'!$G$6:$G$600,$E$5)</f>
        <v>0</v>
      </c>
      <c r="F8" s="376">
        <f>-SUMIFS('BuyIn &amp; Cashout'!$H$6:$H$600,'BuyIn &amp; Cashout'!$F$6:$F$600,D8,'BuyIn &amp; Cashout'!$G$6:$G$600,$F$5)</f>
        <v>0</v>
      </c>
      <c r="G8" s="377">
        <f t="shared" si="0"/>
        <v>0</v>
      </c>
      <c r="H8" s="351"/>
    </row>
    <row r="9" spans="1:8" ht="31.5" customHeight="1">
      <c r="A9" s="70" t="s">
        <v>153</v>
      </c>
      <c r="C9" s="368">
        <v>1840</v>
      </c>
      <c r="D9" s="369" t="s">
        <v>176</v>
      </c>
      <c r="E9" s="375">
        <f>SUMIFS('BuyIn &amp; Cashout'!$H$6:$H$600,'BuyIn &amp; Cashout'!$F$6:$F$600,D9,'BuyIn &amp; Cashout'!$G$6:$G$600,$E$5)</f>
        <v>0</v>
      </c>
      <c r="F9" s="376">
        <f>-SUMIFS('BuyIn &amp; Cashout'!$H$6:$H$600,'BuyIn &amp; Cashout'!$F$6:$F$600,D9,'BuyIn &amp; Cashout'!$G$6:$G$600,$F$5)</f>
        <v>-726.5</v>
      </c>
      <c r="G9" s="377">
        <f t="shared" si="0"/>
        <v>-726.5</v>
      </c>
      <c r="H9" s="351"/>
    </row>
    <row r="10" spans="1:8" ht="31.5" customHeight="1">
      <c r="C10" s="370">
        <v>0</v>
      </c>
      <c r="D10" s="369">
        <v>0</v>
      </c>
      <c r="E10" s="375">
        <f>SUMIFS('BuyIn &amp; Cashout'!$H$6:$H$600,'BuyIn &amp; Cashout'!$F$6:$F$600,D10,'BuyIn &amp; Cashout'!$G$6:$G$600,$E$5)</f>
        <v>0</v>
      </c>
      <c r="F10" s="376">
        <f>-SUMIFS('BuyIn &amp; Cashout'!$H$6:$H$600,'BuyIn &amp; Cashout'!$F$6:$F$600,D10,'BuyIn &amp; Cashout'!$G$6:$G$600,$F$5)</f>
        <v>0</v>
      </c>
      <c r="G10" s="377">
        <f t="shared" si="0"/>
        <v>0</v>
      </c>
      <c r="H10" s="351"/>
    </row>
    <row r="11" spans="1:8" ht="31.5" customHeight="1">
      <c r="C11" s="370">
        <v>0</v>
      </c>
      <c r="D11" s="369">
        <v>0</v>
      </c>
      <c r="E11" s="375">
        <f>SUMIFS('BuyIn &amp; Cashout'!$H$6:$H$600,'BuyIn &amp; Cashout'!$F$6:$F$600,D11,'BuyIn &amp; Cashout'!$G$6:$G$600,$E$5)</f>
        <v>0</v>
      </c>
      <c r="F11" s="376">
        <f>-SUMIFS('BuyIn &amp; Cashout'!$H$6:$H$600,'BuyIn &amp; Cashout'!$F$6:$F$600,D11,'BuyIn &amp; Cashout'!$G$6:$G$600,$F$5)</f>
        <v>0</v>
      </c>
      <c r="G11" s="377">
        <f t="shared" si="0"/>
        <v>0</v>
      </c>
      <c r="H11" s="351"/>
    </row>
    <row r="12" spans="1:8" ht="31.5" customHeight="1">
      <c r="C12" s="370">
        <v>0</v>
      </c>
      <c r="D12" s="369">
        <v>0</v>
      </c>
      <c r="E12" s="375">
        <f>SUMIFS('BuyIn &amp; Cashout'!$H$6:$H$600,'BuyIn &amp; Cashout'!$F$6:$F$600,D12,'BuyIn &amp; Cashout'!$G$6:$G$600,$E$5)</f>
        <v>0</v>
      </c>
      <c r="F12" s="376">
        <f>-SUMIFS('BuyIn &amp; Cashout'!$H$6:$H$600,'BuyIn &amp; Cashout'!$F$6:$F$600,D12,'BuyIn &amp; Cashout'!$G$6:$G$600,$F$5)</f>
        <v>0</v>
      </c>
      <c r="G12" s="377">
        <f t="shared" si="0"/>
        <v>0</v>
      </c>
      <c r="H12" s="351"/>
    </row>
    <row r="13" spans="1:8" ht="31.5" customHeight="1">
      <c r="C13" s="370">
        <v>0</v>
      </c>
      <c r="D13" s="369">
        <v>0</v>
      </c>
      <c r="E13" s="375">
        <f>SUMIFS('BuyIn &amp; Cashout'!$H$6:$H$600,'BuyIn &amp; Cashout'!$F$6:$F$600,D13,'BuyIn &amp; Cashout'!$G$6:$G$600,$E$5)</f>
        <v>0</v>
      </c>
      <c r="F13" s="376">
        <f>-SUMIFS('BuyIn &amp; Cashout'!$H$6:$H$600,'BuyIn &amp; Cashout'!$F$6:$F$600,D13,'BuyIn &amp; Cashout'!$G$6:$G$600,$F$5)</f>
        <v>0</v>
      </c>
      <c r="G13" s="377">
        <f t="shared" si="0"/>
        <v>0</v>
      </c>
      <c r="H13" s="351"/>
    </row>
    <row r="14" spans="1:8" ht="31.5" customHeight="1">
      <c r="C14" s="370">
        <v>0</v>
      </c>
      <c r="D14" s="369">
        <v>0</v>
      </c>
      <c r="E14" s="375">
        <f>SUMIFS('BuyIn &amp; Cashout'!$H$6:$H$600,'BuyIn &amp; Cashout'!$F$6:$F$600,D14,'BuyIn &amp; Cashout'!$G$6:$G$600,$E$5)</f>
        <v>0</v>
      </c>
      <c r="F14" s="376">
        <f>-SUMIFS('BuyIn &amp; Cashout'!$H$6:$H$600,'BuyIn &amp; Cashout'!$F$6:$F$600,D14,'BuyIn &amp; Cashout'!$G$6:$G$600,$F$5)</f>
        <v>0</v>
      </c>
      <c r="G14" s="377">
        <f t="shared" si="0"/>
        <v>0</v>
      </c>
      <c r="H14" s="351"/>
    </row>
    <row r="15" spans="1:8" ht="31.5" customHeight="1">
      <c r="C15" s="370">
        <v>0</v>
      </c>
      <c r="D15" s="369">
        <v>0</v>
      </c>
      <c r="E15" s="375">
        <f>SUMIFS('BuyIn &amp; Cashout'!$H$6:$H$600,'BuyIn &amp; Cashout'!$F$6:$F$600,D15,'BuyIn &amp; Cashout'!$G$6:$G$600,$E$5)</f>
        <v>0</v>
      </c>
      <c r="F15" s="376">
        <f>-SUMIFS('BuyIn &amp; Cashout'!$H$6:$H$600,'BuyIn &amp; Cashout'!$F$6:$F$600,D15,'BuyIn &amp; Cashout'!$G$6:$G$600,$F$5)</f>
        <v>0</v>
      </c>
      <c r="G15" s="377">
        <f t="shared" si="0"/>
        <v>0</v>
      </c>
      <c r="H15" s="351"/>
    </row>
    <row r="16" spans="1:8" ht="31.5" customHeight="1">
      <c r="C16" s="370">
        <v>0</v>
      </c>
      <c r="D16" s="369">
        <v>0</v>
      </c>
      <c r="E16" s="375">
        <f>SUMIFS('BuyIn &amp; Cashout'!$H$6:$H$600,'BuyIn &amp; Cashout'!$F$6:$F$600,D16,'BuyIn &amp; Cashout'!$G$6:$G$600,$E$5)</f>
        <v>0</v>
      </c>
      <c r="F16" s="376">
        <f>-SUMIFS('BuyIn &amp; Cashout'!$H$6:$H$600,'BuyIn &amp; Cashout'!$F$6:$F$600,D16,'BuyIn &amp; Cashout'!$G$6:$G$600,$F$5)</f>
        <v>0</v>
      </c>
      <c r="G16" s="377">
        <f t="shared" si="0"/>
        <v>0</v>
      </c>
      <c r="H16" s="351"/>
    </row>
    <row r="17" spans="3:10" ht="31.5" customHeight="1">
      <c r="C17" s="370">
        <v>0</v>
      </c>
      <c r="D17" s="369">
        <v>0</v>
      </c>
      <c r="E17" s="375">
        <f>SUMIFS('BuyIn &amp; Cashout'!$H$6:$H$600,'BuyIn &amp; Cashout'!$F$6:$F$600,D17,'BuyIn &amp; Cashout'!$G$6:$G$600,$E$5)</f>
        <v>0</v>
      </c>
      <c r="F17" s="376">
        <f>-SUMIFS('BuyIn &amp; Cashout'!$H$6:$H$600,'BuyIn &amp; Cashout'!$F$6:$F$600,D17,'BuyIn &amp; Cashout'!$G$6:$G$600,$F$5)</f>
        <v>0</v>
      </c>
      <c r="G17" s="377">
        <f t="shared" si="0"/>
        <v>0</v>
      </c>
      <c r="H17" s="351"/>
    </row>
    <row r="18" spans="3:10" ht="31.5" customHeight="1">
      <c r="C18" s="370">
        <v>0</v>
      </c>
      <c r="D18" s="369">
        <v>0</v>
      </c>
      <c r="E18" s="375">
        <f>SUMIFS('BuyIn &amp; Cashout'!$H$6:$H$600,'BuyIn &amp; Cashout'!$F$6:$F$600,D18,'BuyIn &amp; Cashout'!$G$6:$G$600,$E$5)</f>
        <v>0</v>
      </c>
      <c r="F18" s="376">
        <f>-SUMIFS('BuyIn &amp; Cashout'!$H$6:$H$600,'BuyIn &amp; Cashout'!$F$6:$F$600,D18,'BuyIn &amp; Cashout'!$G$6:$G$600,$F$5)</f>
        <v>0</v>
      </c>
      <c r="G18" s="377">
        <f t="shared" si="0"/>
        <v>0</v>
      </c>
      <c r="H18" s="351"/>
    </row>
    <row r="19" spans="3:10" ht="31.5" customHeight="1">
      <c r="C19" s="370">
        <v>0</v>
      </c>
      <c r="D19" s="369">
        <v>0</v>
      </c>
      <c r="E19" s="375">
        <f>SUMIFS('BuyIn &amp; Cashout'!$H$6:$H$600,'BuyIn &amp; Cashout'!$F$6:$F$600,D19,'BuyIn &amp; Cashout'!$G$6:$G$600,$E$5)</f>
        <v>0</v>
      </c>
      <c r="F19" s="376">
        <f>-SUMIFS('BuyIn &amp; Cashout'!$H$6:$H$600,'BuyIn &amp; Cashout'!$F$6:$F$600,D19,'BuyIn &amp; Cashout'!$G$6:$G$600,$F$5)</f>
        <v>0</v>
      </c>
      <c r="G19" s="377">
        <f t="shared" si="0"/>
        <v>0</v>
      </c>
      <c r="H19" s="351"/>
    </row>
    <row r="20" spans="3:10" ht="31.5" customHeight="1">
      <c r="C20" s="370">
        <v>0</v>
      </c>
      <c r="D20" s="369">
        <v>0</v>
      </c>
      <c r="E20" s="375">
        <f>SUMIFS('BuyIn &amp; Cashout'!$H$6:$H$600,'BuyIn &amp; Cashout'!$F$6:$F$600,D20,'BuyIn &amp; Cashout'!$G$6:$G$600,$E$5)</f>
        <v>0</v>
      </c>
      <c r="F20" s="376">
        <f>-SUMIFS('BuyIn &amp; Cashout'!$H$6:$H$600,'BuyIn &amp; Cashout'!$F$6:$F$600,D20,'BuyIn &amp; Cashout'!$G$6:$G$600,$F$5)</f>
        <v>0</v>
      </c>
      <c r="G20" s="377">
        <f t="shared" si="0"/>
        <v>0</v>
      </c>
      <c r="H20" s="351"/>
    </row>
    <row r="21" spans="3:10" ht="31.5" customHeight="1">
      <c r="C21" s="370">
        <v>0</v>
      </c>
      <c r="D21" s="369">
        <v>0</v>
      </c>
      <c r="E21" s="375">
        <f>SUMIFS('BuyIn &amp; Cashout'!$H$6:$H$600,'BuyIn &amp; Cashout'!$F$6:$F$600,D21,'BuyIn &amp; Cashout'!$G$6:$G$600,$E$5)</f>
        <v>0</v>
      </c>
      <c r="F21" s="376">
        <f>-SUMIFS('BuyIn &amp; Cashout'!$H$6:$H$600,'BuyIn &amp; Cashout'!$F$6:$F$600,D21,'BuyIn &amp; Cashout'!$G$6:$G$600,$F$5)</f>
        <v>0</v>
      </c>
      <c r="G21" s="377">
        <f t="shared" si="0"/>
        <v>0</v>
      </c>
      <c r="H21" s="351"/>
    </row>
    <row r="22" spans="3:10" ht="31.5" customHeight="1">
      <c r="C22" s="370">
        <v>0</v>
      </c>
      <c r="D22" s="369">
        <v>0</v>
      </c>
      <c r="E22" s="375">
        <f>SUMIFS('BuyIn &amp; Cashout'!$H$6:$H$600,'BuyIn &amp; Cashout'!$F$6:$F$600,D22,'BuyIn &amp; Cashout'!$G$6:$G$600,$E$5)</f>
        <v>0</v>
      </c>
      <c r="F22" s="376">
        <f>-SUMIFS('BuyIn &amp; Cashout'!$H$6:$H$600,'BuyIn &amp; Cashout'!$F$6:$F$600,D22,'BuyIn &amp; Cashout'!$G$6:$G$600,$F$5)</f>
        <v>0</v>
      </c>
      <c r="G22" s="377">
        <f t="shared" si="0"/>
        <v>0</v>
      </c>
      <c r="H22" s="351"/>
    </row>
    <row r="23" spans="3:10" ht="31.5" customHeight="1" thickBot="1">
      <c r="C23" s="371">
        <v>0</v>
      </c>
      <c r="D23" s="372">
        <v>0</v>
      </c>
      <c r="E23" s="378">
        <f>SUMIFS('BuyIn &amp; Cashout'!$H$6:$H$600,'BuyIn &amp; Cashout'!$F$6:$F$600,D23,'BuyIn &amp; Cashout'!$G$6:$G$600,$E$5)</f>
        <v>0</v>
      </c>
      <c r="F23" s="379">
        <f>-SUMIFS('BuyIn &amp; Cashout'!$H$6:$H$600,'BuyIn &amp; Cashout'!$F$6:$F$600,D23,'BuyIn &amp; Cashout'!$G$6:$G$600,$F$5)</f>
        <v>0</v>
      </c>
      <c r="G23" s="380">
        <f t="shared" si="0"/>
        <v>0</v>
      </c>
      <c r="H23" s="352"/>
    </row>
    <row r="24" spans="3:10" ht="31.5" customHeight="1">
      <c r="C24" s="373"/>
      <c r="D24" s="373"/>
      <c r="E24" s="373"/>
      <c r="F24" s="373"/>
      <c r="G24" s="373"/>
      <c r="H24" s="373"/>
    </row>
    <row r="25" spans="3:10" ht="31.5" customHeight="1">
      <c r="C25" s="504" t="s">
        <v>177</v>
      </c>
      <c r="D25" s="504"/>
      <c r="E25" s="373"/>
      <c r="F25" s="504" t="s">
        <v>178</v>
      </c>
      <c r="G25" s="504"/>
      <c r="H25" s="373"/>
    </row>
    <row r="26" spans="3:10" ht="31.5" customHeight="1">
      <c r="C26" s="373"/>
      <c r="D26" s="373"/>
      <c r="E26" s="373"/>
      <c r="F26" s="373"/>
      <c r="G26" s="373"/>
      <c r="H26" s="373"/>
      <c r="I26" s="373"/>
      <c r="J26" s="373"/>
    </row>
    <row r="27" spans="3:10" ht="31.5" customHeight="1">
      <c r="C27" s="373"/>
      <c r="D27" s="373"/>
      <c r="E27" s="373"/>
      <c r="F27" s="373"/>
      <c r="G27" s="373"/>
      <c r="H27" s="373"/>
      <c r="I27" s="373"/>
      <c r="J27" s="373"/>
    </row>
    <row r="28" spans="3:10" ht="31.5" customHeight="1">
      <c r="C28" s="373"/>
      <c r="D28" s="373"/>
      <c r="E28" s="373"/>
      <c r="F28" s="373"/>
      <c r="G28" s="373"/>
      <c r="H28" s="373"/>
      <c r="I28" s="373"/>
      <c r="J28" s="373"/>
    </row>
    <row r="29" spans="3:10" ht="31.5" customHeight="1">
      <c r="C29" s="373"/>
      <c r="D29" s="373"/>
      <c r="E29" s="373"/>
      <c r="F29" s="373"/>
      <c r="G29" s="373"/>
      <c r="H29" s="373"/>
      <c r="I29" s="373"/>
      <c r="J29" s="373"/>
    </row>
    <row r="30" spans="3:10" ht="31.5" customHeight="1">
      <c r="C30" s="373"/>
      <c r="D30" s="373"/>
      <c r="E30" s="373"/>
      <c r="F30" s="373"/>
      <c r="G30" s="373"/>
      <c r="H30" s="373"/>
      <c r="I30" s="373"/>
      <c r="J30" s="373"/>
    </row>
    <row r="31" spans="3:10" ht="31.5" customHeight="1">
      <c r="C31" s="373"/>
      <c r="D31" s="373"/>
      <c r="E31" s="373"/>
      <c r="F31" s="373"/>
      <c r="G31" s="373"/>
      <c r="H31" s="373"/>
      <c r="I31" s="373"/>
      <c r="J31" s="373"/>
    </row>
    <row r="32" spans="3:10" ht="31.5" customHeight="1">
      <c r="C32" s="373"/>
      <c r="D32" s="373"/>
      <c r="E32" s="373"/>
      <c r="F32" s="373"/>
      <c r="G32" s="373"/>
      <c r="H32" s="373"/>
      <c r="I32" s="373"/>
      <c r="J32" s="373"/>
    </row>
    <row r="33" spans="3:10" ht="31.5" customHeight="1">
      <c r="C33" s="373"/>
      <c r="D33" s="373"/>
      <c r="E33" s="373"/>
      <c r="F33" s="373"/>
      <c r="G33" s="373"/>
      <c r="H33" s="373"/>
      <c r="I33" s="373"/>
      <c r="J33" s="373"/>
    </row>
    <row r="34" spans="3:10" ht="31.5" customHeight="1">
      <c r="C34" s="373"/>
      <c r="D34" s="373"/>
      <c r="E34" s="373"/>
      <c r="F34" s="373"/>
      <c r="G34" s="373"/>
      <c r="H34" s="373"/>
      <c r="I34" s="373"/>
      <c r="J34" s="373"/>
    </row>
    <row r="35" spans="3:10" ht="31.5" customHeight="1">
      <c r="C35" s="373"/>
      <c r="D35" s="373"/>
      <c r="E35" s="373"/>
      <c r="F35" s="373"/>
      <c r="G35" s="373"/>
      <c r="H35" s="373"/>
      <c r="I35" s="373"/>
      <c r="J35" s="373"/>
    </row>
    <row r="36" spans="3:10" ht="31.5" customHeight="1">
      <c r="C36" s="373"/>
      <c r="D36" s="373"/>
      <c r="E36" s="373"/>
      <c r="F36" s="373"/>
      <c r="G36" s="373"/>
      <c r="H36" s="373"/>
      <c r="I36" s="373"/>
      <c r="J36" s="373"/>
    </row>
    <row r="37" spans="3:10" ht="31.5" customHeight="1">
      <c r="C37" s="373"/>
      <c r="D37" s="373"/>
      <c r="E37" s="373"/>
      <c r="F37" s="373"/>
      <c r="G37" s="373"/>
      <c r="H37" s="373"/>
      <c r="I37" s="373"/>
      <c r="J37" s="373"/>
    </row>
    <row r="38" spans="3:10" ht="31.5" customHeight="1">
      <c r="C38" s="373"/>
      <c r="D38" s="373"/>
      <c r="E38" s="373"/>
      <c r="F38" s="373"/>
      <c r="G38" s="373"/>
      <c r="H38" s="373"/>
      <c r="I38" s="373"/>
      <c r="J38" s="373"/>
    </row>
    <row r="39" spans="3:10" ht="31.5" customHeight="1">
      <c r="C39" s="373"/>
      <c r="D39" s="373"/>
      <c r="E39" s="373"/>
      <c r="F39" s="373"/>
      <c r="G39" s="373"/>
      <c r="H39" s="373"/>
      <c r="I39" s="373"/>
      <c r="J39" s="373"/>
    </row>
    <row r="40" spans="3:10" ht="31.5" customHeight="1">
      <c r="C40" s="373"/>
      <c r="D40" s="373"/>
      <c r="E40" s="373"/>
      <c r="F40" s="373"/>
      <c r="G40" s="373"/>
      <c r="H40" s="373"/>
      <c r="I40" s="373"/>
      <c r="J40" s="373"/>
    </row>
    <row r="41" spans="3:10" ht="31.5" customHeight="1">
      <c r="C41" s="373"/>
      <c r="D41" s="373"/>
      <c r="E41" s="373"/>
      <c r="F41" s="373"/>
      <c r="G41" s="373"/>
      <c r="H41" s="373"/>
      <c r="I41" s="373"/>
      <c r="J41" s="373"/>
    </row>
    <row r="42" spans="3:10" ht="31.5" customHeight="1">
      <c r="C42" s="373"/>
      <c r="D42" s="373"/>
      <c r="E42" s="373"/>
      <c r="F42" s="373"/>
      <c r="G42" s="373"/>
      <c r="H42" s="373"/>
      <c r="I42" s="373"/>
      <c r="J42" s="373"/>
    </row>
    <row r="43" spans="3:10" ht="31.5" customHeight="1">
      <c r="C43" s="373"/>
      <c r="D43" s="373"/>
      <c r="E43" s="373"/>
      <c r="F43" s="373"/>
      <c r="G43" s="373"/>
      <c r="H43" s="373"/>
      <c r="I43" s="373"/>
      <c r="J43" s="373"/>
    </row>
    <row r="44" spans="3:10" ht="31.5" customHeight="1">
      <c r="C44" s="373"/>
      <c r="D44" s="373"/>
      <c r="E44" s="373"/>
      <c r="F44" s="373"/>
      <c r="G44" s="373"/>
      <c r="H44" s="373"/>
      <c r="I44" s="373"/>
      <c r="J44" s="373"/>
    </row>
    <row r="45" spans="3:10" ht="31.5" customHeight="1">
      <c r="C45" s="373"/>
      <c r="D45" s="373"/>
      <c r="E45" s="373"/>
      <c r="F45" s="373"/>
      <c r="G45" s="373"/>
      <c r="H45" s="373"/>
      <c r="I45" s="373"/>
      <c r="J45" s="373"/>
    </row>
    <row r="46" spans="3:10" ht="31.5" customHeight="1">
      <c r="C46" s="373"/>
      <c r="D46" s="373"/>
      <c r="E46" s="373"/>
      <c r="F46" s="373"/>
      <c r="G46" s="373"/>
      <c r="H46" s="373"/>
      <c r="I46" s="373"/>
      <c r="J46" s="373"/>
    </row>
    <row r="47" spans="3:10" ht="31.5" customHeight="1">
      <c r="C47" s="373"/>
      <c r="D47" s="373"/>
      <c r="E47" s="373"/>
      <c r="F47" s="373"/>
      <c r="G47" s="373"/>
      <c r="H47" s="373"/>
      <c r="I47" s="373"/>
      <c r="J47" s="373"/>
    </row>
    <row r="48" spans="3:10" ht="31.5" customHeight="1">
      <c r="C48" s="373"/>
      <c r="D48" s="373"/>
      <c r="E48" s="373"/>
      <c r="F48" s="373"/>
      <c r="G48" s="373"/>
      <c r="H48" s="373"/>
      <c r="I48" s="373"/>
      <c r="J48" s="373"/>
    </row>
    <row r="49" spans="3:10" ht="31.5" customHeight="1">
      <c r="C49" s="373"/>
      <c r="D49" s="373"/>
      <c r="E49" s="373"/>
      <c r="F49" s="373"/>
      <c r="G49" s="373"/>
      <c r="H49" s="373"/>
      <c r="I49" s="373"/>
      <c r="J49" s="373"/>
    </row>
    <row r="50" spans="3:10" ht="31.5" customHeight="1">
      <c r="C50" s="373"/>
      <c r="D50" s="373"/>
      <c r="E50" s="373"/>
      <c r="F50" s="373"/>
      <c r="G50" s="373"/>
      <c r="H50" s="373"/>
      <c r="I50" s="373"/>
      <c r="J50" s="373"/>
    </row>
    <row r="51" spans="3:10" ht="31.5" customHeight="1">
      <c r="C51" s="373"/>
      <c r="D51" s="373"/>
      <c r="E51" s="373"/>
      <c r="F51" s="373"/>
      <c r="G51" s="373"/>
      <c r="H51" s="373"/>
      <c r="I51" s="373"/>
      <c r="J51" s="373"/>
    </row>
    <row r="52" spans="3:10" ht="31.5" customHeight="1">
      <c r="C52" s="373"/>
      <c r="D52" s="373"/>
      <c r="E52" s="373"/>
      <c r="F52" s="373"/>
      <c r="G52" s="373"/>
      <c r="H52" s="373"/>
      <c r="I52" s="373"/>
      <c r="J52" s="373"/>
    </row>
    <row r="53" spans="3:10" ht="31.5" customHeight="1">
      <c r="C53" s="373"/>
      <c r="D53" s="373"/>
      <c r="E53" s="373"/>
      <c r="F53" s="373"/>
      <c r="G53" s="373"/>
      <c r="H53" s="373"/>
      <c r="I53" s="373"/>
      <c r="J53" s="373"/>
    </row>
    <row r="54" spans="3:10" ht="31.5" customHeight="1">
      <c r="C54" s="373"/>
      <c r="D54" s="373"/>
      <c r="E54" s="373"/>
      <c r="F54" s="373"/>
      <c r="G54" s="373"/>
      <c r="H54" s="373"/>
      <c r="I54" s="373"/>
      <c r="J54" s="373"/>
    </row>
    <row r="55" spans="3:10" ht="31.5" customHeight="1">
      <c r="C55" s="373"/>
      <c r="D55" s="373"/>
      <c r="E55" s="373"/>
      <c r="F55" s="373"/>
      <c r="G55" s="373"/>
      <c r="H55" s="373"/>
      <c r="I55" s="373"/>
      <c r="J55" s="373"/>
    </row>
    <row r="56" spans="3:10" ht="31.5" customHeight="1">
      <c r="C56" s="373"/>
      <c r="D56" s="373"/>
      <c r="E56" s="373"/>
      <c r="F56" s="373"/>
      <c r="G56" s="373"/>
      <c r="H56" s="373"/>
      <c r="I56" s="373"/>
      <c r="J56" s="373"/>
    </row>
    <row r="57" spans="3:10" ht="31.5" customHeight="1">
      <c r="C57" s="373"/>
      <c r="D57" s="373"/>
      <c r="E57" s="373"/>
      <c r="F57" s="373"/>
      <c r="G57" s="373"/>
      <c r="H57" s="373"/>
      <c r="I57" s="373"/>
      <c r="J57" s="373"/>
    </row>
    <row r="58" spans="3:10" ht="31.5" customHeight="1">
      <c r="C58" s="373"/>
      <c r="D58" s="373"/>
      <c r="E58" s="373"/>
      <c r="F58" s="373"/>
      <c r="G58" s="373"/>
      <c r="H58" s="373"/>
      <c r="I58" s="373"/>
      <c r="J58" s="373"/>
    </row>
    <row r="59" spans="3:10" ht="31.5" customHeight="1">
      <c r="C59" s="373"/>
      <c r="D59" s="373"/>
      <c r="E59" s="373"/>
      <c r="F59" s="373"/>
      <c r="G59" s="373"/>
      <c r="H59" s="373"/>
      <c r="I59" s="373"/>
      <c r="J59" s="373"/>
    </row>
    <row r="60" spans="3:10" ht="31.5" customHeight="1">
      <c r="C60" s="373"/>
      <c r="D60" s="373"/>
      <c r="E60" s="373"/>
      <c r="F60" s="373"/>
      <c r="G60" s="373"/>
      <c r="H60" s="373"/>
      <c r="I60" s="373"/>
      <c r="J60" s="373"/>
    </row>
    <row r="61" spans="3:10" ht="31.5" customHeight="1">
      <c r="C61" s="373"/>
      <c r="D61" s="373"/>
      <c r="E61" s="373"/>
      <c r="F61" s="373"/>
      <c r="G61" s="373"/>
      <c r="H61" s="373"/>
      <c r="I61" s="373"/>
      <c r="J61" s="373"/>
    </row>
    <row r="62" spans="3:10" ht="31.5" customHeight="1">
      <c r="C62" s="373"/>
      <c r="D62" s="373"/>
      <c r="E62" s="373"/>
      <c r="F62" s="373"/>
      <c r="G62" s="373"/>
      <c r="H62" s="373"/>
      <c r="I62" s="373"/>
      <c r="J62" s="373"/>
    </row>
    <row r="63" spans="3:10" ht="31.5" customHeight="1">
      <c r="C63" s="373"/>
      <c r="D63" s="373"/>
      <c r="E63" s="373"/>
      <c r="F63" s="373"/>
      <c r="G63" s="373"/>
      <c r="H63" s="373"/>
      <c r="I63" s="373"/>
      <c r="J63" s="373"/>
    </row>
    <row r="64" spans="3:10" ht="31.5" customHeight="1">
      <c r="C64" s="373"/>
      <c r="D64" s="373"/>
      <c r="E64" s="373"/>
      <c r="F64" s="373"/>
      <c r="G64" s="373"/>
      <c r="H64" s="373"/>
      <c r="I64" s="373"/>
      <c r="J64" s="373"/>
    </row>
    <row r="65" spans="3:10" ht="31.5" customHeight="1">
      <c r="C65" s="373"/>
      <c r="D65" s="373"/>
      <c r="E65" s="373"/>
      <c r="F65" s="373"/>
      <c r="G65" s="373"/>
      <c r="H65" s="373"/>
      <c r="I65" s="373"/>
      <c r="J65" s="373"/>
    </row>
    <row r="66" spans="3:10" ht="31.5" customHeight="1">
      <c r="C66" s="373"/>
      <c r="D66" s="373"/>
      <c r="E66" s="373"/>
      <c r="F66" s="373"/>
      <c r="G66" s="373"/>
      <c r="H66" s="373"/>
      <c r="I66" s="373"/>
      <c r="J66" s="373"/>
    </row>
    <row r="67" spans="3:10" ht="31.5" customHeight="1">
      <c r="C67" s="373"/>
      <c r="D67" s="373"/>
      <c r="E67" s="373"/>
      <c r="F67" s="373"/>
      <c r="G67" s="373"/>
      <c r="H67" s="373"/>
      <c r="I67" s="373"/>
      <c r="J67" s="373"/>
    </row>
    <row r="68" spans="3:10" ht="31.5" customHeight="1">
      <c r="C68" s="373"/>
      <c r="D68" s="373"/>
      <c r="E68" s="373"/>
      <c r="F68" s="373"/>
      <c r="G68" s="373"/>
      <c r="H68" s="373"/>
      <c r="I68" s="373"/>
      <c r="J68" s="373"/>
    </row>
    <row r="69" spans="3:10" ht="31.5" customHeight="1">
      <c r="C69" s="373"/>
      <c r="D69" s="373"/>
      <c r="E69" s="373"/>
      <c r="F69" s="373"/>
      <c r="G69" s="373"/>
      <c r="H69" s="373"/>
      <c r="I69" s="373"/>
      <c r="J69" s="373"/>
    </row>
    <row r="70" spans="3:10" ht="31.5" customHeight="1">
      <c r="C70" s="373"/>
      <c r="D70" s="373"/>
      <c r="E70" s="373"/>
      <c r="F70" s="373"/>
      <c r="G70" s="373"/>
      <c r="H70" s="373"/>
      <c r="I70" s="373"/>
      <c r="J70" s="373"/>
    </row>
    <row r="71" spans="3:10" ht="31.5" customHeight="1">
      <c r="C71" s="373"/>
      <c r="D71" s="373"/>
      <c r="E71" s="373"/>
      <c r="F71" s="373"/>
      <c r="G71" s="373"/>
      <c r="H71" s="373"/>
      <c r="I71" s="373"/>
      <c r="J71" s="373"/>
    </row>
    <row r="72" spans="3:10" ht="31.5" customHeight="1">
      <c r="C72" s="373"/>
      <c r="D72" s="373"/>
      <c r="E72" s="373"/>
      <c r="F72" s="373"/>
      <c r="G72" s="373"/>
      <c r="H72" s="373"/>
      <c r="I72" s="373"/>
      <c r="J72" s="373"/>
    </row>
    <row r="73" spans="3:10" ht="31.5" customHeight="1">
      <c r="C73" s="373"/>
      <c r="D73" s="373"/>
      <c r="E73" s="373"/>
      <c r="F73" s="373"/>
      <c r="G73" s="373"/>
      <c r="H73" s="373"/>
      <c r="I73" s="373"/>
      <c r="J73" s="373"/>
    </row>
    <row r="74" spans="3:10" ht="31.5" customHeight="1">
      <c r="C74" s="373"/>
      <c r="D74" s="373"/>
      <c r="E74" s="373"/>
      <c r="F74" s="373"/>
      <c r="G74" s="373"/>
      <c r="H74" s="373"/>
      <c r="I74" s="373"/>
      <c r="J74" s="373"/>
    </row>
    <row r="75" spans="3:10" ht="31.5" customHeight="1">
      <c r="C75" s="373"/>
      <c r="D75" s="373"/>
      <c r="E75" s="373"/>
      <c r="F75" s="373"/>
      <c r="G75" s="373"/>
      <c r="H75" s="373"/>
      <c r="I75" s="373"/>
      <c r="J75" s="373"/>
    </row>
    <row r="76" spans="3:10" ht="31.5" customHeight="1">
      <c r="C76" s="373"/>
      <c r="D76" s="373"/>
      <c r="E76" s="373"/>
      <c r="F76" s="373"/>
      <c r="G76" s="373"/>
      <c r="H76" s="373"/>
      <c r="I76" s="373"/>
      <c r="J76" s="373"/>
    </row>
    <row r="77" spans="3:10" ht="31.5" customHeight="1">
      <c r="C77" s="373"/>
      <c r="D77" s="373"/>
      <c r="E77" s="373"/>
      <c r="F77" s="373"/>
      <c r="G77" s="373"/>
      <c r="H77" s="373"/>
      <c r="I77" s="373"/>
      <c r="J77" s="373"/>
    </row>
    <row r="78" spans="3:10" ht="31.5" customHeight="1">
      <c r="C78" s="373"/>
      <c r="D78" s="373"/>
      <c r="E78" s="373"/>
      <c r="F78" s="373"/>
      <c r="G78" s="373"/>
      <c r="H78" s="373"/>
      <c r="I78" s="373"/>
      <c r="J78" s="373"/>
    </row>
    <row r="79" spans="3:10" ht="31.5" customHeight="1">
      <c r="C79" s="373"/>
      <c r="D79" s="373"/>
      <c r="E79" s="373"/>
      <c r="F79" s="373"/>
      <c r="G79" s="373"/>
      <c r="H79" s="373"/>
      <c r="I79" s="373"/>
      <c r="J79" s="373"/>
    </row>
    <row r="80" spans="3:10" ht="31.5" customHeight="1">
      <c r="C80" s="373"/>
      <c r="D80" s="373"/>
      <c r="E80" s="373"/>
      <c r="F80" s="373"/>
      <c r="G80" s="373"/>
      <c r="H80" s="373"/>
      <c r="I80" s="373"/>
      <c r="J80" s="373"/>
    </row>
    <row r="81" spans="3:10" ht="31.5" customHeight="1">
      <c r="C81" s="373"/>
      <c r="D81" s="373"/>
      <c r="E81" s="373"/>
      <c r="F81" s="373"/>
      <c r="G81" s="373"/>
      <c r="H81" s="373"/>
      <c r="I81" s="373"/>
      <c r="J81" s="373"/>
    </row>
    <row r="82" spans="3:10" ht="31.5" customHeight="1">
      <c r="C82" s="373"/>
      <c r="D82" s="373"/>
      <c r="E82" s="373"/>
      <c r="F82" s="373"/>
      <c r="G82" s="373"/>
      <c r="H82" s="373"/>
      <c r="I82" s="373"/>
      <c r="J82" s="373"/>
    </row>
    <row r="83" spans="3:10" ht="31.5" customHeight="1">
      <c r="C83" s="373"/>
      <c r="D83" s="373"/>
      <c r="E83" s="373"/>
      <c r="F83" s="373"/>
      <c r="G83" s="373"/>
      <c r="H83" s="373"/>
      <c r="I83" s="373"/>
      <c r="J83" s="373"/>
    </row>
    <row r="84" spans="3:10" ht="31.5" customHeight="1">
      <c r="C84" s="373"/>
      <c r="D84" s="373"/>
      <c r="E84" s="373"/>
      <c r="F84" s="373"/>
      <c r="G84" s="373"/>
      <c r="H84" s="373"/>
      <c r="I84" s="373"/>
      <c r="J84" s="373"/>
    </row>
    <row r="85" spans="3:10" ht="31.5" customHeight="1">
      <c r="C85" s="373"/>
      <c r="D85" s="373"/>
      <c r="E85" s="373"/>
      <c r="F85" s="373"/>
      <c r="G85" s="373"/>
      <c r="H85" s="373"/>
      <c r="I85" s="373"/>
      <c r="J85" s="373"/>
    </row>
    <row r="86" spans="3:10" ht="31.5" customHeight="1">
      <c r="C86" s="373"/>
      <c r="D86" s="373"/>
      <c r="E86" s="373"/>
      <c r="F86" s="373"/>
      <c r="G86" s="373"/>
      <c r="H86" s="373"/>
      <c r="I86" s="373"/>
      <c r="J86" s="373"/>
    </row>
    <row r="87" spans="3:10" ht="31.5" customHeight="1">
      <c r="C87" s="373"/>
      <c r="D87" s="373"/>
      <c r="E87" s="373"/>
      <c r="F87" s="373"/>
      <c r="G87" s="373"/>
      <c r="H87" s="373"/>
      <c r="I87" s="373"/>
      <c r="J87" s="373"/>
    </row>
    <row r="88" spans="3:10" ht="31.5" customHeight="1">
      <c r="C88" s="373"/>
      <c r="D88" s="373"/>
      <c r="E88" s="373"/>
      <c r="F88" s="373"/>
      <c r="G88" s="373"/>
      <c r="H88" s="373"/>
      <c r="I88" s="373"/>
      <c r="J88" s="373"/>
    </row>
    <row r="89" spans="3:10" ht="31.5" customHeight="1">
      <c r="C89" s="373"/>
      <c r="D89" s="373"/>
      <c r="E89" s="373"/>
      <c r="F89" s="373"/>
      <c r="G89" s="373"/>
      <c r="H89" s="373"/>
      <c r="I89" s="373"/>
      <c r="J89" s="373"/>
    </row>
    <row r="90" spans="3:10" ht="31.5" customHeight="1">
      <c r="C90" s="373"/>
      <c r="D90" s="373"/>
      <c r="E90" s="373"/>
      <c r="F90" s="373"/>
      <c r="G90" s="373"/>
      <c r="H90" s="373"/>
      <c r="I90" s="373"/>
      <c r="J90" s="373"/>
    </row>
    <row r="91" spans="3:10" ht="31.5" customHeight="1">
      <c r="C91" s="373"/>
      <c r="D91" s="373"/>
      <c r="E91" s="373"/>
      <c r="F91" s="373"/>
      <c r="G91" s="373"/>
      <c r="H91" s="373"/>
      <c r="I91" s="373"/>
      <c r="J91" s="373"/>
    </row>
    <row r="92" spans="3:10" ht="31.5" customHeight="1">
      <c r="C92" s="373"/>
      <c r="D92" s="373"/>
      <c r="E92" s="373"/>
      <c r="F92" s="373"/>
      <c r="G92" s="373"/>
      <c r="H92" s="373"/>
      <c r="I92" s="373"/>
      <c r="J92" s="373"/>
    </row>
    <row r="93" spans="3:10" ht="31.5" customHeight="1">
      <c r="C93" s="373"/>
      <c r="D93" s="373"/>
      <c r="E93" s="373"/>
      <c r="F93" s="373"/>
      <c r="G93" s="373"/>
      <c r="H93" s="373"/>
      <c r="I93" s="373"/>
      <c r="J93" s="373"/>
    </row>
    <row r="94" spans="3:10" ht="31.5" customHeight="1">
      <c r="C94" s="373"/>
      <c r="D94" s="373"/>
      <c r="E94" s="373"/>
      <c r="F94" s="373"/>
      <c r="G94" s="373"/>
      <c r="H94" s="373"/>
      <c r="I94" s="373"/>
      <c r="J94" s="373"/>
    </row>
    <row r="95" spans="3:10" ht="31.5" customHeight="1">
      <c r="C95" s="373"/>
      <c r="D95" s="373"/>
      <c r="E95" s="373"/>
      <c r="F95" s="373"/>
      <c r="G95" s="373"/>
      <c r="H95" s="373"/>
      <c r="I95" s="373"/>
      <c r="J95" s="373"/>
    </row>
    <row r="96" spans="3:10" ht="31.5" customHeight="1">
      <c r="C96" s="373"/>
      <c r="D96" s="373"/>
      <c r="E96" s="373"/>
      <c r="F96" s="373"/>
      <c r="G96" s="373"/>
      <c r="H96" s="373"/>
      <c r="I96" s="373"/>
      <c r="J96" s="373"/>
    </row>
    <row r="97" spans="3:10" ht="31.5" customHeight="1">
      <c r="C97" s="373"/>
      <c r="D97" s="373"/>
      <c r="E97" s="373"/>
      <c r="F97" s="373"/>
      <c r="G97" s="373"/>
      <c r="H97" s="373"/>
      <c r="I97" s="373"/>
      <c r="J97" s="373"/>
    </row>
    <row r="98" spans="3:10" ht="31.5" customHeight="1">
      <c r="C98" s="373"/>
      <c r="D98" s="373"/>
      <c r="E98" s="373"/>
      <c r="F98" s="373"/>
      <c r="G98" s="373"/>
      <c r="H98" s="373"/>
      <c r="I98" s="373"/>
      <c r="J98" s="373"/>
    </row>
    <row r="99" spans="3:10" ht="31.5" customHeight="1">
      <c r="C99" s="373"/>
      <c r="D99" s="373"/>
      <c r="E99" s="373"/>
      <c r="F99" s="373"/>
      <c r="G99" s="373"/>
      <c r="H99" s="373"/>
      <c r="I99" s="373"/>
      <c r="J99" s="373"/>
    </row>
    <row r="100" spans="3:10" ht="31.5" customHeight="1">
      <c r="C100" s="373"/>
      <c r="D100" s="373"/>
      <c r="E100" s="373"/>
      <c r="F100" s="373"/>
      <c r="G100" s="373"/>
      <c r="H100" s="373"/>
      <c r="I100" s="373"/>
      <c r="J100" s="373"/>
    </row>
    <row r="101" spans="3:10" ht="31.5" customHeight="1">
      <c r="C101" s="373"/>
      <c r="D101" s="373"/>
      <c r="E101" s="373"/>
      <c r="F101" s="373"/>
      <c r="G101" s="373"/>
      <c r="H101" s="373"/>
      <c r="I101" s="373"/>
      <c r="J101" s="373"/>
    </row>
    <row r="102" spans="3:10" ht="31.5" customHeight="1">
      <c r="C102" s="373"/>
      <c r="D102" s="373"/>
      <c r="E102" s="373"/>
      <c r="F102" s="373"/>
      <c r="G102" s="373"/>
      <c r="H102" s="373"/>
      <c r="I102" s="373"/>
      <c r="J102" s="373"/>
    </row>
    <row r="103" spans="3:10" ht="31.5" customHeight="1">
      <c r="C103" s="373"/>
      <c r="D103" s="373"/>
      <c r="E103" s="373"/>
      <c r="F103" s="373"/>
      <c r="G103" s="373"/>
      <c r="H103" s="373"/>
      <c r="I103" s="373"/>
      <c r="J103" s="373"/>
    </row>
    <row r="104" spans="3:10" ht="31.5" customHeight="1">
      <c r="C104" s="373"/>
      <c r="D104" s="373"/>
      <c r="E104" s="373"/>
      <c r="F104" s="373"/>
      <c r="G104" s="373"/>
      <c r="H104" s="373"/>
      <c r="I104" s="373"/>
      <c r="J104" s="373"/>
    </row>
    <row r="105" spans="3:10" ht="31.5" customHeight="1">
      <c r="C105" s="373"/>
      <c r="D105" s="373"/>
      <c r="E105" s="373"/>
      <c r="F105" s="373"/>
      <c r="G105" s="373"/>
      <c r="H105" s="373"/>
      <c r="I105" s="373"/>
      <c r="J105" s="373"/>
    </row>
    <row r="106" spans="3:10" ht="31.5" customHeight="1">
      <c r="C106" s="373"/>
      <c r="D106" s="373"/>
      <c r="E106" s="373"/>
      <c r="F106" s="373"/>
      <c r="G106" s="373"/>
      <c r="H106" s="373"/>
      <c r="I106" s="373"/>
      <c r="J106" s="373"/>
    </row>
    <row r="107" spans="3:10" ht="31.5" customHeight="1">
      <c r="C107" s="373"/>
      <c r="D107" s="373"/>
      <c r="E107" s="373"/>
      <c r="F107" s="373"/>
      <c r="G107" s="373"/>
      <c r="H107" s="373"/>
      <c r="I107" s="373"/>
      <c r="J107" s="373"/>
    </row>
    <row r="108" spans="3:10" ht="31.5" customHeight="1">
      <c r="C108" s="373"/>
      <c r="D108" s="373"/>
      <c r="E108" s="373"/>
      <c r="F108" s="373"/>
      <c r="G108" s="373"/>
      <c r="H108" s="373"/>
      <c r="I108" s="373"/>
      <c r="J108" s="373"/>
    </row>
    <row r="109" spans="3:10" ht="31.5" customHeight="1">
      <c r="C109" s="373"/>
      <c r="D109" s="373"/>
      <c r="E109" s="373"/>
      <c r="F109" s="373"/>
      <c r="G109" s="373"/>
      <c r="H109" s="373"/>
      <c r="I109" s="373"/>
      <c r="J109" s="373"/>
    </row>
    <row r="110" spans="3:10" ht="31.5" customHeight="1">
      <c r="C110" s="373"/>
      <c r="D110" s="373"/>
      <c r="E110" s="373"/>
      <c r="F110" s="373"/>
      <c r="G110" s="373"/>
      <c r="H110" s="373"/>
      <c r="I110" s="373"/>
      <c r="J110" s="373"/>
    </row>
    <row r="111" spans="3:10" ht="31.5" customHeight="1">
      <c r="C111" s="373"/>
      <c r="D111" s="373"/>
      <c r="E111" s="373"/>
      <c r="F111" s="373"/>
      <c r="G111" s="373"/>
      <c r="H111" s="373"/>
      <c r="I111" s="373"/>
      <c r="J111" s="373"/>
    </row>
    <row r="112" spans="3:10" ht="31.5" customHeight="1">
      <c r="C112" s="373"/>
      <c r="D112" s="373"/>
      <c r="E112" s="373"/>
      <c r="F112" s="373"/>
      <c r="G112" s="373"/>
      <c r="H112" s="373"/>
      <c r="I112" s="373"/>
      <c r="J112" s="373"/>
    </row>
    <row r="113" spans="3:10" ht="31.5" customHeight="1">
      <c r="C113" s="373"/>
      <c r="D113" s="373"/>
      <c r="E113" s="373"/>
      <c r="F113" s="373"/>
      <c r="G113" s="373"/>
      <c r="H113" s="373"/>
      <c r="I113" s="373"/>
      <c r="J113" s="373"/>
    </row>
    <row r="114" spans="3:10" ht="31.5" customHeight="1">
      <c r="C114" s="373"/>
      <c r="D114" s="373"/>
      <c r="E114" s="373"/>
      <c r="F114" s="373"/>
      <c r="G114" s="373"/>
      <c r="H114" s="373"/>
      <c r="I114" s="373"/>
      <c r="J114" s="373"/>
    </row>
    <row r="115" spans="3:10" ht="31.5" customHeight="1">
      <c r="C115" s="373"/>
      <c r="D115" s="373"/>
      <c r="E115" s="373"/>
      <c r="F115" s="373"/>
      <c r="G115" s="373"/>
      <c r="H115" s="373"/>
      <c r="I115" s="373"/>
      <c r="J115" s="373"/>
    </row>
    <row r="116" spans="3:10" ht="31.5" customHeight="1">
      <c r="C116" s="373"/>
      <c r="D116" s="373"/>
      <c r="E116" s="373"/>
      <c r="F116" s="373"/>
      <c r="G116" s="373"/>
      <c r="H116" s="373"/>
      <c r="I116" s="373"/>
      <c r="J116" s="373"/>
    </row>
    <row r="117" spans="3:10" ht="31.5" customHeight="1">
      <c r="C117" s="373"/>
      <c r="D117" s="373"/>
      <c r="E117" s="373"/>
      <c r="F117" s="373"/>
      <c r="G117" s="373"/>
      <c r="H117" s="373"/>
      <c r="I117" s="373"/>
      <c r="J117" s="373"/>
    </row>
    <row r="118" spans="3:10" ht="31.5" customHeight="1">
      <c r="C118" s="373"/>
      <c r="D118" s="373"/>
      <c r="E118" s="373"/>
      <c r="F118" s="373"/>
      <c r="G118" s="373"/>
      <c r="H118" s="373"/>
      <c r="I118" s="373"/>
      <c r="J118" s="373"/>
    </row>
    <row r="119" spans="3:10" ht="31.5" customHeight="1">
      <c r="C119" s="373"/>
      <c r="D119" s="373"/>
      <c r="E119" s="373"/>
      <c r="F119" s="373"/>
      <c r="G119" s="373"/>
      <c r="H119" s="373"/>
      <c r="I119" s="373"/>
      <c r="J119" s="373"/>
    </row>
    <row r="120" spans="3:10" ht="31.5" customHeight="1">
      <c r="C120" s="373"/>
      <c r="D120" s="373"/>
      <c r="E120" s="373"/>
      <c r="F120" s="373"/>
      <c r="G120" s="373"/>
      <c r="H120" s="373"/>
      <c r="I120" s="373"/>
      <c r="J120" s="373"/>
    </row>
    <row r="121" spans="3:10" ht="31.5" customHeight="1">
      <c r="C121" s="373"/>
      <c r="D121" s="373"/>
      <c r="E121" s="373"/>
      <c r="F121" s="373"/>
      <c r="G121" s="373"/>
      <c r="H121" s="373"/>
      <c r="I121" s="373"/>
      <c r="J121" s="373"/>
    </row>
    <row r="122" spans="3:10" ht="31.5" customHeight="1">
      <c r="C122" s="373"/>
      <c r="D122" s="373"/>
      <c r="E122" s="373"/>
      <c r="F122" s="373"/>
      <c r="G122" s="373"/>
      <c r="H122" s="373"/>
      <c r="I122" s="373"/>
      <c r="J122" s="373"/>
    </row>
    <row r="123" spans="3:10" ht="31.5" customHeight="1">
      <c r="C123" s="373"/>
      <c r="D123" s="373"/>
      <c r="E123" s="373"/>
      <c r="F123" s="373"/>
      <c r="G123" s="373"/>
      <c r="H123" s="373"/>
      <c r="I123" s="373"/>
      <c r="J123" s="373"/>
    </row>
    <row r="124" spans="3:10" ht="31.5" customHeight="1">
      <c r="C124" s="373"/>
      <c r="D124" s="373"/>
      <c r="E124" s="373"/>
      <c r="F124" s="373"/>
      <c r="G124" s="373"/>
      <c r="H124" s="373"/>
      <c r="I124" s="373"/>
      <c r="J124" s="373"/>
    </row>
    <row r="125" spans="3:10" ht="31.5" customHeight="1">
      <c r="C125" s="373"/>
      <c r="D125" s="373"/>
      <c r="E125" s="373"/>
      <c r="F125" s="373"/>
      <c r="G125" s="373"/>
      <c r="H125" s="373"/>
      <c r="I125" s="373"/>
      <c r="J125" s="373"/>
    </row>
    <row r="126" spans="3:10" ht="31.5" customHeight="1">
      <c r="C126" s="373"/>
      <c r="D126" s="373"/>
      <c r="E126" s="373"/>
      <c r="F126" s="373"/>
      <c r="G126" s="373"/>
      <c r="H126" s="373"/>
      <c r="I126" s="373"/>
      <c r="J126" s="373"/>
    </row>
    <row r="127" spans="3:10" ht="31.5" customHeight="1">
      <c r="C127" s="373"/>
      <c r="D127" s="373"/>
      <c r="E127" s="373"/>
      <c r="F127" s="373"/>
      <c r="G127" s="373"/>
      <c r="H127" s="373"/>
      <c r="I127" s="373"/>
      <c r="J127" s="373"/>
    </row>
    <row r="128" spans="3:10" ht="31.5" customHeight="1">
      <c r="C128" s="373"/>
      <c r="D128" s="373"/>
      <c r="E128" s="373"/>
      <c r="F128" s="373"/>
      <c r="G128" s="373"/>
      <c r="H128" s="373"/>
      <c r="I128" s="373"/>
      <c r="J128" s="373"/>
    </row>
    <row r="129" spans="3:10" ht="31.5" customHeight="1">
      <c r="C129" s="373"/>
      <c r="D129" s="373"/>
      <c r="E129" s="373"/>
      <c r="F129" s="373"/>
      <c r="G129" s="373"/>
      <c r="H129" s="373"/>
      <c r="I129" s="373"/>
      <c r="J129" s="373"/>
    </row>
    <row r="130" spans="3:10" ht="31.5" customHeight="1">
      <c r="C130" s="373"/>
      <c r="D130" s="373"/>
      <c r="E130" s="373"/>
      <c r="F130" s="373"/>
      <c r="G130" s="373"/>
      <c r="H130" s="373"/>
      <c r="I130" s="373"/>
      <c r="J130" s="373"/>
    </row>
    <row r="131" spans="3:10" ht="31.5" customHeight="1">
      <c r="C131" s="373"/>
      <c r="D131" s="373"/>
      <c r="E131" s="373"/>
      <c r="F131" s="373"/>
      <c r="G131" s="373"/>
      <c r="H131" s="373"/>
      <c r="I131" s="373"/>
      <c r="J131" s="373"/>
    </row>
    <row r="132" spans="3:10" ht="31.5" customHeight="1">
      <c r="C132" s="373"/>
      <c r="D132" s="373"/>
      <c r="E132" s="373"/>
      <c r="F132" s="373"/>
      <c r="G132" s="373"/>
      <c r="H132" s="373"/>
      <c r="I132" s="373"/>
      <c r="J132" s="373"/>
    </row>
    <row r="133" spans="3:10" ht="31.5" customHeight="1">
      <c r="C133" s="373"/>
      <c r="D133" s="373"/>
      <c r="E133" s="373"/>
      <c r="F133" s="373"/>
      <c r="G133" s="373"/>
      <c r="H133" s="373"/>
      <c r="I133" s="373"/>
      <c r="J133" s="373"/>
    </row>
    <row r="134" spans="3:10" ht="31.5" customHeight="1">
      <c r="C134" s="373"/>
      <c r="D134" s="373"/>
      <c r="E134" s="373"/>
      <c r="F134" s="373"/>
      <c r="G134" s="373"/>
      <c r="H134" s="373"/>
      <c r="I134" s="373"/>
      <c r="J134" s="373"/>
    </row>
    <row r="135" spans="3:10" ht="31.5" customHeight="1">
      <c r="C135" s="373"/>
      <c r="D135" s="373"/>
      <c r="E135" s="373"/>
      <c r="F135" s="373"/>
      <c r="G135" s="373"/>
      <c r="H135" s="373"/>
      <c r="I135" s="373"/>
      <c r="J135" s="373"/>
    </row>
    <row r="136" spans="3:10" ht="31.5" customHeight="1">
      <c r="C136" s="373"/>
      <c r="D136" s="373"/>
      <c r="E136" s="373"/>
      <c r="F136" s="373"/>
      <c r="G136" s="373"/>
      <c r="H136" s="373"/>
      <c r="I136" s="373"/>
      <c r="J136" s="373"/>
    </row>
    <row r="137" spans="3:10" ht="31.5" customHeight="1">
      <c r="C137" s="373"/>
      <c r="D137" s="373"/>
      <c r="E137" s="373"/>
      <c r="F137" s="373"/>
      <c r="G137" s="373"/>
      <c r="H137" s="373"/>
      <c r="I137" s="373"/>
      <c r="J137" s="373"/>
    </row>
    <row r="138" spans="3:10" ht="31.5" customHeight="1">
      <c r="C138" s="373"/>
      <c r="D138" s="373"/>
      <c r="E138" s="373"/>
      <c r="F138" s="373"/>
      <c r="G138" s="373"/>
      <c r="H138" s="373"/>
      <c r="I138" s="373"/>
      <c r="J138" s="373"/>
    </row>
    <row r="139" spans="3:10" ht="31.5" customHeight="1">
      <c r="C139" s="373"/>
      <c r="D139" s="373"/>
      <c r="E139" s="373"/>
      <c r="F139" s="373"/>
      <c r="G139" s="373"/>
      <c r="H139" s="373"/>
      <c r="I139" s="373"/>
      <c r="J139" s="373"/>
    </row>
    <row r="140" spans="3:10" ht="31.5" customHeight="1">
      <c r="C140" s="373"/>
      <c r="D140" s="373"/>
      <c r="E140" s="373"/>
      <c r="F140" s="373"/>
      <c r="G140" s="373"/>
      <c r="H140" s="373"/>
      <c r="I140" s="373"/>
      <c r="J140" s="373"/>
    </row>
    <row r="141" spans="3:10" ht="31.5" customHeight="1">
      <c r="C141" s="373"/>
      <c r="D141" s="373"/>
      <c r="E141" s="373"/>
      <c r="F141" s="373"/>
      <c r="G141" s="373"/>
      <c r="H141" s="373"/>
      <c r="I141" s="373"/>
      <c r="J141" s="373"/>
    </row>
    <row r="142" spans="3:10" ht="31.5" customHeight="1">
      <c r="C142" s="373"/>
      <c r="D142" s="373"/>
      <c r="E142" s="373"/>
      <c r="F142" s="373"/>
      <c r="G142" s="373"/>
      <c r="H142" s="373"/>
      <c r="I142" s="373"/>
      <c r="J142" s="373"/>
    </row>
    <row r="143" spans="3:10" ht="31.5" customHeight="1">
      <c r="C143" s="373"/>
      <c r="D143" s="373"/>
      <c r="E143" s="373"/>
      <c r="F143" s="373"/>
      <c r="G143" s="373"/>
      <c r="H143" s="373"/>
      <c r="I143" s="373"/>
      <c r="J143" s="373"/>
    </row>
    <row r="144" spans="3:10" ht="31.5" customHeight="1">
      <c r="C144" s="373"/>
      <c r="D144" s="373"/>
      <c r="E144" s="373"/>
      <c r="F144" s="373"/>
      <c r="G144" s="373"/>
      <c r="H144" s="373"/>
      <c r="I144" s="373"/>
      <c r="J144" s="373"/>
    </row>
    <row r="145" spans="3:10" ht="31.5" customHeight="1">
      <c r="C145" s="373"/>
      <c r="D145" s="373"/>
      <c r="E145" s="373"/>
      <c r="F145" s="373"/>
      <c r="G145" s="373"/>
      <c r="H145" s="373"/>
      <c r="I145" s="373"/>
      <c r="J145" s="373"/>
    </row>
    <row r="146" spans="3:10" ht="31.5" customHeight="1">
      <c r="C146" s="373"/>
      <c r="D146" s="373"/>
      <c r="E146" s="373"/>
      <c r="F146" s="373"/>
      <c r="G146" s="373"/>
      <c r="H146" s="373"/>
      <c r="I146" s="373"/>
      <c r="J146" s="373"/>
    </row>
    <row r="147" spans="3:10" ht="31.5" customHeight="1">
      <c r="C147" s="373"/>
      <c r="D147" s="373"/>
      <c r="E147" s="373"/>
      <c r="F147" s="373"/>
      <c r="G147" s="373"/>
      <c r="H147" s="373"/>
      <c r="I147" s="373"/>
      <c r="J147" s="373"/>
    </row>
    <row r="148" spans="3:10" ht="31.5" customHeight="1">
      <c r="C148" s="373"/>
      <c r="D148" s="373"/>
      <c r="E148" s="373"/>
      <c r="F148" s="373"/>
      <c r="G148" s="373"/>
      <c r="H148" s="373"/>
      <c r="I148" s="373"/>
      <c r="J148" s="373"/>
    </row>
    <row r="149" spans="3:10" ht="31.5" customHeight="1">
      <c r="C149" s="373"/>
      <c r="D149" s="373"/>
      <c r="E149" s="373"/>
      <c r="F149" s="373"/>
      <c r="G149" s="373"/>
      <c r="H149" s="373"/>
      <c r="I149" s="373"/>
      <c r="J149" s="373"/>
    </row>
    <row r="150" spans="3:10" ht="31.5" customHeight="1">
      <c r="C150" s="373"/>
      <c r="D150" s="373"/>
      <c r="E150" s="373"/>
      <c r="F150" s="373"/>
      <c r="G150" s="373"/>
      <c r="H150" s="373"/>
      <c r="I150" s="373"/>
      <c r="J150" s="373"/>
    </row>
    <row r="151" spans="3:10" ht="31.5" customHeight="1">
      <c r="C151" s="373"/>
      <c r="D151" s="373"/>
      <c r="E151" s="373"/>
      <c r="F151" s="373"/>
      <c r="G151" s="373"/>
      <c r="H151" s="373"/>
      <c r="I151" s="373"/>
      <c r="J151" s="373"/>
    </row>
    <row r="152" spans="3:10" ht="31.5" customHeight="1">
      <c r="C152" s="373"/>
      <c r="D152" s="373"/>
      <c r="E152" s="373"/>
      <c r="F152" s="373"/>
      <c r="G152" s="373"/>
      <c r="H152" s="373"/>
      <c r="I152" s="373"/>
      <c r="J152" s="373"/>
    </row>
    <row r="153" spans="3:10" ht="31.5" customHeight="1">
      <c r="C153" s="373"/>
      <c r="D153" s="373"/>
      <c r="E153" s="373"/>
      <c r="F153" s="373"/>
      <c r="G153" s="373"/>
      <c r="H153" s="373"/>
      <c r="I153" s="373"/>
      <c r="J153" s="373"/>
    </row>
    <row r="154" spans="3:10" ht="31.5" customHeight="1">
      <c r="C154" s="373"/>
      <c r="D154" s="373"/>
      <c r="E154" s="373"/>
      <c r="F154" s="373"/>
      <c r="G154" s="373"/>
      <c r="H154" s="373"/>
      <c r="I154" s="373"/>
      <c r="J154" s="373"/>
    </row>
    <row r="155" spans="3:10" ht="31.5" customHeight="1">
      <c r="C155" s="373"/>
      <c r="D155" s="373"/>
      <c r="E155" s="373"/>
      <c r="F155" s="373"/>
      <c r="G155" s="373"/>
      <c r="H155" s="373"/>
      <c r="I155" s="373"/>
      <c r="J155" s="373"/>
    </row>
    <row r="156" spans="3:10" ht="31.5" customHeight="1">
      <c r="C156" s="373"/>
      <c r="D156" s="373"/>
      <c r="E156" s="373"/>
      <c r="F156" s="373"/>
      <c r="G156" s="373"/>
      <c r="H156" s="373"/>
      <c r="I156" s="373"/>
      <c r="J156" s="373"/>
    </row>
    <row r="157" spans="3:10" ht="31.5" customHeight="1">
      <c r="C157" s="373"/>
      <c r="D157" s="373"/>
      <c r="E157" s="373"/>
      <c r="F157" s="373"/>
      <c r="G157" s="373"/>
      <c r="H157" s="373"/>
      <c r="I157" s="373"/>
      <c r="J157" s="373"/>
    </row>
    <row r="158" spans="3:10" ht="31.5" customHeight="1">
      <c r="C158" s="373"/>
      <c r="D158" s="373"/>
      <c r="E158" s="373"/>
      <c r="F158" s="373"/>
      <c r="G158" s="373"/>
      <c r="H158" s="373"/>
      <c r="I158" s="373"/>
      <c r="J158" s="373"/>
    </row>
    <row r="159" spans="3:10" ht="31.5" customHeight="1">
      <c r="C159" s="373"/>
      <c r="D159" s="373"/>
      <c r="E159" s="373"/>
      <c r="F159" s="373"/>
      <c r="G159" s="373"/>
      <c r="H159" s="373"/>
      <c r="I159" s="373"/>
      <c r="J159" s="373"/>
    </row>
    <row r="160" spans="3:10" ht="31.5" customHeight="1">
      <c r="C160" s="373"/>
      <c r="D160" s="373"/>
      <c r="E160" s="373"/>
      <c r="F160" s="373"/>
      <c r="G160" s="373"/>
      <c r="H160" s="373"/>
      <c r="I160" s="373"/>
      <c r="J160" s="373"/>
    </row>
    <row r="161" spans="3:10" ht="31.5" customHeight="1">
      <c r="C161" s="373"/>
      <c r="D161" s="373"/>
      <c r="E161" s="373"/>
      <c r="F161" s="373"/>
      <c r="G161" s="373"/>
      <c r="H161" s="373"/>
      <c r="I161" s="373"/>
      <c r="J161" s="373"/>
    </row>
    <row r="162" spans="3:10" ht="31.5" hidden="1" customHeight="1">
      <c r="C162" s="373"/>
      <c r="D162" s="373"/>
      <c r="E162" s="373"/>
      <c r="F162" s="373"/>
      <c r="G162" s="373"/>
      <c r="H162" s="373"/>
      <c r="I162" s="373"/>
      <c r="J162" s="373"/>
    </row>
    <row r="163" spans="3:10" ht="31.5" hidden="1" customHeight="1" thickBot="1">
      <c r="C163" s="373"/>
      <c r="D163" s="373"/>
      <c r="E163" s="373"/>
      <c r="F163" s="373"/>
      <c r="G163" s="373"/>
      <c r="H163" s="373"/>
      <c r="I163" s="373"/>
      <c r="J163" s="373"/>
    </row>
    <row r="164" spans="3:10" ht="31.5" hidden="1" customHeight="1" thickBot="1">
      <c r="C164" s="373"/>
      <c r="D164" s="373"/>
      <c r="E164" s="373"/>
      <c r="F164" s="373"/>
      <c r="G164" s="373"/>
      <c r="H164" s="373"/>
      <c r="I164" s="373"/>
      <c r="J164" s="373"/>
    </row>
    <row r="165" spans="3:10" ht="31.5" hidden="1" customHeight="1" thickBot="1">
      <c r="C165" s="373"/>
      <c r="D165" s="373"/>
      <c r="E165" s="373"/>
      <c r="F165" s="373"/>
      <c r="G165" s="373"/>
      <c r="H165" s="373"/>
      <c r="I165" s="373"/>
      <c r="J165" s="373"/>
    </row>
    <row r="166" spans="3:10" ht="31.5" hidden="1" customHeight="1" thickBot="1">
      <c r="C166" s="373"/>
      <c r="D166" s="373"/>
      <c r="E166" s="373"/>
      <c r="F166" s="373"/>
      <c r="G166" s="373"/>
      <c r="H166" s="373"/>
      <c r="I166" s="373"/>
      <c r="J166" s="373"/>
    </row>
    <row r="167" spans="3:10" ht="31.5" hidden="1" customHeight="1" thickBot="1">
      <c r="C167" s="373"/>
      <c r="D167" s="373"/>
      <c r="E167" s="373"/>
      <c r="F167" s="373"/>
      <c r="G167" s="373"/>
      <c r="H167" s="373"/>
      <c r="I167" s="373"/>
      <c r="J167" s="373"/>
    </row>
    <row r="168" spans="3:10" ht="31.5" hidden="1" customHeight="1" thickBot="1">
      <c r="C168" s="373"/>
      <c r="D168" s="373"/>
      <c r="E168" s="373"/>
      <c r="F168" s="373"/>
      <c r="G168" s="373"/>
      <c r="H168" s="373"/>
      <c r="I168" s="373"/>
      <c r="J168" s="373"/>
    </row>
    <row r="169" spans="3:10" ht="31.5" hidden="1" customHeight="1" thickBot="1">
      <c r="C169" s="373"/>
      <c r="D169" s="373"/>
      <c r="E169" s="373"/>
      <c r="F169" s="373"/>
      <c r="G169" s="373"/>
      <c r="H169" s="373"/>
      <c r="I169" s="373"/>
      <c r="J169" s="373"/>
    </row>
    <row r="170" spans="3:10" ht="31.5" hidden="1" customHeight="1" thickBot="1">
      <c r="C170" s="373"/>
      <c r="D170" s="373"/>
      <c r="E170" s="373"/>
      <c r="F170" s="373"/>
      <c r="G170" s="373"/>
      <c r="H170" s="373"/>
      <c r="I170" s="373"/>
      <c r="J170" s="373"/>
    </row>
    <row r="171" spans="3:10" ht="31.5" hidden="1" customHeight="1" thickBot="1">
      <c r="C171" s="373"/>
      <c r="D171" s="373"/>
      <c r="E171" s="373"/>
      <c r="F171" s="373"/>
      <c r="G171" s="373"/>
      <c r="H171" s="373"/>
      <c r="I171" s="373"/>
      <c r="J171" s="373"/>
    </row>
    <row r="172" spans="3:10" ht="31.5" hidden="1" customHeight="1" thickBot="1">
      <c r="C172" s="373"/>
      <c r="D172" s="373"/>
      <c r="E172" s="373"/>
      <c r="F172" s="373"/>
      <c r="G172" s="373"/>
      <c r="H172" s="373"/>
      <c r="I172" s="373"/>
      <c r="J172" s="373"/>
    </row>
    <row r="173" spans="3:10" ht="31.5" hidden="1" customHeight="1" thickBot="1">
      <c r="C173" s="373"/>
      <c r="D173" s="373"/>
      <c r="E173" s="373"/>
      <c r="F173" s="373"/>
      <c r="G173" s="373"/>
      <c r="H173" s="373"/>
      <c r="I173" s="373"/>
      <c r="J173" s="373"/>
    </row>
    <row r="174" spans="3:10" ht="31.5" hidden="1" customHeight="1" thickBot="1">
      <c r="C174" s="373"/>
      <c r="D174" s="373"/>
      <c r="E174" s="373"/>
      <c r="F174" s="373"/>
      <c r="G174" s="373"/>
      <c r="H174" s="373"/>
      <c r="I174" s="373"/>
      <c r="J174" s="373"/>
    </row>
    <row r="175" spans="3:10" ht="31.5" hidden="1" customHeight="1" thickBot="1">
      <c r="C175" s="373"/>
      <c r="D175" s="373"/>
      <c r="E175" s="373"/>
      <c r="F175" s="373"/>
      <c r="G175" s="373"/>
      <c r="H175" s="373"/>
      <c r="I175" s="373"/>
      <c r="J175" s="373"/>
    </row>
    <row r="176" spans="3:10" ht="31.5" hidden="1" customHeight="1" thickBot="1">
      <c r="C176" s="373"/>
      <c r="D176" s="373"/>
      <c r="E176" s="373"/>
      <c r="F176" s="373"/>
      <c r="G176" s="373"/>
      <c r="H176" s="373"/>
      <c r="I176" s="373"/>
      <c r="J176" s="373"/>
    </row>
    <row r="177" spans="3:10" ht="31.5" hidden="1" customHeight="1" thickBot="1">
      <c r="C177" s="373"/>
      <c r="D177" s="373"/>
      <c r="E177" s="373"/>
      <c r="F177" s="373"/>
      <c r="G177" s="373"/>
      <c r="H177" s="373"/>
      <c r="I177" s="373"/>
      <c r="J177" s="373"/>
    </row>
    <row r="178" spans="3:10" ht="31.5" hidden="1" customHeight="1" thickBot="1">
      <c r="C178" s="373"/>
      <c r="D178" s="373"/>
      <c r="E178" s="373"/>
      <c r="F178" s="373"/>
      <c r="G178" s="373"/>
      <c r="H178" s="373"/>
      <c r="I178" s="373"/>
      <c r="J178" s="373"/>
    </row>
    <row r="179" spans="3:10" ht="31.5" hidden="1" customHeight="1" thickBot="1">
      <c r="C179" s="373"/>
      <c r="D179" s="373"/>
      <c r="E179" s="373"/>
      <c r="F179" s="373"/>
      <c r="G179" s="373"/>
      <c r="H179" s="373"/>
      <c r="I179" s="373"/>
      <c r="J179" s="373"/>
    </row>
    <row r="180" spans="3:10" ht="31.5" customHeight="1">
      <c r="C180" s="373"/>
      <c r="D180" s="373"/>
      <c r="E180" s="373"/>
      <c r="F180" s="373"/>
      <c r="G180" s="373"/>
      <c r="H180" s="373"/>
      <c r="I180" s="373"/>
      <c r="J180" s="373"/>
    </row>
    <row r="181" spans="3:10" ht="31.5" hidden="1" customHeight="1" thickBot="1">
      <c r="C181" s="373"/>
      <c r="D181" s="373"/>
      <c r="E181" s="373"/>
      <c r="F181" s="373"/>
      <c r="G181" s="373"/>
      <c r="H181" s="373"/>
      <c r="I181" s="373"/>
      <c r="J181" s="373"/>
    </row>
    <row r="182" spans="3:10" ht="31.5" hidden="1" customHeight="1">
      <c r="C182" s="373"/>
      <c r="D182" s="373"/>
      <c r="E182" s="373"/>
      <c r="F182" s="373"/>
      <c r="G182" s="373"/>
      <c r="H182" s="373"/>
      <c r="I182" s="373"/>
      <c r="J182" s="373"/>
    </row>
    <row r="183" spans="3:10" ht="31.5" hidden="1" customHeight="1">
      <c r="C183" s="373"/>
      <c r="D183" s="373"/>
      <c r="E183" s="373"/>
      <c r="F183" s="373"/>
      <c r="G183" s="373"/>
      <c r="H183" s="373"/>
      <c r="I183" s="373"/>
      <c r="J183" s="373"/>
    </row>
    <row r="184" spans="3:10" ht="31.5" hidden="1" customHeight="1">
      <c r="C184" s="373"/>
      <c r="D184" s="373"/>
      <c r="E184" s="373"/>
      <c r="F184" s="373"/>
      <c r="G184" s="373"/>
      <c r="H184" s="373"/>
      <c r="I184" s="373"/>
      <c r="J184" s="373"/>
    </row>
    <row r="185" spans="3:10" ht="31.5" hidden="1" customHeight="1">
      <c r="C185" s="373"/>
      <c r="D185" s="373"/>
      <c r="E185" s="373"/>
      <c r="F185" s="373"/>
      <c r="G185" s="373"/>
      <c r="H185" s="373"/>
      <c r="I185" s="373"/>
      <c r="J185" s="373"/>
    </row>
    <row r="186" spans="3:10" s="78" customFormat="1" ht="35.25" customHeight="1">
      <c r="C186" s="373"/>
      <c r="D186" s="373"/>
      <c r="E186" s="373"/>
      <c r="F186" s="373"/>
      <c r="G186" s="373"/>
      <c r="H186" s="373"/>
      <c r="I186" s="373"/>
      <c r="J186" s="373"/>
    </row>
    <row r="187" spans="3:10" ht="15" customHeight="1">
      <c r="C187" s="373"/>
      <c r="D187" s="373"/>
      <c r="E187" s="373"/>
      <c r="F187" s="373"/>
      <c r="G187" s="373"/>
      <c r="H187" s="373"/>
      <c r="I187" s="373"/>
      <c r="J187" s="373"/>
    </row>
    <row r="188" spans="3:10" ht="33" customHeight="1">
      <c r="C188" s="373"/>
      <c r="D188" s="373"/>
      <c r="E188" s="373"/>
      <c r="F188" s="373"/>
      <c r="G188" s="373"/>
      <c r="H188" s="373"/>
      <c r="I188" s="373"/>
      <c r="J188" s="373"/>
    </row>
    <row r="189" spans="3:10" ht="24.95" customHeight="1">
      <c r="E189" s="346"/>
      <c r="F189" s="346"/>
      <c r="G189" s="346"/>
    </row>
    <row r="190" spans="3:10" ht="24.95" customHeight="1">
      <c r="E190" s="346"/>
      <c r="F190" s="346"/>
      <c r="G190" s="346"/>
    </row>
    <row r="191" spans="3:10" ht="24.95" customHeight="1">
      <c r="E191" s="346"/>
      <c r="F191" s="346"/>
      <c r="G191" s="346"/>
    </row>
    <row r="192" spans="3:10" ht="24.95" customHeight="1">
      <c r="E192" s="346"/>
      <c r="F192" s="346"/>
      <c r="G192" s="346"/>
    </row>
    <row r="193" spans="5:7" ht="24.95" customHeight="1">
      <c r="E193" s="346"/>
      <c r="F193" s="346"/>
      <c r="G193" s="346"/>
    </row>
    <row r="194" spans="5:7" ht="24.95" customHeight="1">
      <c r="E194" s="346"/>
      <c r="F194" s="346"/>
      <c r="G194" s="346"/>
    </row>
  </sheetData>
  <sheetProtection algorithmName="SHA-512" hashValue="8gJQSxdw7gz8a55VbvXzFyUAITwfin9iG3x0S85vqYQn205jnd20yYE8UDElTyjRty6CiA4ggrVX5DrCunGSiA==" saltValue="4KpFbfAs3OR/0SZN8cOzbA==" spinCount="100000" sheet="1" objects="1" scenarios="1"/>
  <mergeCells count="5">
    <mergeCell ref="C2:H2"/>
    <mergeCell ref="C3:H3"/>
    <mergeCell ref="C4:D4"/>
    <mergeCell ref="C25:D25"/>
    <mergeCell ref="F25:G25"/>
  </mergeCells>
  <printOptions horizontalCentered="1" verticalCentered="1"/>
  <pageMargins left="0" right="0" top="0" bottom="0" header="0" footer="0"/>
  <pageSetup scale="73" orientation="landscape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5" tint="-0.249977111117893"/>
    <pageSetUpPr fitToPage="1"/>
  </sheetPr>
  <dimension ref="A1:R45"/>
  <sheetViews>
    <sheetView tabSelected="1" topLeftCell="A14" zoomScale="55" zoomScaleNormal="55" zoomScaleSheetLayoutView="78" workbookViewId="0">
      <selection activeCell="X28" sqref="X28:Y28"/>
    </sheetView>
  </sheetViews>
  <sheetFormatPr defaultRowHeight="24.95" customHeight="1"/>
  <cols>
    <col min="1" max="1" width="1.140625" style="89" customWidth="1"/>
    <col min="2" max="2" width="30.140625" style="90" customWidth="1"/>
    <col min="3" max="3" width="24.140625" style="180" customWidth="1"/>
    <col min="4" max="5" width="40.7109375" style="91" customWidth="1"/>
    <col min="6" max="6" width="32.140625" style="91" customWidth="1"/>
    <col min="7" max="7" width="32.140625" style="89" customWidth="1"/>
    <col min="8" max="8" width="0" style="89" hidden="1" customWidth="1"/>
    <col min="9" max="10" width="12.5703125" style="89" hidden="1" customWidth="1"/>
    <col min="11" max="12" width="9.140625" style="89"/>
    <col min="13" max="14" width="9.42578125" style="89" customWidth="1"/>
    <col min="15" max="17" width="9.42578125" style="92" customWidth="1"/>
    <col min="18" max="25" width="9.42578125" style="89" customWidth="1"/>
    <col min="26" max="16384" width="9.140625" style="89"/>
  </cols>
  <sheetData>
    <row r="1" spans="1:18" ht="10.5" customHeight="1" thickBot="1"/>
    <row r="2" spans="1:18" ht="34.5">
      <c r="B2" s="505" t="s">
        <v>68</v>
      </c>
      <c r="C2" s="506"/>
      <c r="D2" s="506"/>
      <c r="E2" s="506"/>
      <c r="F2" s="506"/>
      <c r="G2" s="507"/>
    </row>
    <row r="3" spans="1:18" ht="37.5" customHeight="1" thickBot="1">
      <c r="B3" s="508">
        <v>44409</v>
      </c>
      <c r="C3" s="509"/>
      <c r="D3" s="509"/>
      <c r="E3" s="509"/>
      <c r="F3" s="509"/>
      <c r="G3" s="510"/>
    </row>
    <row r="4" spans="1:18" ht="9.9499999999999993" hidden="1" customHeight="1">
      <c r="B4" s="93"/>
      <c r="C4" s="181"/>
      <c r="D4" s="94"/>
      <c r="E4" s="94"/>
      <c r="F4" s="94"/>
      <c r="G4" s="95"/>
    </row>
    <row r="5" spans="1:18" ht="41.25" customHeight="1">
      <c r="B5" s="96" t="s">
        <v>63</v>
      </c>
      <c r="C5" s="182" t="s">
        <v>64</v>
      </c>
      <c r="D5" s="97" t="s">
        <v>65</v>
      </c>
      <c r="E5" s="97" t="s">
        <v>66</v>
      </c>
      <c r="F5" s="97" t="s">
        <v>67</v>
      </c>
      <c r="G5" s="98" t="s">
        <v>53</v>
      </c>
      <c r="I5" s="89" t="s">
        <v>53</v>
      </c>
    </row>
    <row r="6" spans="1:18" ht="42.75" customHeight="1">
      <c r="B6" s="194">
        <v>44409</v>
      </c>
      <c r="C6" s="195"/>
      <c r="D6" s="99"/>
      <c r="E6" s="286"/>
      <c r="F6" s="289"/>
      <c r="G6" s="100"/>
      <c r="I6" s="89" t="s">
        <v>54</v>
      </c>
    </row>
    <row r="7" spans="1:18" ht="42.75" customHeight="1">
      <c r="B7" s="194">
        <v>44410</v>
      </c>
      <c r="C7" s="195"/>
      <c r="D7" s="99"/>
      <c r="E7" s="286"/>
      <c r="F7" s="290"/>
      <c r="G7" s="100"/>
      <c r="I7" s="89" t="s">
        <v>47</v>
      </c>
      <c r="L7" s="92"/>
    </row>
    <row r="8" spans="1:18" ht="39.75" customHeight="1">
      <c r="B8" s="194">
        <v>44411</v>
      </c>
      <c r="C8" s="195"/>
      <c r="D8" s="99"/>
      <c r="E8" s="286"/>
      <c r="F8" s="290"/>
      <c r="G8" s="100"/>
      <c r="I8" s="89" t="s">
        <v>48</v>
      </c>
      <c r="L8" s="92"/>
    </row>
    <row r="9" spans="1:18" ht="42.75" customHeight="1">
      <c r="B9" s="194">
        <v>44412</v>
      </c>
      <c r="C9" s="195"/>
      <c r="D9" s="101"/>
      <c r="E9" s="286"/>
      <c r="F9" s="290"/>
      <c r="G9" s="100"/>
      <c r="I9" s="89" t="s">
        <v>55</v>
      </c>
      <c r="L9" s="92"/>
    </row>
    <row r="10" spans="1:18" ht="42.75" customHeight="1">
      <c r="A10" s="89">
        <v>0</v>
      </c>
      <c r="B10" s="194">
        <v>44413</v>
      </c>
      <c r="C10" s="195"/>
      <c r="D10" s="101"/>
      <c r="E10" s="286"/>
      <c r="F10" s="290"/>
      <c r="G10" s="100"/>
      <c r="I10" s="89" t="s">
        <v>7</v>
      </c>
      <c r="R10" s="89" t="s">
        <v>61</v>
      </c>
    </row>
    <row r="11" spans="1:18" ht="42.75" customHeight="1">
      <c r="B11" s="194">
        <v>44414</v>
      </c>
      <c r="C11" s="195">
        <v>0.5</v>
      </c>
      <c r="D11" s="99"/>
      <c r="E11" s="286">
        <v>223</v>
      </c>
      <c r="F11" s="290" t="s">
        <v>128</v>
      </c>
      <c r="G11" s="100"/>
      <c r="I11" s="89" t="s">
        <v>56</v>
      </c>
    </row>
    <row r="12" spans="1:18" ht="42.75" customHeight="1">
      <c r="B12" s="194">
        <v>44415</v>
      </c>
      <c r="C12" s="195"/>
      <c r="D12" s="99"/>
      <c r="E12" s="286"/>
      <c r="F12" s="290"/>
      <c r="G12" s="100"/>
    </row>
    <row r="13" spans="1:18" ht="42.75" customHeight="1">
      <c r="B13" s="194">
        <v>44416</v>
      </c>
      <c r="C13" s="195"/>
      <c r="D13" s="99"/>
      <c r="E13" s="286"/>
      <c r="F13" s="290"/>
      <c r="G13" s="100"/>
    </row>
    <row r="14" spans="1:18" ht="42.75" customHeight="1">
      <c r="B14" s="194">
        <v>44417</v>
      </c>
      <c r="C14" s="195"/>
      <c r="D14" s="99"/>
      <c r="E14" s="286">
        <v>215</v>
      </c>
      <c r="F14" s="290" t="s">
        <v>138</v>
      </c>
      <c r="G14" s="100"/>
    </row>
    <row r="15" spans="1:18" ht="42.75" customHeight="1">
      <c r="B15" s="194">
        <v>44418</v>
      </c>
      <c r="C15" s="195"/>
      <c r="D15" s="99"/>
      <c r="E15" s="286">
        <v>480</v>
      </c>
      <c r="F15" s="290" t="s">
        <v>140</v>
      </c>
      <c r="G15" s="100"/>
    </row>
    <row r="16" spans="1:18" ht="42.75" customHeight="1">
      <c r="B16" s="194">
        <v>44419</v>
      </c>
      <c r="C16" s="195" t="s">
        <v>141</v>
      </c>
      <c r="D16" s="99"/>
      <c r="E16" s="286">
        <v>702</v>
      </c>
      <c r="F16" s="290" t="s">
        <v>128</v>
      </c>
      <c r="G16" s="100"/>
    </row>
    <row r="17" spans="2:14" ht="42.75" customHeight="1">
      <c r="B17" s="194">
        <v>44420</v>
      </c>
      <c r="C17" s="195"/>
      <c r="D17" s="99"/>
      <c r="E17" s="286"/>
      <c r="F17" s="290"/>
      <c r="G17" s="100"/>
    </row>
    <row r="18" spans="2:14" ht="42.75" customHeight="1">
      <c r="B18" s="194">
        <v>44421</v>
      </c>
      <c r="C18" s="183"/>
      <c r="D18" s="99"/>
      <c r="E18" s="286"/>
      <c r="F18" s="290"/>
      <c r="G18" s="100"/>
    </row>
    <row r="19" spans="2:14" ht="42.75" customHeight="1">
      <c r="B19" s="194">
        <v>44422</v>
      </c>
      <c r="C19" s="183"/>
      <c r="D19" s="99"/>
      <c r="E19" s="286">
        <v>1798</v>
      </c>
      <c r="F19" s="290" t="s">
        <v>148</v>
      </c>
      <c r="G19" s="100"/>
    </row>
    <row r="20" spans="2:14" ht="42.75" customHeight="1">
      <c r="B20" s="194">
        <v>44423</v>
      </c>
      <c r="C20" s="183"/>
      <c r="D20" s="99"/>
      <c r="E20" s="286">
        <v>21</v>
      </c>
      <c r="F20" s="290" t="s">
        <v>140</v>
      </c>
      <c r="G20" s="100"/>
    </row>
    <row r="21" spans="2:14" ht="42.75" customHeight="1">
      <c r="B21" s="194">
        <v>44424</v>
      </c>
      <c r="C21" s="183"/>
      <c r="D21" s="99"/>
      <c r="E21" s="286">
        <v>49</v>
      </c>
      <c r="F21" s="290" t="s">
        <v>140</v>
      </c>
      <c r="G21" s="100"/>
    </row>
    <row r="22" spans="2:14" ht="42.75" customHeight="1">
      <c r="B22" s="194">
        <v>44425</v>
      </c>
      <c r="C22" s="183"/>
      <c r="D22" s="99"/>
      <c r="E22" s="286"/>
      <c r="F22" s="290"/>
      <c r="G22" s="100"/>
    </row>
    <row r="23" spans="2:14" ht="42.75" customHeight="1">
      <c r="B23" s="194">
        <v>44426</v>
      </c>
      <c r="C23" s="183"/>
      <c r="D23" s="99"/>
      <c r="E23" s="286"/>
      <c r="F23" s="290"/>
      <c r="G23" s="100"/>
    </row>
    <row r="24" spans="2:14" ht="42.75" customHeight="1">
      <c r="B24" s="194">
        <v>44427</v>
      </c>
      <c r="C24" s="183"/>
      <c r="D24" s="99"/>
      <c r="E24" s="286">
        <v>125</v>
      </c>
      <c r="F24" s="290" t="s">
        <v>140</v>
      </c>
      <c r="G24" s="100"/>
    </row>
    <row r="25" spans="2:14" ht="42.75" customHeight="1">
      <c r="B25" s="194">
        <v>44428</v>
      </c>
      <c r="C25" s="183"/>
      <c r="D25" s="99"/>
      <c r="E25" s="286"/>
      <c r="F25" s="290"/>
      <c r="G25" s="100"/>
    </row>
    <row r="26" spans="2:14" ht="42.75" customHeight="1">
      <c r="B26" s="194">
        <v>44429</v>
      </c>
      <c r="C26" s="184"/>
      <c r="D26" s="99"/>
      <c r="E26" s="287"/>
      <c r="F26" s="290"/>
      <c r="G26" s="100"/>
    </row>
    <row r="27" spans="2:14" ht="42.75" customHeight="1">
      <c r="B27" s="194">
        <v>44430</v>
      </c>
      <c r="C27" s="184"/>
      <c r="D27" s="99"/>
      <c r="E27" s="287"/>
      <c r="F27" s="290"/>
      <c r="G27" s="100"/>
      <c r="N27" s="89" t="s">
        <v>102</v>
      </c>
    </row>
    <row r="28" spans="2:14" ht="42.75" customHeight="1">
      <c r="B28" s="194">
        <v>44431</v>
      </c>
      <c r="C28" s="184"/>
      <c r="D28" s="99"/>
      <c r="E28" s="287"/>
      <c r="F28" s="290"/>
      <c r="G28" s="100"/>
    </row>
    <row r="29" spans="2:14" ht="42.75" customHeight="1">
      <c r="B29" s="194">
        <v>44432</v>
      </c>
      <c r="C29" s="185"/>
      <c r="D29" s="103"/>
      <c r="E29" s="288"/>
      <c r="F29" s="290"/>
      <c r="G29" s="100"/>
    </row>
    <row r="30" spans="2:14" ht="42.75" customHeight="1">
      <c r="B30" s="194">
        <v>44433</v>
      </c>
      <c r="C30" s="184"/>
      <c r="D30" s="99"/>
      <c r="E30" s="287"/>
      <c r="F30" s="290"/>
      <c r="G30" s="100"/>
    </row>
    <row r="31" spans="2:14" ht="42.75" customHeight="1">
      <c r="B31" s="194">
        <v>44434</v>
      </c>
      <c r="C31" s="184"/>
      <c r="D31" s="99"/>
      <c r="E31" s="287"/>
      <c r="F31" s="290"/>
      <c r="G31" s="100"/>
    </row>
    <row r="32" spans="2:14" ht="42.75" customHeight="1">
      <c r="B32" s="194">
        <v>44435</v>
      </c>
      <c r="C32" s="184"/>
      <c r="D32" s="99"/>
      <c r="E32" s="287"/>
      <c r="F32" s="290"/>
      <c r="G32" s="100"/>
    </row>
    <row r="33" spans="2:17" ht="42.75" customHeight="1">
      <c r="B33" s="194">
        <v>44436</v>
      </c>
      <c r="C33" s="184"/>
      <c r="D33" s="99"/>
      <c r="E33" s="287"/>
      <c r="F33" s="290"/>
      <c r="G33" s="100"/>
    </row>
    <row r="34" spans="2:17" ht="42.75" customHeight="1">
      <c r="B34" s="194">
        <v>44437</v>
      </c>
      <c r="C34" s="184"/>
      <c r="D34" s="99"/>
      <c r="E34" s="286"/>
      <c r="F34" s="290"/>
      <c r="G34" s="100"/>
    </row>
    <row r="35" spans="2:17" ht="31.5" customHeight="1">
      <c r="B35" s="194">
        <v>44438</v>
      </c>
      <c r="C35" s="184"/>
      <c r="D35" s="99"/>
      <c r="E35" s="286"/>
      <c r="F35" s="290"/>
      <c r="G35" s="100"/>
    </row>
    <row r="36" spans="2:17" ht="31.5" customHeight="1" thickBot="1">
      <c r="B36" s="194">
        <v>44439</v>
      </c>
      <c r="C36" s="184"/>
      <c r="D36" s="99"/>
      <c r="E36" s="286"/>
      <c r="F36" s="290"/>
      <c r="G36" s="100"/>
    </row>
    <row r="37" spans="2:17" ht="31.5" hidden="1" customHeight="1">
      <c r="B37" s="194"/>
      <c r="C37" s="186"/>
      <c r="D37" s="109"/>
      <c r="E37" s="110"/>
      <c r="F37" s="177"/>
      <c r="G37" s="111"/>
    </row>
    <row r="38" spans="2:17" ht="31.5" hidden="1" customHeight="1">
      <c r="B38" s="105"/>
      <c r="C38" s="187"/>
      <c r="D38" s="106"/>
      <c r="E38" s="102"/>
      <c r="F38" s="178"/>
      <c r="G38" s="104"/>
    </row>
    <row r="39" spans="2:17" ht="31.5" hidden="1" customHeight="1">
      <c r="B39" s="105"/>
      <c r="C39" s="187"/>
      <c r="D39" s="106"/>
      <c r="E39" s="102"/>
      <c r="F39" s="178"/>
      <c r="G39" s="104"/>
    </row>
    <row r="40" spans="2:17" ht="31.5" hidden="1" customHeight="1">
      <c r="B40" s="112"/>
      <c r="C40" s="187"/>
      <c r="D40" s="106"/>
      <c r="E40" s="102"/>
      <c r="F40" s="178"/>
      <c r="G40" s="104"/>
    </row>
    <row r="41" spans="2:17" ht="31.5" hidden="1" customHeight="1" thickBot="1">
      <c r="B41" s="113"/>
      <c r="C41" s="188"/>
      <c r="D41" s="107"/>
      <c r="E41" s="108"/>
      <c r="F41" s="179"/>
      <c r="G41" s="104"/>
    </row>
    <row r="42" spans="2:17" s="114" customFormat="1" ht="35.25" customHeight="1" thickBot="1">
      <c r="B42" s="118"/>
      <c r="C42" s="189"/>
      <c r="D42" s="120">
        <f>SUM(D6:D41)</f>
        <v>0</v>
      </c>
      <c r="E42" s="120">
        <f>SUM(E6:E41)</f>
        <v>3613</v>
      </c>
      <c r="F42" s="511">
        <f>D42+E42</f>
        <v>3613</v>
      </c>
      <c r="G42" s="512"/>
      <c r="O42" s="115"/>
      <c r="P42" s="115"/>
      <c r="Q42" s="115"/>
    </row>
    <row r="43" spans="2:17" ht="15" customHeight="1">
      <c r="B43" s="119"/>
      <c r="C43" s="190"/>
    </row>
    <row r="44" spans="2:17" ht="33" customHeight="1"/>
    <row r="45" spans="2:17" ht="24.95" customHeight="1">
      <c r="B45" s="116" t="s">
        <v>62</v>
      </c>
      <c r="C45" s="191"/>
      <c r="D45" s="117"/>
      <c r="E45" s="116" t="s">
        <v>57</v>
      </c>
      <c r="F45" s="117"/>
    </row>
  </sheetData>
  <mergeCells count="3">
    <mergeCell ref="B2:G2"/>
    <mergeCell ref="B3:G3"/>
    <mergeCell ref="F42:G42"/>
  </mergeCells>
  <dataValidations disablePrompts="1" count="1">
    <dataValidation type="list" allowBlank="1" showInputMessage="1" showErrorMessage="1" sqref="G37:G41">
      <formula1>$I$6:$I$10</formula1>
    </dataValidation>
  </dataValidations>
  <printOptions horizontalCentered="1" verticalCentered="1"/>
  <pageMargins left="0" right="0" top="0" bottom="0" header="0" footer="0"/>
  <pageSetup scale="52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5" tint="-0.249977111117893"/>
    <pageSetUpPr fitToPage="1"/>
  </sheetPr>
  <dimension ref="B1:P66"/>
  <sheetViews>
    <sheetView zoomScaleNormal="100" zoomScaleSheetLayoutView="100" workbookViewId="0">
      <selection activeCell="J32" sqref="J32"/>
    </sheetView>
  </sheetViews>
  <sheetFormatPr defaultRowHeight="15.95" customHeight="1"/>
  <cols>
    <col min="1" max="1" width="1.5703125" style="148" customWidth="1"/>
    <col min="2" max="2" width="6.7109375" style="147" bestFit="1" customWidth="1"/>
    <col min="3" max="3" width="11.7109375" style="147" customWidth="1"/>
    <col min="4" max="5" width="10.5703125" style="148" customWidth="1"/>
    <col min="6" max="6" width="10.28515625" style="148" customWidth="1"/>
    <col min="7" max="7" width="17.42578125" style="149" customWidth="1"/>
    <col min="8" max="8" width="13.85546875" style="149" customWidth="1"/>
    <col min="9" max="9" width="11.85546875" style="149" bestFit="1" customWidth="1"/>
    <col min="10" max="12" width="10.5703125" style="148" customWidth="1"/>
    <col min="13" max="13" width="17.42578125" style="149" customWidth="1"/>
    <col min="14" max="14" width="13.85546875" style="149" customWidth="1"/>
    <col min="15" max="15" width="1.7109375" style="148" customWidth="1"/>
    <col min="16" max="16384" width="9.140625" style="148"/>
  </cols>
  <sheetData>
    <row r="1" spans="2:16" ht="15.95" customHeight="1" thickBot="1"/>
    <row r="2" spans="2:16" ht="20.100000000000001" customHeight="1">
      <c r="B2" s="518" t="s">
        <v>72</v>
      </c>
      <c r="C2" s="519"/>
      <c r="D2" s="519"/>
      <c r="E2" s="519"/>
      <c r="F2" s="519"/>
      <c r="G2" s="519"/>
      <c r="H2" s="519"/>
      <c r="I2" s="519"/>
      <c r="J2" s="519"/>
      <c r="K2" s="519"/>
      <c r="L2" s="519"/>
      <c r="M2" s="519"/>
      <c r="N2" s="520"/>
    </row>
    <row r="3" spans="2:16" ht="20.100000000000001" customHeight="1" thickBot="1">
      <c r="B3" s="521"/>
      <c r="C3" s="522"/>
      <c r="D3" s="522"/>
      <c r="E3" s="522"/>
      <c r="F3" s="522"/>
      <c r="G3" s="522"/>
      <c r="H3" s="522"/>
      <c r="I3" s="522"/>
      <c r="J3" s="522"/>
      <c r="K3" s="522"/>
      <c r="L3" s="522"/>
      <c r="M3" s="522"/>
      <c r="N3" s="523"/>
    </row>
    <row r="4" spans="2:16" ht="9.9499999999999993" customHeight="1"/>
    <row r="5" spans="2:16" ht="15.95" customHeight="1">
      <c r="D5" s="150"/>
      <c r="E5" s="151" t="s">
        <v>36</v>
      </c>
      <c r="F5" s="151"/>
      <c r="G5" s="152"/>
      <c r="H5" s="354"/>
      <c r="I5" s="354"/>
      <c r="K5" s="153" t="s">
        <v>35</v>
      </c>
      <c r="L5" s="524"/>
      <c r="M5" s="525"/>
      <c r="N5" s="525"/>
      <c r="P5" s="149"/>
    </row>
    <row r="6" spans="2:16" ht="5.0999999999999996" customHeight="1" thickBot="1">
      <c r="D6" s="154"/>
      <c r="M6" s="153"/>
    </row>
    <row r="7" spans="2:16" ht="20.100000000000001" customHeight="1" thickBot="1">
      <c r="B7" s="526" t="s">
        <v>73</v>
      </c>
      <c r="C7" s="526"/>
      <c r="D7" s="526"/>
      <c r="E7" s="526"/>
      <c r="F7" s="526"/>
      <c r="G7" s="526"/>
      <c r="H7" s="526"/>
      <c r="I7" s="527" t="s">
        <v>74</v>
      </c>
      <c r="J7" s="527"/>
      <c r="K7" s="527"/>
      <c r="L7" s="527"/>
      <c r="M7" s="527"/>
      <c r="N7" s="528"/>
    </row>
    <row r="8" spans="2:16" s="155" customFormat="1" ht="15.75" customHeight="1">
      <c r="B8" s="155" t="s">
        <v>38</v>
      </c>
      <c r="C8" s="156" t="s">
        <v>31</v>
      </c>
      <c r="D8" s="156" t="s">
        <v>67</v>
      </c>
      <c r="E8" s="156" t="s">
        <v>75</v>
      </c>
      <c r="F8" s="156" t="s">
        <v>76</v>
      </c>
      <c r="G8" s="157" t="s">
        <v>10</v>
      </c>
      <c r="H8" s="158" t="s">
        <v>34</v>
      </c>
      <c r="I8" s="156" t="s">
        <v>31</v>
      </c>
      <c r="J8" s="156" t="s">
        <v>67</v>
      </c>
      <c r="K8" s="156" t="s">
        <v>75</v>
      </c>
      <c r="L8" s="156" t="s">
        <v>76</v>
      </c>
      <c r="M8" s="157" t="s">
        <v>10</v>
      </c>
      <c r="N8" s="158" t="s">
        <v>34</v>
      </c>
    </row>
    <row r="9" spans="2:16" s="155" customFormat="1" ht="15.75" hidden="1" customHeight="1">
      <c r="B9" s="155">
        <v>1</v>
      </c>
      <c r="D9" s="159"/>
      <c r="E9" s="160"/>
      <c r="F9" s="160"/>
      <c r="G9" s="161"/>
      <c r="H9" s="162"/>
      <c r="I9" s="355"/>
      <c r="J9" s="159"/>
      <c r="K9" s="159"/>
      <c r="L9" s="159"/>
      <c r="M9" s="161"/>
      <c r="N9" s="162"/>
    </row>
    <row r="10" spans="2:16" ht="18" customHeight="1">
      <c r="B10" s="193">
        <v>1</v>
      </c>
      <c r="C10" s="163"/>
      <c r="D10" s="166"/>
      <c r="E10" s="166"/>
      <c r="F10" s="166"/>
      <c r="G10" s="164"/>
      <c r="H10" s="165"/>
      <c r="I10" s="163"/>
      <c r="J10" s="166"/>
      <c r="K10" s="166"/>
      <c r="L10" s="166"/>
      <c r="M10" s="164"/>
      <c r="N10" s="167"/>
    </row>
    <row r="11" spans="2:16" ht="18" customHeight="1">
      <c r="B11" s="193">
        <v>2</v>
      </c>
      <c r="C11" s="163"/>
      <c r="D11" s="166"/>
      <c r="E11" s="166"/>
      <c r="F11" s="166"/>
      <c r="G11" s="164"/>
      <c r="H11" s="165"/>
      <c r="I11" s="168"/>
      <c r="J11" s="166"/>
      <c r="K11" s="166"/>
      <c r="L11" s="166"/>
      <c r="M11" s="164"/>
      <c r="N11" s="167"/>
    </row>
    <row r="12" spans="2:16" ht="18" customHeight="1">
      <c r="B12" s="193">
        <v>3</v>
      </c>
      <c r="C12" s="163"/>
      <c r="D12" s="166"/>
      <c r="E12" s="166"/>
      <c r="F12" s="166"/>
      <c r="G12" s="164"/>
      <c r="H12" s="165"/>
      <c r="I12" s="356"/>
      <c r="J12" s="166"/>
      <c r="K12" s="166"/>
      <c r="L12" s="166"/>
      <c r="M12" s="164"/>
      <c r="N12" s="169"/>
    </row>
    <row r="13" spans="2:16" ht="18" customHeight="1">
      <c r="B13" s="193">
        <v>4</v>
      </c>
      <c r="C13" s="163"/>
      <c r="D13" s="166"/>
      <c r="E13" s="166"/>
      <c r="F13" s="166"/>
      <c r="G13" s="164"/>
      <c r="H13" s="165"/>
      <c r="I13" s="356"/>
      <c r="J13" s="166"/>
      <c r="K13" s="166"/>
      <c r="L13" s="357"/>
      <c r="M13" s="164"/>
      <c r="N13" s="169"/>
    </row>
    <row r="14" spans="2:16" ht="18" customHeight="1">
      <c r="B14" s="193">
        <v>5</v>
      </c>
      <c r="C14" s="163"/>
      <c r="D14" s="166"/>
      <c r="E14" s="166"/>
      <c r="F14" s="166"/>
      <c r="G14" s="164"/>
      <c r="H14" s="165"/>
      <c r="I14" s="356"/>
      <c r="J14" s="166"/>
      <c r="K14" s="166"/>
      <c r="L14" s="166"/>
      <c r="M14" s="164"/>
      <c r="N14" s="169"/>
    </row>
    <row r="15" spans="2:16" ht="18" customHeight="1">
      <c r="B15" s="193">
        <v>6</v>
      </c>
      <c r="C15" s="168"/>
      <c r="D15" s="166"/>
      <c r="E15" s="166"/>
      <c r="F15" s="166"/>
      <c r="G15" s="164"/>
      <c r="H15" s="165"/>
      <c r="I15" s="356"/>
      <c r="J15" s="166"/>
      <c r="K15" s="166"/>
      <c r="L15" s="166"/>
      <c r="M15" s="164"/>
      <c r="N15" s="169"/>
    </row>
    <row r="16" spans="2:16" ht="18" customHeight="1">
      <c r="B16" s="193">
        <v>7</v>
      </c>
      <c r="C16" s="168"/>
      <c r="D16" s="166"/>
      <c r="E16" s="166"/>
      <c r="F16" s="166"/>
      <c r="G16" s="164"/>
      <c r="H16" s="169"/>
      <c r="I16" s="356"/>
      <c r="J16" s="166"/>
      <c r="K16" s="166"/>
      <c r="L16" s="166"/>
      <c r="M16" s="164"/>
      <c r="N16" s="169"/>
    </row>
    <row r="17" spans="2:14" ht="18" customHeight="1">
      <c r="B17" s="193">
        <v>8</v>
      </c>
      <c r="C17" s="168"/>
      <c r="D17" s="166"/>
      <c r="E17" s="166"/>
      <c r="F17" s="166"/>
      <c r="G17" s="164"/>
      <c r="H17" s="169"/>
      <c r="I17" s="356"/>
      <c r="J17" s="166"/>
      <c r="K17" s="166"/>
      <c r="L17" s="166"/>
      <c r="M17" s="164"/>
      <c r="N17" s="169"/>
    </row>
    <row r="18" spans="2:14" ht="18" customHeight="1">
      <c r="B18" s="193">
        <v>9</v>
      </c>
      <c r="C18" s="168"/>
      <c r="D18" s="166"/>
      <c r="E18" s="166"/>
      <c r="F18" s="166"/>
      <c r="G18" s="164"/>
      <c r="H18" s="169"/>
      <c r="I18" s="356"/>
      <c r="J18" s="166"/>
      <c r="K18" s="166"/>
      <c r="L18" s="166"/>
      <c r="M18" s="164"/>
      <c r="N18" s="169"/>
    </row>
    <row r="19" spans="2:14" ht="18" customHeight="1">
      <c r="B19" s="193">
        <v>10</v>
      </c>
      <c r="C19" s="358"/>
      <c r="D19" s="166"/>
      <c r="E19" s="166"/>
      <c r="F19" s="166"/>
      <c r="G19" s="164"/>
      <c r="H19" s="169"/>
      <c r="I19" s="356"/>
      <c r="J19" s="166"/>
      <c r="K19" s="166"/>
      <c r="L19" s="166"/>
      <c r="M19" s="164"/>
      <c r="N19" s="169"/>
    </row>
    <row r="20" spans="2:14" ht="18" customHeight="1">
      <c r="B20" s="193">
        <v>11</v>
      </c>
      <c r="C20" s="358"/>
      <c r="D20" s="166"/>
      <c r="E20" s="166"/>
      <c r="F20" s="166"/>
      <c r="G20" s="164"/>
      <c r="H20" s="169"/>
      <c r="I20" s="356"/>
      <c r="J20" s="166"/>
      <c r="K20" s="166"/>
      <c r="L20" s="166"/>
      <c r="M20" s="164"/>
      <c r="N20" s="169"/>
    </row>
    <row r="21" spans="2:14" ht="18" customHeight="1">
      <c r="B21" s="193">
        <v>12</v>
      </c>
      <c r="C21" s="358"/>
      <c r="D21" s="166"/>
      <c r="E21" s="166"/>
      <c r="F21" s="166"/>
      <c r="G21" s="164"/>
      <c r="H21" s="169"/>
      <c r="I21" s="356"/>
      <c r="J21" s="166"/>
      <c r="K21" s="166"/>
      <c r="L21" s="166"/>
      <c r="M21" s="164"/>
      <c r="N21" s="169"/>
    </row>
    <row r="22" spans="2:14" ht="18" customHeight="1">
      <c r="B22" s="193">
        <v>13</v>
      </c>
      <c r="C22" s="358"/>
      <c r="D22" s="166"/>
      <c r="E22" s="166"/>
      <c r="F22" s="166"/>
      <c r="G22" s="164"/>
      <c r="H22" s="169"/>
      <c r="I22" s="356"/>
      <c r="J22" s="166"/>
      <c r="K22" s="166"/>
      <c r="L22" s="166"/>
      <c r="M22" s="164"/>
      <c r="N22" s="169"/>
    </row>
    <row r="23" spans="2:14" ht="18" customHeight="1">
      <c r="B23" s="193">
        <v>14</v>
      </c>
      <c r="C23" s="358"/>
      <c r="D23" s="166"/>
      <c r="E23" s="166"/>
      <c r="F23" s="166"/>
      <c r="G23" s="164"/>
      <c r="H23" s="169"/>
      <c r="I23" s="356"/>
      <c r="J23" s="166"/>
      <c r="K23" s="166"/>
      <c r="L23" s="166"/>
      <c r="M23" s="164"/>
      <c r="N23" s="169"/>
    </row>
    <row r="24" spans="2:14" ht="18" customHeight="1">
      <c r="B24" s="193">
        <v>15</v>
      </c>
      <c r="C24" s="358"/>
      <c r="D24" s="166"/>
      <c r="E24" s="166"/>
      <c r="F24" s="166"/>
      <c r="G24" s="164"/>
      <c r="H24" s="169"/>
      <c r="I24" s="356"/>
      <c r="J24" s="166"/>
      <c r="K24" s="166"/>
      <c r="L24" s="166"/>
      <c r="M24" s="164"/>
      <c r="N24" s="169"/>
    </row>
    <row r="25" spans="2:14" ht="18" customHeight="1">
      <c r="B25" s="193">
        <v>16</v>
      </c>
      <c r="C25" s="358"/>
      <c r="D25" s="166"/>
      <c r="E25" s="166"/>
      <c r="F25" s="166"/>
      <c r="G25" s="164"/>
      <c r="H25" s="169"/>
      <c r="I25" s="356"/>
      <c r="J25" s="166"/>
      <c r="K25" s="166"/>
      <c r="L25" s="166"/>
      <c r="M25" s="164"/>
      <c r="N25" s="169"/>
    </row>
    <row r="26" spans="2:14" ht="18" customHeight="1">
      <c r="B26" s="193">
        <v>17</v>
      </c>
      <c r="C26" s="358"/>
      <c r="D26" s="166"/>
      <c r="E26" s="166"/>
      <c r="F26" s="166"/>
      <c r="G26" s="164"/>
      <c r="H26" s="169"/>
      <c r="I26" s="356"/>
      <c r="J26" s="166"/>
      <c r="K26" s="166"/>
      <c r="L26" s="166"/>
      <c r="M26" s="164"/>
      <c r="N26" s="169"/>
    </row>
    <row r="27" spans="2:14" ht="18" customHeight="1">
      <c r="B27" s="193">
        <v>18</v>
      </c>
      <c r="C27" s="358"/>
      <c r="D27" s="166"/>
      <c r="E27" s="166"/>
      <c r="F27" s="166"/>
      <c r="G27" s="164"/>
      <c r="H27" s="169"/>
      <c r="I27" s="356"/>
      <c r="J27" s="166"/>
      <c r="K27" s="166"/>
      <c r="L27" s="166"/>
      <c r="M27" s="164"/>
      <c r="N27" s="169"/>
    </row>
    <row r="28" spans="2:14" ht="18" customHeight="1">
      <c r="B28" s="193">
        <v>19</v>
      </c>
      <c r="C28" s="358"/>
      <c r="D28" s="166"/>
      <c r="E28" s="166"/>
      <c r="F28" s="166"/>
      <c r="G28" s="164"/>
      <c r="H28" s="169"/>
      <c r="I28" s="356"/>
      <c r="J28" s="166"/>
      <c r="K28" s="166"/>
      <c r="L28" s="166"/>
      <c r="M28" s="164"/>
      <c r="N28" s="169"/>
    </row>
    <row r="29" spans="2:14" ht="18" customHeight="1">
      <c r="B29" s="193">
        <v>20</v>
      </c>
      <c r="C29" s="359"/>
      <c r="D29" s="166"/>
      <c r="E29" s="166"/>
      <c r="F29" s="166"/>
      <c r="G29" s="164"/>
      <c r="H29" s="169"/>
      <c r="I29" s="356"/>
      <c r="J29" s="166"/>
      <c r="K29" s="166"/>
      <c r="L29" s="166"/>
      <c r="M29" s="164"/>
      <c r="N29" s="169"/>
    </row>
    <row r="30" spans="2:14" ht="18" customHeight="1">
      <c r="B30" s="193">
        <v>21</v>
      </c>
      <c r="C30" s="359"/>
      <c r="D30" s="166"/>
      <c r="E30" s="166"/>
      <c r="F30" s="166"/>
      <c r="G30" s="164"/>
      <c r="H30" s="169"/>
      <c r="I30" s="356"/>
      <c r="J30" s="166"/>
      <c r="K30" s="166"/>
      <c r="L30" s="166"/>
      <c r="M30" s="164"/>
      <c r="N30" s="169"/>
    </row>
    <row r="31" spans="2:14" ht="18" customHeight="1">
      <c r="B31" s="193">
        <v>22</v>
      </c>
      <c r="C31" s="360"/>
      <c r="D31" s="166"/>
      <c r="E31" s="166"/>
      <c r="F31" s="166"/>
      <c r="G31" s="164"/>
      <c r="H31" s="169"/>
      <c r="I31" s="356"/>
      <c r="J31" s="166"/>
      <c r="K31" s="166"/>
      <c r="L31" s="166"/>
      <c r="M31" s="164"/>
      <c r="N31" s="169"/>
    </row>
    <row r="32" spans="2:14" ht="18" customHeight="1">
      <c r="B32" s="193">
        <v>23</v>
      </c>
      <c r="C32" s="360"/>
      <c r="D32" s="166"/>
      <c r="E32" s="166"/>
      <c r="F32" s="166"/>
      <c r="G32" s="164"/>
      <c r="H32" s="169"/>
      <c r="I32" s="356"/>
      <c r="J32" s="166"/>
      <c r="K32" s="166"/>
      <c r="L32" s="166"/>
      <c r="M32" s="164"/>
      <c r="N32" s="169"/>
    </row>
    <row r="33" spans="2:14" ht="18" customHeight="1">
      <c r="B33" s="193">
        <v>24</v>
      </c>
      <c r="C33" s="360"/>
      <c r="D33" s="166"/>
      <c r="E33" s="166"/>
      <c r="F33" s="166"/>
      <c r="G33" s="164"/>
      <c r="H33" s="169"/>
      <c r="I33" s="356"/>
      <c r="J33" s="166"/>
      <c r="K33" s="166"/>
      <c r="L33" s="166"/>
      <c r="M33" s="164"/>
      <c r="N33" s="169"/>
    </row>
    <row r="34" spans="2:14" ht="18" customHeight="1">
      <c r="B34" s="193">
        <v>25</v>
      </c>
      <c r="C34" s="360"/>
      <c r="D34" s="166"/>
      <c r="E34" s="166"/>
      <c r="F34" s="166"/>
      <c r="G34" s="164"/>
      <c r="H34" s="169"/>
      <c r="I34" s="356"/>
      <c r="J34" s="166"/>
      <c r="K34" s="166"/>
      <c r="L34" s="166"/>
      <c r="M34" s="164"/>
      <c r="N34" s="169"/>
    </row>
    <row r="35" spans="2:14" ht="18" customHeight="1">
      <c r="B35" s="193">
        <v>26</v>
      </c>
      <c r="C35" s="360"/>
      <c r="D35" s="166"/>
      <c r="E35" s="166"/>
      <c r="F35" s="166"/>
      <c r="G35" s="164"/>
      <c r="H35" s="169"/>
      <c r="I35" s="356"/>
      <c r="J35" s="166"/>
      <c r="K35" s="166"/>
      <c r="L35" s="166"/>
      <c r="M35" s="164"/>
      <c r="N35" s="169"/>
    </row>
    <row r="36" spans="2:14" ht="18" customHeight="1">
      <c r="B36" s="193">
        <v>27</v>
      </c>
      <c r="C36" s="360"/>
      <c r="D36" s="166"/>
      <c r="E36" s="166"/>
      <c r="F36" s="166"/>
      <c r="G36" s="164"/>
      <c r="H36" s="169"/>
      <c r="I36" s="356"/>
      <c r="J36" s="166"/>
      <c r="K36" s="166"/>
      <c r="L36" s="166"/>
      <c r="M36" s="164"/>
      <c r="N36" s="169"/>
    </row>
    <row r="37" spans="2:14" ht="18" customHeight="1">
      <c r="B37" s="193">
        <v>28</v>
      </c>
      <c r="C37" s="360"/>
      <c r="D37" s="166"/>
      <c r="E37" s="166"/>
      <c r="F37" s="166"/>
      <c r="G37" s="164"/>
      <c r="H37" s="169"/>
      <c r="I37" s="356"/>
      <c r="J37" s="166"/>
      <c r="K37" s="166"/>
      <c r="L37" s="166"/>
      <c r="M37" s="164"/>
      <c r="N37" s="169"/>
    </row>
    <row r="38" spans="2:14" ht="18" customHeight="1">
      <c r="B38" s="193">
        <v>29</v>
      </c>
      <c r="C38" s="360"/>
      <c r="D38" s="166"/>
      <c r="E38" s="166"/>
      <c r="F38" s="166"/>
      <c r="G38" s="164"/>
      <c r="H38" s="169"/>
      <c r="I38" s="356"/>
      <c r="J38" s="166"/>
      <c r="K38" s="166"/>
      <c r="L38" s="166"/>
      <c r="M38" s="164"/>
      <c r="N38" s="169"/>
    </row>
    <row r="39" spans="2:14" ht="18" customHeight="1">
      <c r="B39" s="193">
        <v>30</v>
      </c>
      <c r="C39" s="360"/>
      <c r="D39" s="166"/>
      <c r="E39" s="166"/>
      <c r="F39" s="166"/>
      <c r="G39" s="164"/>
      <c r="H39" s="169"/>
      <c r="I39" s="356"/>
      <c r="J39" s="166"/>
      <c r="K39" s="166"/>
      <c r="L39" s="166"/>
      <c r="M39" s="164"/>
      <c r="N39" s="169"/>
    </row>
    <row r="40" spans="2:14" ht="18" customHeight="1">
      <c r="B40" s="193">
        <v>31</v>
      </c>
      <c r="C40" s="360"/>
      <c r="D40" s="166"/>
      <c r="E40" s="166"/>
      <c r="F40" s="166"/>
      <c r="G40" s="164"/>
      <c r="H40" s="169"/>
      <c r="I40" s="356"/>
      <c r="J40" s="166"/>
      <c r="K40" s="166"/>
      <c r="L40" s="166"/>
      <c r="M40" s="164"/>
      <c r="N40" s="169"/>
    </row>
    <row r="41" spans="2:14" ht="18" customHeight="1">
      <c r="B41" s="193">
        <v>32</v>
      </c>
      <c r="C41" s="360"/>
      <c r="D41" s="166"/>
      <c r="E41" s="166"/>
      <c r="F41" s="166"/>
      <c r="G41" s="164"/>
      <c r="H41" s="169"/>
      <c r="I41" s="356"/>
      <c r="J41" s="166"/>
      <c r="K41" s="166"/>
      <c r="L41" s="166"/>
      <c r="M41" s="164"/>
      <c r="N41" s="169"/>
    </row>
    <row r="42" spans="2:14" ht="18" customHeight="1">
      <c r="B42" s="193">
        <v>33</v>
      </c>
      <c r="C42" s="360"/>
      <c r="D42" s="166"/>
      <c r="E42" s="166"/>
      <c r="F42" s="166"/>
      <c r="G42" s="164"/>
      <c r="H42" s="169"/>
      <c r="I42" s="356"/>
      <c r="J42" s="166"/>
      <c r="K42" s="166"/>
      <c r="L42" s="166"/>
      <c r="M42" s="164"/>
      <c r="N42" s="169"/>
    </row>
    <row r="43" spans="2:14" ht="18" customHeight="1">
      <c r="B43" s="193">
        <v>34</v>
      </c>
      <c r="C43" s="360"/>
      <c r="D43" s="166"/>
      <c r="E43" s="166"/>
      <c r="F43" s="166"/>
      <c r="G43" s="164"/>
      <c r="H43" s="169"/>
      <c r="I43" s="356"/>
      <c r="J43" s="166"/>
      <c r="K43" s="166"/>
      <c r="L43" s="166"/>
      <c r="M43" s="164"/>
      <c r="N43" s="169"/>
    </row>
    <row r="44" spans="2:14" ht="18" customHeight="1">
      <c r="B44" s="193">
        <v>35</v>
      </c>
      <c r="C44" s="360"/>
      <c r="D44" s="166"/>
      <c r="E44" s="166"/>
      <c r="F44" s="166"/>
      <c r="G44" s="164"/>
      <c r="H44" s="169"/>
      <c r="I44" s="356"/>
      <c r="J44" s="166"/>
      <c r="K44" s="166"/>
      <c r="L44" s="166"/>
      <c r="M44" s="164"/>
      <c r="N44" s="169"/>
    </row>
    <row r="45" spans="2:14" ht="18" customHeight="1">
      <c r="B45" s="193">
        <v>36</v>
      </c>
      <c r="C45" s="360"/>
      <c r="D45" s="166"/>
      <c r="E45" s="166"/>
      <c r="F45" s="166"/>
      <c r="G45" s="164"/>
      <c r="H45" s="169"/>
      <c r="I45" s="356"/>
      <c r="J45" s="166"/>
      <c r="K45" s="166"/>
      <c r="L45" s="166"/>
      <c r="M45" s="164"/>
      <c r="N45" s="169"/>
    </row>
    <row r="46" spans="2:14" ht="18" customHeight="1">
      <c r="B46" s="193">
        <v>37</v>
      </c>
      <c r="C46" s="360"/>
      <c r="D46" s="166"/>
      <c r="E46" s="166"/>
      <c r="F46" s="166"/>
      <c r="G46" s="164"/>
      <c r="H46" s="169"/>
      <c r="I46" s="356"/>
      <c r="J46" s="166"/>
      <c r="K46" s="166"/>
      <c r="L46" s="166"/>
      <c r="M46" s="164"/>
      <c r="N46" s="169"/>
    </row>
    <row r="47" spans="2:14" ht="18" customHeight="1">
      <c r="B47" s="193">
        <v>38</v>
      </c>
      <c r="C47" s="360"/>
      <c r="D47" s="166"/>
      <c r="E47" s="166"/>
      <c r="F47" s="166"/>
      <c r="G47" s="164"/>
      <c r="H47" s="169"/>
      <c r="I47" s="356"/>
      <c r="J47" s="166"/>
      <c r="K47" s="166"/>
      <c r="L47" s="166"/>
      <c r="M47" s="164"/>
      <c r="N47" s="169"/>
    </row>
    <row r="48" spans="2:14" ht="18" customHeight="1">
      <c r="B48" s="193">
        <v>39</v>
      </c>
      <c r="C48" s="360"/>
      <c r="D48" s="166"/>
      <c r="E48" s="166"/>
      <c r="F48" s="166"/>
      <c r="G48" s="164"/>
      <c r="H48" s="169"/>
      <c r="I48" s="356"/>
      <c r="J48" s="166"/>
      <c r="K48" s="166"/>
      <c r="L48" s="166"/>
      <c r="M48" s="164"/>
      <c r="N48" s="169"/>
    </row>
    <row r="49" spans="2:15" ht="18" customHeight="1">
      <c r="B49" s="193">
        <v>40</v>
      </c>
      <c r="C49" s="360"/>
      <c r="D49" s="166"/>
      <c r="E49" s="166"/>
      <c r="F49" s="166"/>
      <c r="G49" s="164"/>
      <c r="H49" s="169"/>
      <c r="I49" s="356"/>
      <c r="J49" s="166"/>
      <c r="K49" s="166"/>
      <c r="L49" s="166"/>
      <c r="M49" s="164"/>
      <c r="N49" s="169"/>
    </row>
    <row r="50" spans="2:15" ht="18" customHeight="1">
      <c r="B50" s="193">
        <v>41</v>
      </c>
      <c r="C50" s="360"/>
      <c r="D50" s="166"/>
      <c r="E50" s="166"/>
      <c r="F50" s="166"/>
      <c r="G50" s="164"/>
      <c r="H50" s="170"/>
      <c r="I50" s="356"/>
      <c r="J50" s="166"/>
      <c r="K50" s="166"/>
      <c r="L50" s="166"/>
      <c r="M50" s="164"/>
      <c r="N50" s="169"/>
    </row>
    <row r="51" spans="2:15" ht="18" customHeight="1">
      <c r="B51" s="193">
        <v>42</v>
      </c>
      <c r="C51" s="360"/>
      <c r="D51" s="166"/>
      <c r="E51" s="166"/>
      <c r="F51" s="166"/>
      <c r="G51" s="164"/>
      <c r="H51" s="170"/>
      <c r="I51" s="356"/>
      <c r="J51" s="166"/>
      <c r="K51" s="166"/>
      <c r="L51" s="166"/>
      <c r="M51" s="164"/>
      <c r="N51" s="169"/>
    </row>
    <row r="52" spans="2:15" ht="18" customHeight="1">
      <c r="B52" s="193">
        <v>43</v>
      </c>
      <c r="C52" s="360"/>
      <c r="D52" s="166"/>
      <c r="E52" s="166"/>
      <c r="F52" s="166"/>
      <c r="G52" s="164"/>
      <c r="H52" s="170"/>
      <c r="I52" s="356"/>
      <c r="J52" s="166"/>
      <c r="K52" s="166"/>
      <c r="L52" s="166"/>
      <c r="M52" s="164"/>
      <c r="N52" s="169"/>
    </row>
    <row r="53" spans="2:15" ht="18" customHeight="1">
      <c r="B53" s="193">
        <v>44</v>
      </c>
      <c r="C53" s="360"/>
      <c r="D53" s="166"/>
      <c r="E53" s="166"/>
      <c r="F53" s="166"/>
      <c r="G53" s="164"/>
      <c r="H53" s="170"/>
      <c r="I53" s="356"/>
      <c r="J53" s="166"/>
      <c r="K53" s="166"/>
      <c r="L53" s="166"/>
      <c r="M53" s="164"/>
      <c r="N53" s="169"/>
    </row>
    <row r="54" spans="2:15" ht="18" customHeight="1">
      <c r="B54" s="193">
        <v>45</v>
      </c>
      <c r="C54" s="360"/>
      <c r="D54" s="166"/>
      <c r="E54" s="166"/>
      <c r="F54" s="166"/>
      <c r="G54" s="164"/>
      <c r="H54" s="170"/>
      <c r="I54" s="356"/>
      <c r="J54" s="166"/>
      <c r="K54" s="166"/>
      <c r="L54" s="166"/>
      <c r="M54" s="164"/>
      <c r="N54" s="169"/>
    </row>
    <row r="55" spans="2:15" ht="18" customHeight="1">
      <c r="B55" s="193">
        <v>46</v>
      </c>
      <c r="C55" s="360"/>
      <c r="D55" s="166"/>
      <c r="E55" s="166"/>
      <c r="F55" s="166"/>
      <c r="G55" s="164"/>
      <c r="H55" s="170"/>
      <c r="I55" s="356"/>
      <c r="J55" s="166"/>
      <c r="K55" s="166"/>
      <c r="L55" s="166"/>
      <c r="M55" s="164"/>
      <c r="N55" s="169"/>
    </row>
    <row r="56" spans="2:15" ht="18" customHeight="1">
      <c r="B56" s="193">
        <v>47</v>
      </c>
      <c r="C56" s="360"/>
      <c r="D56" s="166"/>
      <c r="E56" s="166"/>
      <c r="F56" s="166"/>
      <c r="G56" s="164"/>
      <c r="H56" s="170"/>
      <c r="I56" s="356"/>
      <c r="J56" s="166"/>
      <c r="K56" s="166"/>
      <c r="L56" s="166"/>
      <c r="M56" s="164"/>
      <c r="N56" s="169"/>
    </row>
    <row r="57" spans="2:15" ht="18" customHeight="1">
      <c r="B57" s="193">
        <v>48</v>
      </c>
      <c r="C57" s="360"/>
      <c r="D57" s="166"/>
      <c r="E57" s="166"/>
      <c r="F57" s="166"/>
      <c r="G57" s="164"/>
      <c r="H57" s="170"/>
      <c r="I57" s="356"/>
      <c r="J57" s="166"/>
      <c r="K57" s="166"/>
      <c r="L57" s="166"/>
      <c r="M57" s="164"/>
      <c r="N57" s="169"/>
    </row>
    <row r="58" spans="2:15" ht="18" customHeight="1">
      <c r="B58" s="193">
        <v>49</v>
      </c>
      <c r="C58" s="360"/>
      <c r="D58" s="166"/>
      <c r="E58" s="166"/>
      <c r="F58" s="166"/>
      <c r="G58" s="164"/>
      <c r="H58" s="170"/>
      <c r="I58" s="356"/>
      <c r="J58" s="166"/>
      <c r="K58" s="166"/>
      <c r="L58" s="166"/>
      <c r="M58" s="164"/>
      <c r="N58" s="169"/>
    </row>
    <row r="59" spans="2:15" ht="18" customHeight="1" thickBot="1">
      <c r="B59" s="193">
        <v>50</v>
      </c>
      <c r="C59" s="360"/>
      <c r="D59" s="166"/>
      <c r="E59" s="166"/>
      <c r="F59" s="166"/>
      <c r="G59" s="171"/>
      <c r="H59" s="170"/>
      <c r="I59" s="356"/>
      <c r="J59" s="166"/>
      <c r="K59" s="172"/>
      <c r="L59" s="172"/>
      <c r="M59" s="171"/>
      <c r="N59" s="173"/>
    </row>
    <row r="60" spans="2:15" ht="17.100000000000001" customHeight="1" thickBot="1">
      <c r="E60" s="529" t="s">
        <v>77</v>
      </c>
      <c r="F60" s="529"/>
      <c r="G60" s="361">
        <f>SUM(G10:G59)</f>
        <v>0</v>
      </c>
      <c r="H60" s="362"/>
      <c r="I60" s="362"/>
      <c r="J60" s="530" t="s">
        <v>78</v>
      </c>
      <c r="K60" s="530"/>
      <c r="L60" s="531"/>
      <c r="M60" s="363">
        <f>SUM(M10:M59)</f>
        <v>0</v>
      </c>
      <c r="N60" s="364"/>
      <c r="O60" s="364"/>
    </row>
    <row r="61" spans="2:15" ht="5.0999999999999996" customHeight="1">
      <c r="K61" s="354"/>
      <c r="L61" s="354"/>
      <c r="M61" s="354"/>
      <c r="N61" s="364"/>
      <c r="O61" s="364"/>
    </row>
    <row r="62" spans="2:15" ht="15.75" customHeight="1" thickBot="1">
      <c r="E62" s="174"/>
      <c r="F62" s="174"/>
      <c r="G62" s="174"/>
      <c r="H62" s="174"/>
      <c r="I62" s="174"/>
      <c r="J62" s="174"/>
      <c r="K62" s="174"/>
      <c r="L62" s="354"/>
      <c r="M62" s="354"/>
      <c r="N62" s="365"/>
    </row>
    <row r="63" spans="2:15" ht="25.5" customHeight="1" thickBot="1">
      <c r="F63" s="513" t="s">
        <v>79</v>
      </c>
      <c r="G63" s="514"/>
      <c r="H63" s="515">
        <f>G60-M60</f>
        <v>0</v>
      </c>
      <c r="I63" s="516"/>
      <c r="J63" s="517"/>
      <c r="K63" s="174"/>
      <c r="L63" s="174"/>
      <c r="M63" s="365"/>
      <c r="N63" s="365"/>
    </row>
    <row r="65" spans="7:9" ht="15.95" customHeight="1">
      <c r="G65" s="175"/>
    </row>
    <row r="66" spans="7:9" ht="15.95" customHeight="1">
      <c r="G66" s="175" t="s">
        <v>32</v>
      </c>
      <c r="H66" s="366"/>
      <c r="I66" s="366"/>
    </row>
  </sheetData>
  <sheetProtection selectLockedCells="1"/>
  <mergeCells count="8">
    <mergeCell ref="F63:G63"/>
    <mergeCell ref="H63:J63"/>
    <mergeCell ref="B2:N3"/>
    <mergeCell ref="L5:N5"/>
    <mergeCell ref="B7:H7"/>
    <mergeCell ref="I7:N7"/>
    <mergeCell ref="E60:F60"/>
    <mergeCell ref="J60:L60"/>
  </mergeCells>
  <printOptions horizontalCentered="1" verticalCentered="1"/>
  <pageMargins left="0.12" right="0" top="0" bottom="0" header="0" footer="0"/>
  <pageSetup paperSize="9" scale="6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-0.249977111117893"/>
    <pageSetUpPr fitToPage="1"/>
  </sheetPr>
  <dimension ref="A1:Y46"/>
  <sheetViews>
    <sheetView showGridLines="0" zoomScale="55" zoomScaleNormal="55" zoomScaleSheetLayoutView="55" workbookViewId="0">
      <selection activeCell="I21" sqref="I21"/>
    </sheetView>
  </sheetViews>
  <sheetFormatPr defaultRowHeight="24.95" customHeight="1"/>
  <cols>
    <col min="1" max="1" width="1.140625" style="89" customWidth="1"/>
    <col min="2" max="2" width="30.140625" style="90" customWidth="1"/>
    <col min="3" max="3" width="24.140625" style="89" customWidth="1"/>
    <col min="4" max="13" width="28.28515625" style="91" customWidth="1"/>
    <col min="14" max="14" width="25.140625" style="89" customWidth="1"/>
    <col min="15" max="15" width="12.7109375" style="89" customWidth="1"/>
    <col min="16" max="17" width="12.5703125" style="89" customWidth="1"/>
    <col min="18" max="19" width="9.140625" style="89"/>
    <col min="20" max="32" width="9.42578125" style="89" customWidth="1"/>
    <col min="33" max="16384" width="9.140625" style="89"/>
  </cols>
  <sheetData>
    <row r="1" spans="1:25" ht="10.5" customHeight="1" thickBot="1"/>
    <row r="2" spans="1:25" ht="34.5">
      <c r="B2" s="538" t="s">
        <v>109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539"/>
      <c r="N2" s="540"/>
    </row>
    <row r="3" spans="1:25" ht="37.5" customHeight="1" thickBot="1">
      <c r="B3" s="541">
        <v>44411</v>
      </c>
      <c r="C3" s="542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3"/>
    </row>
    <row r="4" spans="1:25" ht="9.9499999999999993" hidden="1" customHeight="1" thickBot="1">
      <c r="B4" s="93"/>
      <c r="N4" s="213"/>
    </row>
    <row r="5" spans="1:25" ht="56.25" customHeight="1" thickBot="1">
      <c r="B5" s="214" t="s">
        <v>63</v>
      </c>
      <c r="C5" s="215" t="s">
        <v>130</v>
      </c>
      <c r="D5" s="216" t="s">
        <v>110</v>
      </c>
      <c r="E5" s="216" t="s">
        <v>132</v>
      </c>
      <c r="F5" s="216" t="s">
        <v>111</v>
      </c>
      <c r="G5" s="216" t="s">
        <v>112</v>
      </c>
      <c r="H5" s="275" t="s">
        <v>123</v>
      </c>
      <c r="I5" s="275" t="s">
        <v>124</v>
      </c>
      <c r="J5" s="216" t="s">
        <v>121</v>
      </c>
      <c r="K5" s="216" t="s">
        <v>122</v>
      </c>
      <c r="L5" s="266" t="s">
        <v>129</v>
      </c>
      <c r="M5" s="273" t="s">
        <v>115</v>
      </c>
      <c r="N5" s="277" t="s">
        <v>133</v>
      </c>
    </row>
    <row r="6" spans="1:25" ht="58.5" customHeight="1">
      <c r="B6" s="253">
        <v>44409</v>
      </c>
      <c r="C6" s="239"/>
      <c r="D6" s="217"/>
      <c r="E6" s="268"/>
      <c r="F6" s="217"/>
      <c r="G6" s="218"/>
      <c r="H6" s="274">
        <f t="shared" ref="H6:H10" si="0">(D6+E6)*80%</f>
        <v>0</v>
      </c>
      <c r="I6" s="276">
        <f t="shared" ref="I6:I10" si="1">(D6+E6)*20%</f>
        <v>0</v>
      </c>
      <c r="J6" s="233">
        <f>G6*80%</f>
        <v>0</v>
      </c>
      <c r="K6" s="233">
        <f>G6*20%</f>
        <v>0</v>
      </c>
      <c r="L6" s="262">
        <f>I6+K6</f>
        <v>0</v>
      </c>
      <c r="M6" s="278">
        <f t="shared" ref="M6:M37" si="2">D6+E6+G6</f>
        <v>0</v>
      </c>
      <c r="N6" s="281"/>
    </row>
    <row r="7" spans="1:25" ht="58.5" customHeight="1">
      <c r="B7" s="254">
        <v>44410</v>
      </c>
      <c r="C7" s="240"/>
      <c r="D7" s="219"/>
      <c r="E7" s="269"/>
      <c r="F7" s="219"/>
      <c r="G7" s="220"/>
      <c r="H7" s="236">
        <f t="shared" si="0"/>
        <v>0</v>
      </c>
      <c r="I7" s="237">
        <f t="shared" si="1"/>
        <v>0</v>
      </c>
      <c r="J7" s="234">
        <f t="shared" ref="J7:J36" si="3">G7*80%</f>
        <v>0</v>
      </c>
      <c r="K7" s="234">
        <f t="shared" ref="K7:K36" si="4">G7*20%</f>
        <v>0</v>
      </c>
      <c r="L7" s="263">
        <f>I7+K7</f>
        <v>0</v>
      </c>
      <c r="M7" s="279">
        <f t="shared" si="2"/>
        <v>0</v>
      </c>
      <c r="N7" s="281"/>
    </row>
    <row r="8" spans="1:25" ht="58.5" customHeight="1">
      <c r="B8" s="254">
        <v>44411</v>
      </c>
      <c r="C8" s="240"/>
      <c r="D8" s="219"/>
      <c r="E8" s="269"/>
      <c r="F8" s="219"/>
      <c r="G8" s="220"/>
      <c r="H8" s="236">
        <f t="shared" si="0"/>
        <v>0</v>
      </c>
      <c r="I8" s="237">
        <f t="shared" si="1"/>
        <v>0</v>
      </c>
      <c r="J8" s="234">
        <f t="shared" si="3"/>
        <v>0</v>
      </c>
      <c r="K8" s="234">
        <f t="shared" si="4"/>
        <v>0</v>
      </c>
      <c r="L8" s="263">
        <f t="shared" ref="L8:L36" si="5">I8+K8</f>
        <v>0</v>
      </c>
      <c r="M8" s="279">
        <f t="shared" si="2"/>
        <v>0</v>
      </c>
      <c r="N8" s="281"/>
    </row>
    <row r="9" spans="1:25" ht="58.5" customHeight="1">
      <c r="B9" s="254">
        <v>44412</v>
      </c>
      <c r="C9" s="240"/>
      <c r="D9" s="221"/>
      <c r="E9" s="270"/>
      <c r="F9" s="221"/>
      <c r="G9" s="220"/>
      <c r="H9" s="236">
        <f t="shared" si="0"/>
        <v>0</v>
      </c>
      <c r="I9" s="237">
        <f t="shared" si="1"/>
        <v>0</v>
      </c>
      <c r="J9" s="234">
        <f t="shared" si="3"/>
        <v>0</v>
      </c>
      <c r="K9" s="234">
        <f t="shared" si="4"/>
        <v>0</v>
      </c>
      <c r="L9" s="263">
        <f t="shared" si="5"/>
        <v>0</v>
      </c>
      <c r="M9" s="279">
        <f t="shared" si="2"/>
        <v>0</v>
      </c>
      <c r="N9" s="281"/>
    </row>
    <row r="10" spans="1:25" ht="58.5" customHeight="1">
      <c r="A10" s="89">
        <v>0</v>
      </c>
      <c r="B10" s="254">
        <v>44413</v>
      </c>
      <c r="C10" s="240"/>
      <c r="D10" s="221"/>
      <c r="E10" s="270"/>
      <c r="F10" s="221"/>
      <c r="G10" s="220"/>
      <c r="H10" s="236">
        <f t="shared" si="0"/>
        <v>0</v>
      </c>
      <c r="I10" s="237">
        <f t="shared" si="1"/>
        <v>0</v>
      </c>
      <c r="J10" s="234">
        <f t="shared" si="3"/>
        <v>0</v>
      </c>
      <c r="K10" s="234">
        <f t="shared" si="4"/>
        <v>0</v>
      </c>
      <c r="L10" s="263">
        <f t="shared" si="5"/>
        <v>0</v>
      </c>
      <c r="M10" s="279">
        <f t="shared" si="2"/>
        <v>0</v>
      </c>
      <c r="N10" s="281"/>
      <c r="Y10" s="89" t="s">
        <v>116</v>
      </c>
    </row>
    <row r="11" spans="1:25" ht="58.5" customHeight="1">
      <c r="B11" s="254">
        <v>44414</v>
      </c>
      <c r="C11" s="267" t="s">
        <v>131</v>
      </c>
      <c r="D11" s="219">
        <v>4700</v>
      </c>
      <c r="E11" s="269">
        <v>2020</v>
      </c>
      <c r="F11" s="219">
        <v>0</v>
      </c>
      <c r="G11" s="220">
        <v>-100</v>
      </c>
      <c r="H11" s="236">
        <f>(D11+E11)*80%</f>
        <v>5376</v>
      </c>
      <c r="I11" s="237">
        <f>(D11+E11)*20%</f>
        <v>1344</v>
      </c>
      <c r="J11" s="234">
        <f t="shared" si="3"/>
        <v>-80</v>
      </c>
      <c r="K11" s="234">
        <f>G11*20%</f>
        <v>-20</v>
      </c>
      <c r="L11" s="263">
        <f>I11+K11</f>
        <v>1324</v>
      </c>
      <c r="M11" s="279">
        <f t="shared" si="2"/>
        <v>6620</v>
      </c>
      <c r="N11" s="281" t="s">
        <v>134</v>
      </c>
    </row>
    <row r="12" spans="1:25" ht="58.5" customHeight="1">
      <c r="B12" s="254">
        <v>44415</v>
      </c>
      <c r="C12" s="267" t="s">
        <v>135</v>
      </c>
      <c r="D12" s="219">
        <v>2640</v>
      </c>
      <c r="E12" s="269">
        <v>1520</v>
      </c>
      <c r="F12" s="219">
        <v>0</v>
      </c>
      <c r="G12" s="220">
        <v>720</v>
      </c>
      <c r="H12" s="236">
        <f t="shared" ref="H12:H36" si="6">(D12+E12)*80%</f>
        <v>3328</v>
      </c>
      <c r="I12" s="237">
        <f t="shared" ref="I12:I36" si="7">(D12+E12)*20%</f>
        <v>832</v>
      </c>
      <c r="J12" s="234">
        <f t="shared" si="3"/>
        <v>576</v>
      </c>
      <c r="K12" s="234">
        <f t="shared" si="4"/>
        <v>144</v>
      </c>
      <c r="L12" s="263">
        <f t="shared" si="5"/>
        <v>976</v>
      </c>
      <c r="M12" s="279">
        <f t="shared" si="2"/>
        <v>4880</v>
      </c>
      <c r="N12" s="281" t="s">
        <v>134</v>
      </c>
    </row>
    <row r="13" spans="1:25" ht="58.5" customHeight="1">
      <c r="B13" s="254">
        <v>44416</v>
      </c>
      <c r="C13" s="240"/>
      <c r="D13" s="219"/>
      <c r="E13" s="269"/>
      <c r="F13" s="219"/>
      <c r="G13" s="220"/>
      <c r="H13" s="236">
        <f t="shared" si="6"/>
        <v>0</v>
      </c>
      <c r="I13" s="237">
        <f t="shared" si="7"/>
        <v>0</v>
      </c>
      <c r="J13" s="234">
        <f t="shared" si="3"/>
        <v>0</v>
      </c>
      <c r="K13" s="234">
        <f t="shared" si="4"/>
        <v>0</v>
      </c>
      <c r="L13" s="263">
        <f t="shared" si="5"/>
        <v>0</v>
      </c>
      <c r="M13" s="279">
        <f t="shared" si="2"/>
        <v>0</v>
      </c>
      <c r="N13" s="281"/>
    </row>
    <row r="14" spans="1:25" ht="58.5" customHeight="1">
      <c r="B14" s="254">
        <v>44417</v>
      </c>
      <c r="C14" s="240"/>
      <c r="D14" s="219"/>
      <c r="E14" s="269"/>
      <c r="F14" s="219"/>
      <c r="G14" s="220"/>
      <c r="H14" s="236">
        <f t="shared" si="6"/>
        <v>0</v>
      </c>
      <c r="I14" s="237">
        <f t="shared" si="7"/>
        <v>0</v>
      </c>
      <c r="J14" s="234">
        <f t="shared" si="3"/>
        <v>0</v>
      </c>
      <c r="K14" s="234">
        <f t="shared" si="4"/>
        <v>0</v>
      </c>
      <c r="L14" s="263">
        <f t="shared" si="5"/>
        <v>0</v>
      </c>
      <c r="M14" s="279">
        <f t="shared" si="2"/>
        <v>0</v>
      </c>
      <c r="N14" s="281"/>
    </row>
    <row r="15" spans="1:25" ht="58.5" customHeight="1">
      <c r="B15" s="254">
        <v>44418</v>
      </c>
      <c r="C15" s="240"/>
      <c r="D15" s="219"/>
      <c r="E15" s="269"/>
      <c r="F15" s="219"/>
      <c r="G15" s="220"/>
      <c r="H15" s="236">
        <f t="shared" si="6"/>
        <v>0</v>
      </c>
      <c r="I15" s="237">
        <f t="shared" si="7"/>
        <v>0</v>
      </c>
      <c r="J15" s="234">
        <f t="shared" si="3"/>
        <v>0</v>
      </c>
      <c r="K15" s="234">
        <f t="shared" si="4"/>
        <v>0</v>
      </c>
      <c r="L15" s="263">
        <f t="shared" si="5"/>
        <v>0</v>
      </c>
      <c r="M15" s="279">
        <f t="shared" si="2"/>
        <v>0</v>
      </c>
      <c r="N15" s="281"/>
    </row>
    <row r="16" spans="1:25" ht="58.5" customHeight="1">
      <c r="B16" s="254">
        <v>44419</v>
      </c>
      <c r="C16" s="240"/>
      <c r="D16" s="219"/>
      <c r="E16" s="269"/>
      <c r="F16" s="219"/>
      <c r="G16" s="222"/>
      <c r="H16" s="236">
        <f t="shared" si="6"/>
        <v>0</v>
      </c>
      <c r="I16" s="237">
        <f t="shared" si="7"/>
        <v>0</v>
      </c>
      <c r="J16" s="234">
        <f t="shared" si="3"/>
        <v>0</v>
      </c>
      <c r="K16" s="234">
        <f t="shared" si="4"/>
        <v>0</v>
      </c>
      <c r="L16" s="263">
        <f>I16+K16</f>
        <v>0</v>
      </c>
      <c r="M16" s="279">
        <f t="shared" si="2"/>
        <v>0</v>
      </c>
      <c r="N16" s="281"/>
    </row>
    <row r="17" spans="2:21" ht="58.5" customHeight="1">
      <c r="B17" s="254">
        <v>44420</v>
      </c>
      <c r="C17" s="240"/>
      <c r="D17" s="219"/>
      <c r="E17" s="269"/>
      <c r="F17" s="219"/>
      <c r="G17" s="220"/>
      <c r="H17" s="236">
        <f>(D17+E17)*80%</f>
        <v>0</v>
      </c>
      <c r="I17" s="237">
        <f t="shared" si="7"/>
        <v>0</v>
      </c>
      <c r="J17" s="234">
        <f t="shared" si="3"/>
        <v>0</v>
      </c>
      <c r="K17" s="234">
        <f t="shared" si="4"/>
        <v>0</v>
      </c>
      <c r="L17" s="263">
        <f t="shared" si="5"/>
        <v>0</v>
      </c>
      <c r="M17" s="279">
        <f t="shared" si="2"/>
        <v>0</v>
      </c>
      <c r="N17" s="281"/>
    </row>
    <row r="18" spans="2:21" ht="58.5" customHeight="1">
      <c r="B18" s="254">
        <v>44421</v>
      </c>
      <c r="C18" s="240"/>
      <c r="D18" s="219"/>
      <c r="E18" s="269"/>
      <c r="F18" s="219"/>
      <c r="G18" s="220"/>
      <c r="H18" s="236">
        <f t="shared" si="6"/>
        <v>0</v>
      </c>
      <c r="I18" s="237">
        <f t="shared" si="7"/>
        <v>0</v>
      </c>
      <c r="J18" s="234">
        <f t="shared" si="3"/>
        <v>0</v>
      </c>
      <c r="K18" s="234">
        <f t="shared" si="4"/>
        <v>0</v>
      </c>
      <c r="L18" s="263">
        <f t="shared" si="5"/>
        <v>0</v>
      </c>
      <c r="M18" s="279">
        <f t="shared" si="2"/>
        <v>0</v>
      </c>
      <c r="N18" s="281"/>
    </row>
    <row r="19" spans="2:21" ht="58.5" customHeight="1">
      <c r="B19" s="254">
        <v>44422</v>
      </c>
      <c r="C19" s="240"/>
      <c r="D19" s="219"/>
      <c r="E19" s="269"/>
      <c r="F19" s="219"/>
      <c r="G19" s="220"/>
      <c r="H19" s="236">
        <f t="shared" si="6"/>
        <v>0</v>
      </c>
      <c r="I19" s="237">
        <f t="shared" si="7"/>
        <v>0</v>
      </c>
      <c r="J19" s="234">
        <f t="shared" si="3"/>
        <v>0</v>
      </c>
      <c r="K19" s="234">
        <f t="shared" si="4"/>
        <v>0</v>
      </c>
      <c r="L19" s="263">
        <f t="shared" si="5"/>
        <v>0</v>
      </c>
      <c r="M19" s="279">
        <f t="shared" si="2"/>
        <v>0</v>
      </c>
      <c r="N19" s="281"/>
    </row>
    <row r="20" spans="2:21" ht="58.5" customHeight="1">
      <c r="B20" s="254">
        <v>44423</v>
      </c>
      <c r="C20" s="240"/>
      <c r="D20" s="219"/>
      <c r="E20" s="269"/>
      <c r="F20" s="219"/>
      <c r="G20" s="220"/>
      <c r="H20" s="236">
        <f t="shared" si="6"/>
        <v>0</v>
      </c>
      <c r="I20" s="237">
        <f t="shared" si="7"/>
        <v>0</v>
      </c>
      <c r="J20" s="234">
        <f t="shared" si="3"/>
        <v>0</v>
      </c>
      <c r="K20" s="234">
        <f t="shared" si="4"/>
        <v>0</v>
      </c>
      <c r="L20" s="263">
        <f>I20+K20</f>
        <v>0</v>
      </c>
      <c r="M20" s="279">
        <f t="shared" si="2"/>
        <v>0</v>
      </c>
      <c r="N20" s="281"/>
    </row>
    <row r="21" spans="2:21" ht="58.5" customHeight="1">
      <c r="B21" s="254">
        <v>44424</v>
      </c>
      <c r="C21" s="240"/>
      <c r="D21" s="219"/>
      <c r="E21" s="269"/>
      <c r="F21" s="219"/>
      <c r="G21" s="220"/>
      <c r="H21" s="236">
        <f t="shared" si="6"/>
        <v>0</v>
      </c>
      <c r="I21" s="237">
        <f>(D21+E21)*20%</f>
        <v>0</v>
      </c>
      <c r="J21" s="234">
        <f t="shared" si="3"/>
        <v>0</v>
      </c>
      <c r="K21" s="234">
        <f t="shared" si="4"/>
        <v>0</v>
      </c>
      <c r="L21" s="263">
        <f t="shared" si="5"/>
        <v>0</v>
      </c>
      <c r="M21" s="279">
        <f t="shared" si="2"/>
        <v>0</v>
      </c>
      <c r="N21" s="281"/>
    </row>
    <row r="22" spans="2:21" ht="58.5" customHeight="1">
      <c r="B22" s="254">
        <v>44425</v>
      </c>
      <c r="C22" s="240"/>
      <c r="D22" s="219"/>
      <c r="E22" s="269"/>
      <c r="F22" s="219"/>
      <c r="G22" s="220"/>
      <c r="H22" s="236">
        <f t="shared" si="6"/>
        <v>0</v>
      </c>
      <c r="I22" s="237">
        <f t="shared" si="7"/>
        <v>0</v>
      </c>
      <c r="J22" s="234">
        <f t="shared" si="3"/>
        <v>0</v>
      </c>
      <c r="K22" s="234">
        <f t="shared" si="4"/>
        <v>0</v>
      </c>
      <c r="L22" s="263">
        <f t="shared" si="5"/>
        <v>0</v>
      </c>
      <c r="M22" s="279">
        <f t="shared" si="2"/>
        <v>0</v>
      </c>
      <c r="N22" s="281"/>
    </row>
    <row r="23" spans="2:21" ht="58.5" customHeight="1">
      <c r="B23" s="254">
        <v>44426</v>
      </c>
      <c r="C23" s="240"/>
      <c r="D23" s="219"/>
      <c r="E23" s="269"/>
      <c r="F23" s="219"/>
      <c r="G23" s="220"/>
      <c r="H23" s="236">
        <f>(D23+E23)*80%</f>
        <v>0</v>
      </c>
      <c r="I23" s="237">
        <f t="shared" si="7"/>
        <v>0</v>
      </c>
      <c r="J23" s="234">
        <f t="shared" si="3"/>
        <v>0</v>
      </c>
      <c r="K23" s="234">
        <f t="shared" si="4"/>
        <v>0</v>
      </c>
      <c r="L23" s="263">
        <f t="shared" si="5"/>
        <v>0</v>
      </c>
      <c r="M23" s="279">
        <f t="shared" si="2"/>
        <v>0</v>
      </c>
      <c r="N23" s="281"/>
    </row>
    <row r="24" spans="2:21" ht="58.5" customHeight="1">
      <c r="B24" s="254">
        <v>44427</v>
      </c>
      <c r="C24" s="240"/>
      <c r="D24" s="219"/>
      <c r="E24" s="269"/>
      <c r="F24" s="219"/>
      <c r="G24" s="220"/>
      <c r="H24" s="236">
        <f t="shared" si="6"/>
        <v>0</v>
      </c>
      <c r="I24" s="237">
        <f t="shared" si="7"/>
        <v>0</v>
      </c>
      <c r="J24" s="234">
        <f t="shared" si="3"/>
        <v>0</v>
      </c>
      <c r="K24" s="234">
        <f t="shared" si="4"/>
        <v>0</v>
      </c>
      <c r="L24" s="263">
        <f t="shared" si="5"/>
        <v>0</v>
      </c>
      <c r="M24" s="279">
        <f t="shared" si="2"/>
        <v>0</v>
      </c>
      <c r="N24" s="281"/>
    </row>
    <row r="25" spans="2:21" ht="58.5" customHeight="1">
      <c r="B25" s="254">
        <v>44428</v>
      </c>
      <c r="C25" s="240"/>
      <c r="D25" s="219"/>
      <c r="E25" s="269"/>
      <c r="F25" s="219"/>
      <c r="G25" s="220"/>
      <c r="H25" s="236">
        <f t="shared" si="6"/>
        <v>0</v>
      </c>
      <c r="I25" s="237">
        <f t="shared" si="7"/>
        <v>0</v>
      </c>
      <c r="J25" s="234">
        <f t="shared" si="3"/>
        <v>0</v>
      </c>
      <c r="K25" s="234">
        <f t="shared" si="4"/>
        <v>0</v>
      </c>
      <c r="L25" s="263">
        <f t="shared" si="5"/>
        <v>0</v>
      </c>
      <c r="M25" s="279">
        <f t="shared" si="2"/>
        <v>0</v>
      </c>
      <c r="N25" s="281"/>
    </row>
    <row r="26" spans="2:21" ht="58.5" customHeight="1">
      <c r="B26" s="254">
        <v>44429</v>
      </c>
      <c r="C26" s="241"/>
      <c r="D26" s="219"/>
      <c r="E26" s="269"/>
      <c r="F26" s="219"/>
      <c r="G26" s="220"/>
      <c r="H26" s="236">
        <f t="shared" si="6"/>
        <v>0</v>
      </c>
      <c r="I26" s="237">
        <f t="shared" si="7"/>
        <v>0</v>
      </c>
      <c r="J26" s="234">
        <f t="shared" si="3"/>
        <v>0</v>
      </c>
      <c r="K26" s="234">
        <f t="shared" si="4"/>
        <v>0</v>
      </c>
      <c r="L26" s="263">
        <f t="shared" si="5"/>
        <v>0</v>
      </c>
      <c r="M26" s="279">
        <f t="shared" si="2"/>
        <v>0</v>
      </c>
      <c r="N26" s="281"/>
    </row>
    <row r="27" spans="2:21" ht="58.5" customHeight="1">
      <c r="B27" s="254">
        <v>44430</v>
      </c>
      <c r="C27" s="241"/>
      <c r="D27" s="219"/>
      <c r="E27" s="269"/>
      <c r="F27" s="219"/>
      <c r="G27" s="220"/>
      <c r="H27" s="236">
        <f t="shared" si="6"/>
        <v>0</v>
      </c>
      <c r="I27" s="237">
        <f t="shared" si="7"/>
        <v>0</v>
      </c>
      <c r="J27" s="234">
        <f t="shared" si="3"/>
        <v>0</v>
      </c>
      <c r="K27" s="234">
        <f t="shared" si="4"/>
        <v>0</v>
      </c>
      <c r="L27" s="263">
        <f t="shared" si="5"/>
        <v>0</v>
      </c>
      <c r="M27" s="279">
        <f t="shared" si="2"/>
        <v>0</v>
      </c>
      <c r="N27" s="281"/>
      <c r="U27" s="89" t="s">
        <v>102</v>
      </c>
    </row>
    <row r="28" spans="2:21" ht="58.5" customHeight="1">
      <c r="B28" s="254">
        <v>44431</v>
      </c>
      <c r="C28" s="241"/>
      <c r="D28" s="219"/>
      <c r="E28" s="269"/>
      <c r="F28" s="219"/>
      <c r="G28" s="220"/>
      <c r="H28" s="236">
        <f t="shared" si="6"/>
        <v>0</v>
      </c>
      <c r="I28" s="237">
        <f t="shared" si="7"/>
        <v>0</v>
      </c>
      <c r="J28" s="234">
        <f t="shared" si="3"/>
        <v>0</v>
      </c>
      <c r="K28" s="234">
        <f t="shared" si="4"/>
        <v>0</v>
      </c>
      <c r="L28" s="263">
        <f t="shared" si="5"/>
        <v>0</v>
      </c>
      <c r="M28" s="279">
        <f t="shared" si="2"/>
        <v>0</v>
      </c>
      <c r="N28" s="281"/>
    </row>
    <row r="29" spans="2:21" ht="58.5" customHeight="1">
      <c r="B29" s="254">
        <v>44432</v>
      </c>
      <c r="C29" s="241"/>
      <c r="D29" s="219"/>
      <c r="E29" s="269"/>
      <c r="F29" s="219"/>
      <c r="G29" s="220"/>
      <c r="H29" s="236">
        <f>(D29+E29)*80%</f>
        <v>0</v>
      </c>
      <c r="I29" s="237">
        <f t="shared" si="7"/>
        <v>0</v>
      </c>
      <c r="J29" s="234">
        <f t="shared" si="3"/>
        <v>0</v>
      </c>
      <c r="K29" s="234">
        <f t="shared" si="4"/>
        <v>0</v>
      </c>
      <c r="L29" s="263">
        <f>I29+K29</f>
        <v>0</v>
      </c>
      <c r="M29" s="279">
        <f t="shared" si="2"/>
        <v>0</v>
      </c>
      <c r="N29" s="281"/>
    </row>
    <row r="30" spans="2:21" ht="58.5" customHeight="1">
      <c r="B30" s="254">
        <v>44433</v>
      </c>
      <c r="C30" s="241"/>
      <c r="D30" s="219"/>
      <c r="E30" s="269"/>
      <c r="F30" s="219"/>
      <c r="G30" s="220"/>
      <c r="H30" s="236">
        <f t="shared" si="6"/>
        <v>0</v>
      </c>
      <c r="I30" s="237">
        <f>(D30+E30)*20%</f>
        <v>0</v>
      </c>
      <c r="J30" s="234">
        <f t="shared" si="3"/>
        <v>0</v>
      </c>
      <c r="K30" s="234">
        <f t="shared" si="4"/>
        <v>0</v>
      </c>
      <c r="L30" s="263">
        <f t="shared" si="5"/>
        <v>0</v>
      </c>
      <c r="M30" s="279">
        <f t="shared" si="2"/>
        <v>0</v>
      </c>
      <c r="N30" s="281"/>
    </row>
    <row r="31" spans="2:21" ht="58.5" customHeight="1">
      <c r="B31" s="254">
        <v>44434</v>
      </c>
      <c r="C31" s="241"/>
      <c r="D31" s="219"/>
      <c r="E31" s="269"/>
      <c r="F31" s="219"/>
      <c r="G31" s="220"/>
      <c r="H31" s="236">
        <f>(D31+E31)*80%</f>
        <v>0</v>
      </c>
      <c r="I31" s="237">
        <f t="shared" si="7"/>
        <v>0</v>
      </c>
      <c r="J31" s="234">
        <f t="shared" si="3"/>
        <v>0</v>
      </c>
      <c r="K31" s="234">
        <f t="shared" si="4"/>
        <v>0</v>
      </c>
      <c r="L31" s="263">
        <f t="shared" si="5"/>
        <v>0</v>
      </c>
      <c r="M31" s="279">
        <f t="shared" si="2"/>
        <v>0</v>
      </c>
      <c r="N31" s="281"/>
    </row>
    <row r="32" spans="2:21" ht="58.5" customHeight="1">
      <c r="B32" s="254">
        <v>44435</v>
      </c>
      <c r="C32" s="241"/>
      <c r="D32" s="219"/>
      <c r="E32" s="269"/>
      <c r="F32" s="219"/>
      <c r="G32" s="220"/>
      <c r="H32" s="236">
        <f t="shared" si="6"/>
        <v>0</v>
      </c>
      <c r="I32" s="237">
        <f t="shared" si="7"/>
        <v>0</v>
      </c>
      <c r="J32" s="234">
        <f t="shared" si="3"/>
        <v>0</v>
      </c>
      <c r="K32" s="234">
        <f t="shared" si="4"/>
        <v>0</v>
      </c>
      <c r="L32" s="263">
        <f t="shared" si="5"/>
        <v>0</v>
      </c>
      <c r="M32" s="279">
        <f t="shared" si="2"/>
        <v>0</v>
      </c>
      <c r="N32" s="281"/>
    </row>
    <row r="33" spans="2:14" ht="58.5" customHeight="1">
      <c r="B33" s="254">
        <v>44436</v>
      </c>
      <c r="C33" s="241"/>
      <c r="D33" s="219"/>
      <c r="E33" s="269"/>
      <c r="F33" s="219"/>
      <c r="G33" s="220"/>
      <c r="H33" s="236">
        <f t="shared" si="6"/>
        <v>0</v>
      </c>
      <c r="I33" s="237">
        <f t="shared" si="7"/>
        <v>0</v>
      </c>
      <c r="J33" s="234">
        <f t="shared" si="3"/>
        <v>0</v>
      </c>
      <c r="K33" s="234">
        <f t="shared" si="4"/>
        <v>0</v>
      </c>
      <c r="L33" s="263">
        <f>I33+K33</f>
        <v>0</v>
      </c>
      <c r="M33" s="279">
        <f t="shared" si="2"/>
        <v>0</v>
      </c>
      <c r="N33" s="281"/>
    </row>
    <row r="34" spans="2:14" ht="58.5" customHeight="1">
      <c r="B34" s="254">
        <v>44437</v>
      </c>
      <c r="C34" s="241"/>
      <c r="D34" s="224"/>
      <c r="E34" s="271"/>
      <c r="F34" s="224"/>
      <c r="G34" s="223"/>
      <c r="H34" s="236">
        <f t="shared" si="6"/>
        <v>0</v>
      </c>
      <c r="I34" s="237">
        <f t="shared" si="7"/>
        <v>0</v>
      </c>
      <c r="J34" s="234">
        <f t="shared" si="3"/>
        <v>0</v>
      </c>
      <c r="K34" s="234">
        <f t="shared" si="4"/>
        <v>0</v>
      </c>
      <c r="L34" s="263">
        <f t="shared" si="5"/>
        <v>0</v>
      </c>
      <c r="M34" s="279">
        <f t="shared" si="2"/>
        <v>0</v>
      </c>
      <c r="N34" s="281"/>
    </row>
    <row r="35" spans="2:14" ht="58.5" customHeight="1">
      <c r="B35" s="254">
        <v>44438</v>
      </c>
      <c r="C35" s="241"/>
      <c r="D35" s="224"/>
      <c r="E35" s="271"/>
      <c r="F35" s="224"/>
      <c r="G35" s="223"/>
      <c r="H35" s="236">
        <f t="shared" si="6"/>
        <v>0</v>
      </c>
      <c r="I35" s="237">
        <f t="shared" si="7"/>
        <v>0</v>
      </c>
      <c r="J35" s="234">
        <f t="shared" si="3"/>
        <v>0</v>
      </c>
      <c r="K35" s="234">
        <f t="shared" si="4"/>
        <v>0</v>
      </c>
      <c r="L35" s="263">
        <f t="shared" si="5"/>
        <v>0</v>
      </c>
      <c r="M35" s="279">
        <f t="shared" si="2"/>
        <v>0</v>
      </c>
      <c r="N35" s="281"/>
    </row>
    <row r="36" spans="2:14" ht="58.5" customHeight="1" thickBot="1">
      <c r="B36" s="254">
        <v>44439</v>
      </c>
      <c r="C36" s="242"/>
      <c r="D36" s="226"/>
      <c r="E36" s="272"/>
      <c r="F36" s="226"/>
      <c r="G36" s="225"/>
      <c r="H36" s="236">
        <f t="shared" si="6"/>
        <v>0</v>
      </c>
      <c r="I36" s="237">
        <f t="shared" si="7"/>
        <v>0</v>
      </c>
      <c r="J36" s="235">
        <f t="shared" si="3"/>
        <v>0</v>
      </c>
      <c r="K36" s="235">
        <f t="shared" si="4"/>
        <v>0</v>
      </c>
      <c r="L36" s="263">
        <f t="shared" si="5"/>
        <v>0</v>
      </c>
      <c r="M36" s="280">
        <f t="shared" si="2"/>
        <v>0</v>
      </c>
      <c r="N36" s="281"/>
    </row>
    <row r="37" spans="2:14" s="114" customFormat="1" ht="50.25" customHeight="1" thickBot="1">
      <c r="B37" s="118"/>
      <c r="C37" s="227"/>
      <c r="D37" s="251">
        <f t="shared" ref="D37:L37" si="8">SUM(D6:D36)</f>
        <v>7340</v>
      </c>
      <c r="E37" s="251">
        <f t="shared" si="8"/>
        <v>3540</v>
      </c>
      <c r="F37" s="251">
        <f t="shared" si="8"/>
        <v>0</v>
      </c>
      <c r="G37" s="264">
        <f t="shared" si="8"/>
        <v>620</v>
      </c>
      <c r="H37" s="251">
        <f t="shared" si="8"/>
        <v>8704</v>
      </c>
      <c r="I37" s="252">
        <f t="shared" si="8"/>
        <v>2176</v>
      </c>
      <c r="J37" s="265">
        <f t="shared" si="8"/>
        <v>496</v>
      </c>
      <c r="K37" s="265">
        <f t="shared" si="8"/>
        <v>124</v>
      </c>
      <c r="L37" s="252">
        <f t="shared" si="8"/>
        <v>2300</v>
      </c>
      <c r="M37" s="255">
        <f t="shared" si="2"/>
        <v>11500</v>
      </c>
      <c r="N37" s="281"/>
    </row>
    <row r="38" spans="2:14" s="114" customFormat="1" ht="15" customHeight="1">
      <c r="B38" s="247"/>
      <c r="C38" s="248"/>
      <c r="D38" s="249"/>
      <c r="E38" s="249"/>
      <c r="F38" s="249"/>
      <c r="G38" s="249"/>
      <c r="H38" s="249"/>
      <c r="I38" s="249"/>
      <c r="J38" s="249"/>
      <c r="K38" s="249"/>
      <c r="L38" s="249"/>
      <c r="M38" s="249"/>
      <c r="N38" s="250"/>
    </row>
    <row r="39" spans="2:14" ht="43.5" customHeight="1" thickBot="1">
      <c r="B39" s="119"/>
      <c r="C39" s="228"/>
      <c r="D39" s="544" t="s">
        <v>113</v>
      </c>
      <c r="E39" s="544"/>
      <c r="F39" s="544"/>
      <c r="G39" s="544" t="s">
        <v>114</v>
      </c>
      <c r="H39" s="544"/>
      <c r="I39" s="544" t="s">
        <v>119</v>
      </c>
      <c r="J39" s="544"/>
    </row>
    <row r="40" spans="2:14" ht="48.75" customHeight="1" thickBot="1">
      <c r="B40" s="532" t="s">
        <v>125</v>
      </c>
      <c r="C40" s="532"/>
      <c r="D40" s="533">
        <f>H37</f>
        <v>8704</v>
      </c>
      <c r="E40" s="534"/>
      <c r="F40" s="535"/>
      <c r="G40" s="533">
        <f>I37</f>
        <v>2176</v>
      </c>
      <c r="H40" s="535"/>
      <c r="I40" s="536">
        <f>SUM(D40:H40)</f>
        <v>10880</v>
      </c>
      <c r="J40" s="537"/>
    </row>
    <row r="41" spans="2:14" ht="48.75" customHeight="1" thickBot="1">
      <c r="B41" s="532" t="s">
        <v>126</v>
      </c>
      <c r="C41" s="532"/>
      <c r="D41" s="533">
        <f>J37</f>
        <v>496</v>
      </c>
      <c r="E41" s="534"/>
      <c r="F41" s="535"/>
      <c r="G41" s="533">
        <f>K37</f>
        <v>124</v>
      </c>
      <c r="H41" s="535"/>
      <c r="I41" s="547">
        <f>SUM(D41:H41)</f>
        <v>620</v>
      </c>
      <c r="J41" s="548"/>
    </row>
    <row r="42" spans="2:14" ht="10.5" customHeight="1" thickBot="1">
      <c r="B42" s="245"/>
      <c r="C42" s="246"/>
      <c r="D42" s="246"/>
      <c r="E42" s="246"/>
      <c r="F42" s="246"/>
      <c r="G42" s="246"/>
      <c r="H42" s="246"/>
      <c r="I42" s="246"/>
      <c r="J42" s="246"/>
      <c r="K42" s="246"/>
      <c r="L42" s="246"/>
      <c r="M42" s="246"/>
    </row>
    <row r="43" spans="2:14" ht="55.5" customHeight="1" thickBot="1">
      <c r="B43" s="229"/>
      <c r="C43" s="229" t="s">
        <v>120</v>
      </c>
      <c r="D43" s="533">
        <f>D40+D41</f>
        <v>9200</v>
      </c>
      <c r="E43" s="534"/>
      <c r="F43" s="535"/>
      <c r="G43" s="533">
        <f>G40+G41</f>
        <v>2300</v>
      </c>
      <c r="H43" s="535"/>
      <c r="I43" s="545">
        <f>I40+I41</f>
        <v>11500</v>
      </c>
      <c r="J43" s="546"/>
    </row>
    <row r="44" spans="2:14" ht="55.5" customHeight="1">
      <c r="B44" s="238"/>
      <c r="C44" s="238"/>
      <c r="D44" s="243"/>
      <c r="E44" s="243"/>
      <c r="F44" s="243"/>
      <c r="G44" s="243"/>
      <c r="H44" s="243"/>
      <c r="I44" s="244"/>
      <c r="J44" s="244"/>
    </row>
    <row r="45" spans="2:14" ht="36.75" customHeight="1">
      <c r="B45" s="119"/>
      <c r="C45" s="228"/>
    </row>
    <row r="46" spans="2:14" ht="24.95" customHeight="1">
      <c r="B46" s="230" t="s">
        <v>117</v>
      </c>
      <c r="C46" s="231"/>
      <c r="G46" s="232"/>
      <c r="H46" s="232"/>
      <c r="I46" s="89"/>
      <c r="J46" s="230" t="s">
        <v>118</v>
      </c>
      <c r="K46" s="117"/>
      <c r="L46" s="94"/>
      <c r="M46" s="94"/>
    </row>
  </sheetData>
  <mergeCells count="16">
    <mergeCell ref="D43:F43"/>
    <mergeCell ref="G43:H43"/>
    <mergeCell ref="I43:J43"/>
    <mergeCell ref="B41:C41"/>
    <mergeCell ref="D41:F41"/>
    <mergeCell ref="G41:H41"/>
    <mergeCell ref="I41:J41"/>
    <mergeCell ref="B40:C40"/>
    <mergeCell ref="D40:F40"/>
    <mergeCell ref="G40:H40"/>
    <mergeCell ref="I40:J40"/>
    <mergeCell ref="B2:N2"/>
    <mergeCell ref="B3:N3"/>
    <mergeCell ref="D39:F39"/>
    <mergeCell ref="G39:H39"/>
    <mergeCell ref="I39:J39"/>
  </mergeCells>
  <printOptions horizontalCentered="1"/>
  <pageMargins left="0" right="0" top="0" bottom="0" header="0" footer="0"/>
  <pageSetup scale="2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5" tint="-0.249977111117893"/>
    <pageSetUpPr fitToPage="1"/>
  </sheetPr>
  <dimension ref="A1:I48"/>
  <sheetViews>
    <sheetView view="pageBreakPreview" topLeftCell="A28" zoomScale="60" zoomScaleNormal="100" workbookViewId="0">
      <selection activeCell="Z40" sqref="Z40"/>
    </sheetView>
  </sheetViews>
  <sheetFormatPr defaultRowHeight="21"/>
  <cols>
    <col min="1" max="1" width="13.140625" style="261" customWidth="1"/>
    <col min="2" max="2" width="27.5703125" customWidth="1"/>
    <col min="3" max="3" width="13.140625" style="261" customWidth="1"/>
    <col min="4" max="4" width="27.5703125" customWidth="1"/>
    <col min="5" max="5" width="4.140625" customWidth="1"/>
    <col min="6" max="6" width="13.140625" style="261" customWidth="1"/>
    <col min="7" max="7" width="27.5703125" customWidth="1"/>
    <col min="8" max="8" width="13.140625" style="261" customWidth="1"/>
    <col min="9" max="9" width="27.5703125" customWidth="1"/>
    <col min="10" max="10" width="1" customWidth="1"/>
  </cols>
  <sheetData>
    <row r="1" spans="1:9" ht="24.75" customHeight="1">
      <c r="A1" s="549"/>
      <c r="B1" s="549"/>
      <c r="C1" s="549"/>
      <c r="D1" s="549"/>
      <c r="F1" s="549"/>
      <c r="G1" s="549"/>
      <c r="H1" s="549"/>
      <c r="I1" s="549"/>
    </row>
    <row r="2" spans="1:9" ht="37.5" customHeight="1">
      <c r="A2" s="260" t="s">
        <v>76</v>
      </c>
      <c r="B2" s="201"/>
      <c r="C2" s="260" t="s">
        <v>93</v>
      </c>
      <c r="D2" s="201"/>
      <c r="F2" s="260" t="s">
        <v>76</v>
      </c>
      <c r="G2" s="201"/>
      <c r="H2" s="260" t="s">
        <v>93</v>
      </c>
      <c r="I2" s="201"/>
    </row>
    <row r="3" spans="1:9" ht="37.5" customHeight="1">
      <c r="A3" s="260" t="s">
        <v>94</v>
      </c>
      <c r="B3" s="201"/>
      <c r="C3" s="260" t="s">
        <v>95</v>
      </c>
      <c r="D3" s="201"/>
      <c r="F3" s="260" t="s">
        <v>94</v>
      </c>
      <c r="G3" s="201"/>
      <c r="H3" s="260" t="s">
        <v>95</v>
      </c>
      <c r="I3" s="201"/>
    </row>
    <row r="4" spans="1:9" ht="37.5" customHeight="1">
      <c r="A4" s="260" t="s">
        <v>100</v>
      </c>
      <c r="B4" s="201"/>
      <c r="C4" s="260" t="s">
        <v>96</v>
      </c>
      <c r="D4" s="201"/>
      <c r="F4" s="260" t="s">
        <v>100</v>
      </c>
      <c r="G4" s="201"/>
      <c r="H4" s="260" t="s">
        <v>96</v>
      </c>
      <c r="I4" s="201"/>
    </row>
    <row r="5" spans="1:9" ht="37.5" customHeight="1">
      <c r="A5" s="260" t="s">
        <v>45</v>
      </c>
      <c r="B5" s="201"/>
      <c r="C5" s="260" t="s">
        <v>99</v>
      </c>
      <c r="D5" s="201"/>
      <c r="F5" s="260" t="s">
        <v>45</v>
      </c>
      <c r="G5" s="201"/>
      <c r="H5" s="260" t="s">
        <v>99</v>
      </c>
      <c r="I5" s="201"/>
    </row>
    <row r="6" spans="1:9" ht="37.5" customHeight="1">
      <c r="A6" s="260" t="s">
        <v>98</v>
      </c>
      <c r="B6" s="201"/>
      <c r="C6" s="260" t="s">
        <v>97</v>
      </c>
      <c r="D6" s="201"/>
      <c r="F6" s="260" t="s">
        <v>98</v>
      </c>
      <c r="G6" s="201"/>
      <c r="H6" s="260" t="s">
        <v>97</v>
      </c>
      <c r="I6" s="201"/>
    </row>
    <row r="7" spans="1:9" ht="11.25" customHeight="1"/>
    <row r="8" spans="1:9" ht="31.5" customHeight="1">
      <c r="A8" s="549"/>
      <c r="B8" s="549"/>
      <c r="C8" s="549"/>
      <c r="D8" s="549"/>
      <c r="F8" s="549"/>
      <c r="G8" s="549"/>
      <c r="H8" s="549"/>
      <c r="I8" s="549"/>
    </row>
    <row r="9" spans="1:9" ht="37.5" customHeight="1">
      <c r="A9" s="260" t="s">
        <v>76</v>
      </c>
      <c r="B9" s="201"/>
      <c r="C9" s="260" t="s">
        <v>93</v>
      </c>
      <c r="D9" s="201"/>
      <c r="F9" s="260" t="s">
        <v>76</v>
      </c>
      <c r="G9" s="201"/>
      <c r="H9" s="260" t="s">
        <v>93</v>
      </c>
      <c r="I9" s="201"/>
    </row>
    <row r="10" spans="1:9" ht="37.5" customHeight="1">
      <c r="A10" s="260" t="s">
        <v>94</v>
      </c>
      <c r="B10" s="201"/>
      <c r="C10" s="260" t="s">
        <v>95</v>
      </c>
      <c r="D10" s="201"/>
      <c r="F10" s="260" t="s">
        <v>94</v>
      </c>
      <c r="G10" s="201"/>
      <c r="H10" s="260" t="s">
        <v>95</v>
      </c>
      <c r="I10" s="201"/>
    </row>
    <row r="11" spans="1:9" ht="37.5" customHeight="1">
      <c r="A11" s="260" t="s">
        <v>100</v>
      </c>
      <c r="B11" s="201"/>
      <c r="C11" s="260" t="s">
        <v>96</v>
      </c>
      <c r="D11" s="201"/>
      <c r="F11" s="260" t="s">
        <v>100</v>
      </c>
      <c r="G11" s="201"/>
      <c r="H11" s="260" t="s">
        <v>96</v>
      </c>
      <c r="I11" s="201"/>
    </row>
    <row r="12" spans="1:9" ht="37.5" customHeight="1">
      <c r="A12" s="260" t="s">
        <v>45</v>
      </c>
      <c r="B12" s="201"/>
      <c r="C12" s="260" t="s">
        <v>99</v>
      </c>
      <c r="D12" s="201"/>
      <c r="F12" s="260" t="s">
        <v>45</v>
      </c>
      <c r="G12" s="201"/>
      <c r="H12" s="260" t="s">
        <v>99</v>
      </c>
      <c r="I12" s="201"/>
    </row>
    <row r="13" spans="1:9" ht="37.5" customHeight="1">
      <c r="A13" s="260" t="s">
        <v>98</v>
      </c>
      <c r="B13" s="201"/>
      <c r="C13" s="260" t="s">
        <v>97</v>
      </c>
      <c r="D13" s="201"/>
      <c r="F13" s="260" t="s">
        <v>98</v>
      </c>
      <c r="G13" s="201"/>
      <c r="H13" s="260" t="s">
        <v>97</v>
      </c>
      <c r="I13" s="201"/>
    </row>
    <row r="14" spans="1:9" ht="11.25" customHeight="1"/>
    <row r="15" spans="1:9" ht="30" customHeight="1">
      <c r="A15" s="549"/>
      <c r="B15" s="549"/>
      <c r="C15" s="549"/>
      <c r="D15" s="549"/>
      <c r="F15" s="549"/>
      <c r="G15" s="549"/>
      <c r="H15" s="549"/>
      <c r="I15" s="549"/>
    </row>
    <row r="16" spans="1:9" ht="37.5" customHeight="1">
      <c r="A16" s="260" t="s">
        <v>76</v>
      </c>
      <c r="B16" s="201"/>
      <c r="C16" s="260" t="s">
        <v>93</v>
      </c>
      <c r="D16" s="201"/>
      <c r="F16" s="260" t="s">
        <v>76</v>
      </c>
      <c r="G16" s="201"/>
      <c r="H16" s="260" t="s">
        <v>93</v>
      </c>
      <c r="I16" s="201"/>
    </row>
    <row r="17" spans="1:9" ht="37.5" customHeight="1">
      <c r="A17" s="260" t="s">
        <v>94</v>
      </c>
      <c r="B17" s="201"/>
      <c r="C17" s="260" t="s">
        <v>95</v>
      </c>
      <c r="D17" s="201"/>
      <c r="F17" s="260" t="s">
        <v>94</v>
      </c>
      <c r="G17" s="201"/>
      <c r="H17" s="260" t="s">
        <v>95</v>
      </c>
      <c r="I17" s="201"/>
    </row>
    <row r="18" spans="1:9" ht="37.5" customHeight="1">
      <c r="A18" s="260" t="s">
        <v>100</v>
      </c>
      <c r="B18" s="201"/>
      <c r="C18" s="260" t="s">
        <v>96</v>
      </c>
      <c r="D18" s="201"/>
      <c r="F18" s="260" t="s">
        <v>100</v>
      </c>
      <c r="G18" s="201"/>
      <c r="H18" s="260" t="s">
        <v>96</v>
      </c>
      <c r="I18" s="201"/>
    </row>
    <row r="19" spans="1:9" ht="37.5" customHeight="1">
      <c r="A19" s="260" t="s">
        <v>45</v>
      </c>
      <c r="B19" s="201"/>
      <c r="C19" s="260" t="s">
        <v>99</v>
      </c>
      <c r="D19" s="201"/>
      <c r="F19" s="260" t="s">
        <v>45</v>
      </c>
      <c r="G19" s="201"/>
      <c r="H19" s="260" t="s">
        <v>99</v>
      </c>
      <c r="I19" s="201"/>
    </row>
    <row r="20" spans="1:9" ht="37.5" customHeight="1">
      <c r="A20" s="260" t="s">
        <v>98</v>
      </c>
      <c r="B20" s="201"/>
      <c r="C20" s="260" t="s">
        <v>97</v>
      </c>
      <c r="D20" s="201"/>
      <c r="F20" s="260" t="s">
        <v>98</v>
      </c>
      <c r="G20" s="201"/>
      <c r="H20" s="260" t="s">
        <v>97</v>
      </c>
      <c r="I20" s="201"/>
    </row>
    <row r="21" spans="1:9" ht="11.25" customHeight="1"/>
    <row r="22" spans="1:9" ht="31.5" customHeight="1">
      <c r="A22" s="549"/>
      <c r="B22" s="549"/>
      <c r="C22" s="549"/>
      <c r="D22" s="549"/>
      <c r="F22" s="549"/>
      <c r="G22" s="549"/>
      <c r="H22" s="549"/>
      <c r="I22" s="549"/>
    </row>
    <row r="23" spans="1:9" ht="37.5" customHeight="1">
      <c r="A23" s="260" t="s">
        <v>76</v>
      </c>
      <c r="B23" s="201"/>
      <c r="C23" s="260" t="s">
        <v>93</v>
      </c>
      <c r="D23" s="201"/>
      <c r="F23" s="260" t="s">
        <v>76</v>
      </c>
      <c r="G23" s="201"/>
      <c r="H23" s="260" t="s">
        <v>93</v>
      </c>
      <c r="I23" s="201"/>
    </row>
    <row r="24" spans="1:9" ht="37.5" customHeight="1">
      <c r="A24" s="260" t="s">
        <v>94</v>
      </c>
      <c r="B24" s="201"/>
      <c r="C24" s="260" t="s">
        <v>95</v>
      </c>
      <c r="D24" s="201"/>
      <c r="F24" s="260" t="s">
        <v>94</v>
      </c>
      <c r="G24" s="201"/>
      <c r="H24" s="260" t="s">
        <v>95</v>
      </c>
      <c r="I24" s="201"/>
    </row>
    <row r="25" spans="1:9" ht="37.5" customHeight="1">
      <c r="A25" s="260" t="s">
        <v>100</v>
      </c>
      <c r="B25" s="201"/>
      <c r="C25" s="260" t="s">
        <v>96</v>
      </c>
      <c r="D25" s="201"/>
      <c r="F25" s="260" t="s">
        <v>100</v>
      </c>
      <c r="G25" s="201"/>
      <c r="H25" s="260" t="s">
        <v>96</v>
      </c>
      <c r="I25" s="201"/>
    </row>
    <row r="26" spans="1:9" ht="37.5" customHeight="1">
      <c r="A26" s="260" t="s">
        <v>45</v>
      </c>
      <c r="B26" s="201"/>
      <c r="C26" s="260" t="s">
        <v>99</v>
      </c>
      <c r="D26" s="201"/>
      <c r="F26" s="260" t="s">
        <v>45</v>
      </c>
      <c r="G26" s="201"/>
      <c r="H26" s="260" t="s">
        <v>99</v>
      </c>
      <c r="I26" s="201"/>
    </row>
    <row r="27" spans="1:9" ht="37.5" customHeight="1">
      <c r="A27" s="260" t="s">
        <v>98</v>
      </c>
      <c r="B27" s="201"/>
      <c r="C27" s="260" t="s">
        <v>97</v>
      </c>
      <c r="D27" s="201"/>
      <c r="F27" s="260" t="s">
        <v>98</v>
      </c>
      <c r="G27" s="201"/>
      <c r="H27" s="260" t="s">
        <v>97</v>
      </c>
      <c r="I27" s="201"/>
    </row>
    <row r="28" spans="1:9" ht="11.25" customHeight="1"/>
    <row r="29" spans="1:9" ht="30" customHeight="1">
      <c r="A29" s="549"/>
      <c r="B29" s="549"/>
      <c r="C29" s="549"/>
      <c r="D29" s="549"/>
      <c r="F29" s="549"/>
      <c r="G29" s="549"/>
      <c r="H29" s="549"/>
      <c r="I29" s="549"/>
    </row>
    <row r="30" spans="1:9" ht="37.5" customHeight="1">
      <c r="A30" s="260" t="s">
        <v>76</v>
      </c>
      <c r="B30" s="201"/>
      <c r="C30" s="260" t="s">
        <v>93</v>
      </c>
      <c r="D30" s="201"/>
      <c r="F30" s="260" t="s">
        <v>76</v>
      </c>
      <c r="G30" s="201"/>
      <c r="H30" s="260" t="s">
        <v>93</v>
      </c>
      <c r="I30" s="201"/>
    </row>
    <row r="31" spans="1:9" ht="37.5" customHeight="1">
      <c r="A31" s="260" t="s">
        <v>94</v>
      </c>
      <c r="B31" s="201"/>
      <c r="C31" s="260" t="s">
        <v>95</v>
      </c>
      <c r="D31" s="201"/>
      <c r="F31" s="260" t="s">
        <v>94</v>
      </c>
      <c r="G31" s="201"/>
      <c r="H31" s="260" t="s">
        <v>95</v>
      </c>
      <c r="I31" s="201"/>
    </row>
    <row r="32" spans="1:9" ht="37.5" customHeight="1">
      <c r="A32" s="260" t="s">
        <v>100</v>
      </c>
      <c r="B32" s="201"/>
      <c r="C32" s="260" t="s">
        <v>96</v>
      </c>
      <c r="D32" s="201"/>
      <c r="F32" s="260" t="s">
        <v>100</v>
      </c>
      <c r="G32" s="201"/>
      <c r="H32" s="260" t="s">
        <v>96</v>
      </c>
      <c r="I32" s="201"/>
    </row>
    <row r="33" spans="1:9" ht="37.5" customHeight="1">
      <c r="A33" s="260" t="s">
        <v>45</v>
      </c>
      <c r="B33" s="201"/>
      <c r="C33" s="260" t="s">
        <v>99</v>
      </c>
      <c r="D33" s="201"/>
      <c r="F33" s="260" t="s">
        <v>45</v>
      </c>
      <c r="G33" s="201"/>
      <c r="H33" s="260" t="s">
        <v>99</v>
      </c>
      <c r="I33" s="201"/>
    </row>
    <row r="34" spans="1:9" ht="37.5" customHeight="1">
      <c r="A34" s="260" t="s">
        <v>98</v>
      </c>
      <c r="B34" s="201"/>
      <c r="C34" s="260" t="s">
        <v>97</v>
      </c>
      <c r="D34" s="201"/>
      <c r="F34" s="260" t="s">
        <v>98</v>
      </c>
      <c r="G34" s="201"/>
      <c r="H34" s="260" t="s">
        <v>97</v>
      </c>
      <c r="I34" s="201"/>
    </row>
    <row r="36" spans="1:9" ht="31.5" customHeight="1">
      <c r="A36" s="549"/>
      <c r="B36" s="549"/>
      <c r="C36" s="549"/>
      <c r="D36" s="549"/>
      <c r="F36" s="549"/>
      <c r="G36" s="549"/>
      <c r="H36" s="549"/>
      <c r="I36" s="549"/>
    </row>
    <row r="37" spans="1:9" ht="37.5" customHeight="1">
      <c r="A37" s="260" t="s">
        <v>76</v>
      </c>
      <c r="B37" s="201"/>
      <c r="C37" s="260" t="s">
        <v>93</v>
      </c>
      <c r="D37" s="201"/>
      <c r="F37" s="260" t="s">
        <v>76</v>
      </c>
      <c r="G37" s="201"/>
      <c r="H37" s="260" t="s">
        <v>93</v>
      </c>
      <c r="I37" s="201"/>
    </row>
    <row r="38" spans="1:9" ht="37.5" customHeight="1">
      <c r="A38" s="260" t="s">
        <v>94</v>
      </c>
      <c r="B38" s="201"/>
      <c r="C38" s="260" t="s">
        <v>95</v>
      </c>
      <c r="D38" s="201"/>
      <c r="F38" s="260" t="s">
        <v>94</v>
      </c>
      <c r="G38" s="201"/>
      <c r="H38" s="260" t="s">
        <v>95</v>
      </c>
      <c r="I38" s="201"/>
    </row>
    <row r="39" spans="1:9" ht="37.5" customHeight="1">
      <c r="A39" s="260" t="s">
        <v>100</v>
      </c>
      <c r="B39" s="201"/>
      <c r="C39" s="260" t="s">
        <v>96</v>
      </c>
      <c r="D39" s="201"/>
      <c r="F39" s="260" t="s">
        <v>100</v>
      </c>
      <c r="G39" s="201"/>
      <c r="H39" s="260" t="s">
        <v>96</v>
      </c>
      <c r="I39" s="201"/>
    </row>
    <row r="40" spans="1:9" ht="37.5" customHeight="1">
      <c r="A40" s="260" t="s">
        <v>45</v>
      </c>
      <c r="B40" s="201"/>
      <c r="C40" s="260" t="s">
        <v>99</v>
      </c>
      <c r="D40" s="201"/>
      <c r="F40" s="260" t="s">
        <v>45</v>
      </c>
      <c r="G40" s="201"/>
      <c r="H40" s="260" t="s">
        <v>99</v>
      </c>
      <c r="I40" s="201"/>
    </row>
    <row r="41" spans="1:9" ht="37.5" customHeight="1">
      <c r="A41" s="260" t="s">
        <v>98</v>
      </c>
      <c r="B41" s="201"/>
      <c r="C41" s="260" t="s">
        <v>97</v>
      </c>
      <c r="D41" s="201"/>
      <c r="F41" s="260" t="s">
        <v>98</v>
      </c>
      <c r="G41" s="201"/>
      <c r="H41" s="260" t="s">
        <v>97</v>
      </c>
      <c r="I41" s="201"/>
    </row>
    <row r="42" spans="1:9" ht="11.25" customHeight="1"/>
    <row r="43" spans="1:9" ht="31.5" hidden="1" customHeight="1">
      <c r="A43" s="549"/>
      <c r="B43" s="549"/>
      <c r="C43" s="549"/>
      <c r="D43" s="549"/>
      <c r="F43" s="549"/>
      <c r="G43" s="549"/>
      <c r="H43" s="549"/>
      <c r="I43" s="549"/>
    </row>
    <row r="44" spans="1:9" ht="31.5" hidden="1" customHeight="1">
      <c r="A44" s="260" t="s">
        <v>76</v>
      </c>
      <c r="B44" s="201"/>
      <c r="C44" s="260" t="s">
        <v>93</v>
      </c>
      <c r="D44" s="201"/>
      <c r="F44" s="260" t="s">
        <v>76</v>
      </c>
      <c r="G44" s="201"/>
      <c r="H44" s="260" t="s">
        <v>93</v>
      </c>
      <c r="I44" s="201"/>
    </row>
    <row r="45" spans="1:9" ht="31.5" hidden="1" customHeight="1">
      <c r="A45" s="260" t="s">
        <v>94</v>
      </c>
      <c r="B45" s="201"/>
      <c r="C45" s="260" t="s">
        <v>95</v>
      </c>
      <c r="D45" s="201"/>
      <c r="F45" s="260" t="s">
        <v>94</v>
      </c>
      <c r="G45" s="201"/>
      <c r="H45" s="260" t="s">
        <v>95</v>
      </c>
      <c r="I45" s="201"/>
    </row>
    <row r="46" spans="1:9" ht="31.5" hidden="1" customHeight="1">
      <c r="A46" s="260" t="s">
        <v>100</v>
      </c>
      <c r="B46" s="201"/>
      <c r="C46" s="260" t="s">
        <v>96</v>
      </c>
      <c r="D46" s="201"/>
      <c r="F46" s="260" t="s">
        <v>100</v>
      </c>
      <c r="G46" s="201"/>
      <c r="H46" s="260" t="s">
        <v>96</v>
      </c>
      <c r="I46" s="201"/>
    </row>
    <row r="47" spans="1:9" ht="31.5" hidden="1" customHeight="1">
      <c r="A47" s="260" t="s">
        <v>45</v>
      </c>
      <c r="B47" s="201"/>
      <c r="C47" s="260" t="s">
        <v>99</v>
      </c>
      <c r="D47" s="201"/>
      <c r="F47" s="260" t="s">
        <v>45</v>
      </c>
      <c r="G47" s="201"/>
      <c r="H47" s="260" t="s">
        <v>99</v>
      </c>
      <c r="I47" s="201"/>
    </row>
    <row r="48" spans="1:9" ht="31.5" hidden="1" customHeight="1">
      <c r="A48" s="260" t="s">
        <v>98</v>
      </c>
      <c r="B48" s="201"/>
      <c r="C48" s="260" t="s">
        <v>97</v>
      </c>
      <c r="D48" s="201"/>
      <c r="F48" s="260" t="s">
        <v>98</v>
      </c>
      <c r="G48" s="201"/>
      <c r="H48" s="260" t="s">
        <v>97</v>
      </c>
      <c r="I48" s="201"/>
    </row>
  </sheetData>
  <mergeCells count="14">
    <mergeCell ref="A43:D43"/>
    <mergeCell ref="F43:I43"/>
    <mergeCell ref="A1:D1"/>
    <mergeCell ref="F1:I1"/>
    <mergeCell ref="A8:D8"/>
    <mergeCell ref="A15:D15"/>
    <mergeCell ref="A22:D22"/>
    <mergeCell ref="F22:I22"/>
    <mergeCell ref="A36:D36"/>
    <mergeCell ref="F36:I36"/>
    <mergeCell ref="A29:D29"/>
    <mergeCell ref="F29:I29"/>
    <mergeCell ref="F8:I8"/>
    <mergeCell ref="F15:I15"/>
  </mergeCells>
  <pageMargins left="0" right="0" top="0" bottom="0" header="0" footer="0"/>
  <pageSetup paperSize="9" scale="61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VIP (FW1)</vt:lpstr>
      <vt:lpstr>VIP (FW02)</vt:lpstr>
      <vt:lpstr>TORO (FW3)</vt:lpstr>
      <vt:lpstr>BuyIn &amp; Cashout</vt:lpstr>
      <vt:lpstr>SUMMARY</vt:lpstr>
      <vt:lpstr>Transaction Commission</vt:lpstr>
      <vt:lpstr>JACKPOT TORO TRANS</vt:lpstr>
      <vt:lpstr>Texas Result</vt:lpstr>
      <vt:lpstr>Form Gaming OYO</vt:lpstr>
      <vt:lpstr>Exchange Small Note</vt:lpstr>
      <vt:lpstr>'BuyIn &amp; Cashout'!Print_Area</vt:lpstr>
      <vt:lpstr>'Form Gaming OYO'!Print_Area</vt:lpstr>
      <vt:lpstr>SUMMARY!Print_Area</vt:lpstr>
      <vt:lpstr>'Texas Result'!Print_Area</vt:lpstr>
      <vt:lpstr>'TORO (FW3)'!Print_Area</vt:lpstr>
      <vt:lpstr>'Transaction Commission'!Print_Area</vt:lpstr>
      <vt:lpstr>'VIP (FW02)'!Print_Area</vt:lpstr>
      <vt:lpstr>'VIP (FW1)'!Print_Area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SHANLYN</dc:creator>
  <cp:lastModifiedBy>LGN CAGE02</cp:lastModifiedBy>
  <cp:lastPrinted>2021-08-19T17:28:37Z</cp:lastPrinted>
  <dcterms:created xsi:type="dcterms:W3CDTF">2019-06-01T18:32:45Z</dcterms:created>
  <dcterms:modified xsi:type="dcterms:W3CDTF">2021-08-20T05:03:23Z</dcterms:modified>
</cp:coreProperties>
</file>