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dupre\__home_\_data\GitHub\ensae_teaching_cs\_unittests\ut_automation_students\data\"/>
    </mc:Choice>
  </mc:AlternateContent>
  <bookViews>
    <workbookView xWindow="930" yWindow="0" windowWidth="19560" windowHeight="7740" activeTab="1"/>
  </bookViews>
  <sheets>
    <sheet name="notes" sheetId="1" r:id="rId1"/>
    <sheet name="moyennes" sheetId="2" r:id="rId2"/>
  </sheets>
  <definedNames>
    <definedName name="_xlnm._FilterDatabase" localSheetId="0" hidden="1">notes!$A$6:$X$10</definedName>
  </definedNames>
  <calcPr calcId="152511" concurrentCalc="0"/>
</workbook>
</file>

<file path=xl/calcChain.xml><?xml version="1.0" encoding="utf-8"?>
<calcChain xmlns="http://schemas.openxmlformats.org/spreadsheetml/2006/main">
  <c r="A5" i="1" l="1"/>
  <c r="L7" i="1"/>
  <c r="D7" i="1"/>
  <c r="H7" i="1"/>
  <c r="P7" i="1"/>
  <c r="D8" i="1"/>
  <c r="H8" i="1"/>
  <c r="L8" i="1"/>
  <c r="P8" i="1"/>
  <c r="D9" i="1"/>
  <c r="H9" i="1"/>
  <c r="L9" i="1"/>
  <c r="P9" i="1"/>
  <c r="U8" i="1"/>
  <c r="V8" i="1"/>
  <c r="H40" i="2"/>
  <c r="H41" i="2"/>
  <c r="H44" i="2"/>
  <c r="H45" i="2"/>
  <c r="F40" i="2"/>
  <c r="F41" i="2"/>
  <c r="F44" i="2"/>
  <c r="F45" i="2"/>
  <c r="G40" i="2"/>
  <c r="G41" i="2"/>
  <c r="G42" i="2"/>
  <c r="G43" i="2"/>
  <c r="G44" i="2"/>
  <c r="G45" i="2"/>
  <c r="G39" i="2"/>
  <c r="E40" i="2"/>
  <c r="E41" i="2"/>
  <c r="E42" i="2"/>
  <c r="E43" i="2"/>
  <c r="E44" i="2"/>
  <c r="E45" i="2"/>
  <c r="E39" i="2"/>
  <c r="U9" i="1"/>
  <c r="V9" i="1"/>
  <c r="U7" i="1"/>
  <c r="V7" i="1"/>
  <c r="D40" i="2"/>
  <c r="D41" i="2"/>
  <c r="D44" i="2"/>
  <c r="C40" i="2"/>
  <c r="C41" i="2"/>
  <c r="C42" i="2"/>
  <c r="C43" i="2"/>
  <c r="C44" i="2"/>
  <c r="C45" i="2"/>
  <c r="C39" i="2"/>
  <c r="H39" i="2"/>
  <c r="D39" i="2"/>
  <c r="F39" i="2"/>
  <c r="F43" i="2"/>
  <c r="H43" i="2"/>
  <c r="D43" i="2"/>
  <c r="F42" i="2"/>
  <c r="H42" i="2"/>
  <c r="D42" i="2"/>
  <c r="C46" i="2"/>
  <c r="D45" i="2"/>
  <c r="I29" i="2"/>
  <c r="I30" i="2"/>
  <c r="I31" i="2"/>
  <c r="I32" i="2"/>
  <c r="I33" i="2"/>
  <c r="I34" i="2"/>
  <c r="I28" i="2"/>
  <c r="G29" i="2"/>
  <c r="G30" i="2"/>
  <c r="G31" i="2"/>
  <c r="G32" i="2"/>
  <c r="G33" i="2"/>
  <c r="G34" i="2"/>
  <c r="G28" i="2"/>
  <c r="E29" i="2"/>
  <c r="E30" i="2"/>
  <c r="E31" i="2"/>
  <c r="E32" i="2"/>
  <c r="E33" i="2"/>
  <c r="E34" i="2"/>
  <c r="E28" i="2"/>
  <c r="J29" i="2"/>
  <c r="J31" i="2"/>
  <c r="J32" i="2"/>
  <c r="J34" i="2"/>
  <c r="H29" i="2"/>
  <c r="H31" i="2"/>
  <c r="H32" i="2"/>
  <c r="H34" i="2"/>
  <c r="F29" i="2"/>
  <c r="F31" i="2"/>
  <c r="F32" i="2"/>
  <c r="F34" i="2"/>
  <c r="C29" i="2"/>
  <c r="C30" i="2"/>
  <c r="C31" i="2"/>
  <c r="C32" i="2"/>
  <c r="C33" i="2"/>
  <c r="C34" i="2"/>
  <c r="C28" i="2"/>
  <c r="D29" i="2"/>
  <c r="N10" i="1"/>
  <c r="J10" i="1"/>
  <c r="F10" i="1"/>
  <c r="J28" i="2"/>
  <c r="D34" i="2"/>
  <c r="H33" i="2"/>
  <c r="H30" i="2"/>
  <c r="D31" i="2"/>
  <c r="F28" i="2"/>
  <c r="D28" i="2"/>
  <c r="H28" i="2"/>
  <c r="F33" i="2"/>
  <c r="J33" i="2"/>
  <c r="D33" i="2"/>
  <c r="D30" i="2"/>
  <c r="F30" i="2"/>
  <c r="J30" i="2"/>
  <c r="D32" i="2"/>
  <c r="H18" i="2"/>
  <c r="H20" i="2"/>
  <c r="H23" i="2"/>
  <c r="F18" i="2"/>
  <c r="F20" i="2"/>
  <c r="F23" i="2"/>
  <c r="D23" i="2"/>
  <c r="H17" i="2"/>
  <c r="F21" i="2"/>
  <c r="D22" i="2"/>
  <c r="D18" i="2"/>
  <c r="F19" i="2"/>
  <c r="D20" i="2"/>
  <c r="H22" i="2"/>
  <c r="D21" i="2"/>
  <c r="H19" i="2"/>
  <c r="F17" i="2"/>
  <c r="D17" i="2"/>
  <c r="D19" i="2"/>
  <c r="F22" i="2"/>
  <c r="H21" i="2"/>
  <c r="G18" i="2"/>
  <c r="G19" i="2"/>
  <c r="G20" i="2"/>
  <c r="G21" i="2"/>
  <c r="G22" i="2"/>
  <c r="G23" i="2"/>
  <c r="G17" i="2"/>
  <c r="E18" i="2"/>
  <c r="E19" i="2"/>
  <c r="E20" i="2"/>
  <c r="E21" i="2"/>
  <c r="E22" i="2"/>
  <c r="E23" i="2"/>
  <c r="E17" i="2"/>
  <c r="C18" i="2"/>
  <c r="C19" i="2"/>
  <c r="C20" i="2"/>
  <c r="C21" i="2"/>
  <c r="C22" i="2"/>
  <c r="C23" i="2"/>
  <c r="C17" i="2"/>
  <c r="C14" i="2"/>
  <c r="E1" i="2"/>
  <c r="D6" i="2"/>
  <c r="G5" i="2"/>
  <c r="G6" i="2"/>
  <c r="G7" i="2"/>
  <c r="G8" i="2"/>
  <c r="G9" i="2"/>
  <c r="G10" i="2"/>
  <c r="G4" i="2"/>
  <c r="G11" i="2"/>
  <c r="E11" i="2"/>
  <c r="E5" i="2"/>
  <c r="E6" i="2"/>
  <c r="E7" i="2"/>
  <c r="E8" i="2"/>
  <c r="E9" i="2"/>
  <c r="E10" i="2"/>
  <c r="E4" i="2"/>
  <c r="H6" i="2"/>
  <c r="H7" i="2"/>
  <c r="H10" i="2"/>
  <c r="F6" i="2"/>
  <c r="F7" i="2"/>
  <c r="F10" i="2"/>
  <c r="C5" i="2"/>
  <c r="C6" i="2"/>
  <c r="C7" i="2"/>
  <c r="C8" i="2"/>
  <c r="C9" i="2"/>
  <c r="C10" i="2"/>
  <c r="C4" i="2"/>
  <c r="B29" i="2"/>
  <c r="B40" i="2"/>
  <c r="B30" i="2"/>
  <c r="B41" i="2"/>
  <c r="B31" i="2"/>
  <c r="B42" i="2"/>
  <c r="B32" i="2"/>
  <c r="B43" i="2"/>
  <c r="B33" i="2"/>
  <c r="B44" i="2"/>
  <c r="B34" i="2"/>
  <c r="B45" i="2"/>
  <c r="B28" i="2"/>
  <c r="B39" i="2"/>
  <c r="C1" i="2"/>
  <c r="C11" i="2"/>
  <c r="F5" i="2"/>
  <c r="H5" i="2"/>
  <c r="D5" i="2"/>
  <c r="F9" i="2"/>
  <c r="H9" i="2"/>
  <c r="D9" i="2"/>
  <c r="D7" i="2"/>
  <c r="F8" i="2"/>
  <c r="H8" i="2"/>
  <c r="D8" i="2"/>
  <c r="D10" i="2"/>
  <c r="F11" i="2"/>
  <c r="D4" i="2"/>
  <c r="F4" i="2"/>
  <c r="H4" i="2"/>
  <c r="H11" i="2"/>
  <c r="D11" i="2"/>
  <c r="K7" i="2"/>
  <c r="K10" i="2"/>
  <c r="K6" i="2"/>
  <c r="K5" i="2"/>
  <c r="K11" i="2"/>
  <c r="K9" i="2"/>
  <c r="K8" i="2"/>
  <c r="K4" i="2"/>
  <c r="Q10" i="1"/>
  <c r="M10" i="1"/>
  <c r="I10" i="1"/>
  <c r="E10" i="1"/>
  <c r="G46" i="2"/>
  <c r="E46" i="2"/>
  <c r="G35" i="2"/>
  <c r="E35" i="2"/>
  <c r="H24" i="2"/>
  <c r="G24" i="2"/>
  <c r="F24" i="2"/>
  <c r="E24" i="2"/>
  <c r="D24" i="2"/>
  <c r="C24" i="2"/>
  <c r="K17" i="2"/>
  <c r="F35" i="2"/>
  <c r="K45" i="2"/>
  <c r="F46" i="2"/>
  <c r="H46" i="2"/>
  <c r="D46" i="2"/>
  <c r="H35" i="2"/>
  <c r="D35" i="2"/>
  <c r="C35" i="2"/>
  <c r="K40" i="2"/>
  <c r="K22" i="2"/>
  <c r="K21" i="2"/>
  <c r="K19" i="2"/>
  <c r="K34" i="2"/>
  <c r="K18" i="2"/>
  <c r="K23" i="2"/>
  <c r="K20" i="2"/>
  <c r="K30" i="2"/>
  <c r="K24" i="2"/>
  <c r="K41" i="2"/>
  <c r="K42" i="2"/>
  <c r="K44" i="2"/>
  <c r="K29" i="2"/>
  <c r="K32" i="2"/>
  <c r="K33" i="2"/>
  <c r="K39" i="2"/>
  <c r="K31" i="2"/>
  <c r="K28" i="2"/>
  <c r="K46" i="2"/>
  <c r="K35" i="2"/>
  <c r="K43" i="2"/>
  <c r="H10" i="1"/>
  <c r="L10" i="1"/>
  <c r="P10" i="1"/>
  <c r="D10" i="1"/>
  <c r="U10" i="1"/>
  <c r="V1" i="1"/>
  <c r="M23" i="2"/>
  <c r="V2" i="1"/>
  <c r="M29" i="2"/>
  <c r="M34" i="2"/>
  <c r="M32" i="2"/>
  <c r="M16" i="2"/>
  <c r="M33" i="2"/>
  <c r="M17" i="2"/>
  <c r="M18" i="2"/>
  <c r="M20" i="2"/>
  <c r="M27" i="2"/>
  <c r="M25" i="2"/>
  <c r="M26" i="2"/>
  <c r="M28" i="2"/>
  <c r="M14" i="2"/>
  <c r="M19" i="2"/>
  <c r="M30" i="2"/>
  <c r="M21" i="2"/>
  <c r="M22" i="2"/>
  <c r="M24" i="2"/>
  <c r="M31" i="2"/>
  <c r="M15" i="2"/>
  <c r="V10" i="1"/>
  <c r="M35" i="2"/>
</calcChain>
</file>

<file path=xl/comments1.xml><?xml version="1.0" encoding="utf-8"?>
<comments xmlns="http://schemas.openxmlformats.org/spreadsheetml/2006/main">
  <authors>
    <author>Xavier Dupre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Xavier Dupre: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<sst xmlns="http://schemas.openxmlformats.org/spreadsheetml/2006/main" count="111" uniqueCount="48">
  <si>
    <t>Eleves</t>
  </si>
  <si>
    <t>Groupe</t>
  </si>
  <si>
    <t>sujet</t>
  </si>
  <si>
    <t>Chargé</t>
  </si>
  <si>
    <t>Moyenne</t>
  </si>
  <si>
    <t>moyenne</t>
  </si>
  <si>
    <t>notes final</t>
  </si>
  <si>
    <t>histogramme</t>
  </si>
  <si>
    <t>bonus</t>
  </si>
  <si>
    <t>total</t>
  </si>
  <si>
    <t>total points</t>
  </si>
  <si>
    <t>barème</t>
  </si>
  <si>
    <t>nb sujet 1</t>
  </si>
  <si>
    <t>moyenne sujet 1</t>
  </si>
  <si>
    <t>nb sujet 2</t>
  </si>
  <si>
    <t>moyenne sujet 2</t>
  </si>
  <si>
    <t>notes 3/12</t>
  </si>
  <si>
    <t>TD noté</t>
  </si>
  <si>
    <t>notes 17/12</t>
  </si>
  <si>
    <t>groupe</t>
  </si>
  <si>
    <t>tous</t>
  </si>
  <si>
    <t>total élèves</t>
  </si>
  <si>
    <t>difference</t>
  </si>
  <si>
    <t>NB</t>
  </si>
  <si>
    <t>sans bonus</t>
  </si>
  <si>
    <t>BONUS</t>
  </si>
  <si>
    <t>min</t>
  </si>
  <si>
    <t>max</t>
  </si>
  <si>
    <t>interro 20 min</t>
  </si>
  <si>
    <t>niveau</t>
  </si>
  <si>
    <t>nb</t>
  </si>
  <si>
    <t>interro</t>
  </si>
  <si>
    <t>td noté</t>
  </si>
  <si>
    <t>notes 26/9</t>
  </si>
  <si>
    <t>notes 7/10</t>
  </si>
  <si>
    <t>nb sujet 3</t>
  </si>
  <si>
    <t>moyenne sujet 3</t>
  </si>
  <si>
    <t>commentaires</t>
  </si>
  <si>
    <t>ABOUT firstname</t>
  </si>
  <si>
    <t>firstname SECOND</t>
  </si>
  <si>
    <t>THIRD-FOURTH one_name another_name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</si>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</sst>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5" tint="-0.249977111117893"/>
      <name val="Calibri"/>
      <family val="2"/>
      <scheme val="minor"/>
    </font>
    <font>
      <sz val="10"/>
      <color rgb="FF333333"/>
      <name val="Verdana"/>
      <family val="2"/>
    </font>
    <font>
      <b/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6" applyNumberFormat="0" applyAlignment="0" applyProtection="0"/>
    <xf numFmtId="0" fontId="20" fillId="13" borderId="7" applyNumberFormat="0" applyAlignment="0" applyProtection="0"/>
    <xf numFmtId="0" fontId="21" fillId="13" borderId="6" applyNumberFormat="0" applyAlignment="0" applyProtection="0"/>
    <xf numFmtId="0" fontId="22" fillId="0" borderId="8" applyNumberFormat="0" applyFill="0" applyAlignment="0" applyProtection="0"/>
    <xf numFmtId="0" fontId="23" fillId="14" borderId="9" applyNumberFormat="0" applyAlignment="0" applyProtection="0"/>
    <xf numFmtId="0" fontId="24" fillId="0" borderId="0" applyNumberFormat="0" applyFill="0" applyBorder="0" applyAlignment="0" applyProtection="0"/>
    <xf numFmtId="0" fontId="1" fillId="15" borderId="10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6" fillId="39" borderId="0" applyNumberFormat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4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/>
    <xf numFmtId="0" fontId="6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5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2" borderId="0" xfId="1" applyNumberFormat="1" applyFont="1" applyFill="1"/>
    <xf numFmtId="165" fontId="4" fillId="2" borderId="0" xfId="0" applyNumberFormat="1" applyFont="1" applyFill="1"/>
    <xf numFmtId="43" fontId="4" fillId="5" borderId="0" xfId="1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43" fontId="4" fillId="2" borderId="0" xfId="1" applyFont="1" applyFill="1"/>
    <xf numFmtId="43" fontId="4" fillId="0" borderId="0" xfId="1" applyFont="1"/>
    <xf numFmtId="16" fontId="6" fillId="2" borderId="0" xfId="0" applyNumberFormat="1" applyFont="1" applyFill="1" applyAlignment="1">
      <alignment horizontal="center"/>
    </xf>
    <xf numFmtId="0" fontId="6" fillId="0" borderId="0" xfId="0" applyFont="1" applyFill="1"/>
    <xf numFmtId="43" fontId="6" fillId="0" borderId="0" xfId="1" applyFont="1" applyFill="1"/>
    <xf numFmtId="43" fontId="4" fillId="0" borderId="0" xfId="1" applyFont="1" applyFill="1"/>
    <xf numFmtId="43" fontId="6" fillId="2" borderId="0" xfId="1" applyFont="1" applyFill="1"/>
    <xf numFmtId="0" fontId="6" fillId="3" borderId="0" xfId="0" applyFont="1" applyFill="1"/>
    <xf numFmtId="43" fontId="6" fillId="3" borderId="0" xfId="1" applyFont="1" applyFill="1"/>
    <xf numFmtId="0" fontId="4" fillId="3" borderId="0" xfId="0" applyFont="1" applyFill="1"/>
    <xf numFmtId="165" fontId="4" fillId="0" borderId="0" xfId="1" applyNumberFormat="1" applyFont="1"/>
    <xf numFmtId="43" fontId="4" fillId="2" borderId="0" xfId="0" applyNumberFormat="1" applyFont="1" applyFill="1"/>
    <xf numFmtId="43" fontId="6" fillId="2" borderId="0" xfId="0" applyNumberFormat="1" applyFont="1" applyFill="1"/>
    <xf numFmtId="43" fontId="4" fillId="3" borderId="0" xfId="1" applyFont="1" applyFill="1"/>
    <xf numFmtId="0" fontId="4" fillId="0" borderId="0" xfId="0" applyFont="1" applyFill="1" applyBorder="1" applyAlignment="1">
      <alignment horizontal="center"/>
    </xf>
    <xf numFmtId="164" fontId="4" fillId="0" borderId="0" xfId="1" applyNumberFormat="1" applyFont="1" applyFill="1" applyBorder="1"/>
    <xf numFmtId="43" fontId="4" fillId="0" borderId="0" xfId="1" applyFont="1" applyFill="1" applyBorder="1"/>
    <xf numFmtId="16" fontId="6" fillId="0" borderId="0" xfId="0" applyNumberFormat="1" applyFont="1" applyFill="1" applyAlignment="1">
      <alignment horizontal="center"/>
    </xf>
    <xf numFmtId="165" fontId="4" fillId="0" borderId="0" xfId="0" applyNumberFormat="1" applyFont="1" applyFill="1"/>
    <xf numFmtId="0" fontId="9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43" fontId="6" fillId="0" borderId="0" xfId="0" applyNumberFormat="1" applyFont="1" applyFill="1"/>
    <xf numFmtId="165" fontId="4" fillId="5" borderId="0" xfId="1" applyNumberFormat="1" applyFont="1" applyFill="1" applyAlignment="1">
      <alignment horizontal="center"/>
    </xf>
    <xf numFmtId="165" fontId="4" fillId="2" borderId="0" xfId="1" applyNumberFormat="1" applyFont="1" applyFill="1" applyAlignment="1">
      <alignment horizontal="center"/>
    </xf>
    <xf numFmtId="43" fontId="4" fillId="0" borderId="0" xfId="0" applyNumberFormat="1" applyFont="1" applyAlignment="1">
      <alignment horizontal="center"/>
    </xf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Commentaire" xfId="17" builtinId="10" customBuiltin="1"/>
    <cellStyle name="Entrée" xfId="11" builtinId="20" customBuiltin="1"/>
    <cellStyle name="Excel Built-in Normal" xfId="2"/>
    <cellStyle name="Insatisfaisant" xfId="9" builtinId="27" customBuiltin="1"/>
    <cellStyle name="Milliers" xfId="1" builtinId="3"/>
    <cellStyle name="Neutre" xfId="10" builtinId="28" customBuiltin="1"/>
    <cellStyle name="Normal" xfId="0" builtinId="0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73840769903754E-2"/>
          <c:y val="5.0925925925925923E-2"/>
          <c:w val="0.88794838145231847"/>
          <c:h val="0.85026975794692328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moyennes!$L$14:$L$34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moyennes!$M$14:$M$34</c:f>
              <c:numCache>
                <c:formatCode>_-* #\ ##0\ _€_-;\-* #\ ##0\ _€_-;_-* "-"??\ _€_-;_-@_-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31031048"/>
        <c:axId val="431031832"/>
      </c:barChart>
      <c:catAx>
        <c:axId val="43103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31031832"/>
        <c:crosses val="autoZero"/>
        <c:auto val="1"/>
        <c:lblAlgn val="ctr"/>
        <c:lblOffset val="100"/>
        <c:noMultiLvlLbl val="0"/>
      </c:catAx>
      <c:valAx>
        <c:axId val="431031832"/>
        <c:scaling>
          <c:orientation val="minMax"/>
        </c:scaling>
        <c:delete val="0"/>
        <c:axPos val="l"/>
        <c:majorGridlines/>
        <c:numFmt formatCode="_-* #\ ##0\ _€_-;\-* #\ ##0\ _€_-;_-* &quot;-&quot;??\ _€_-;_-@_-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3103104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0</xdr:rowOff>
    </xdr:from>
    <xdr:to>
      <xdr:col>17</xdr:col>
      <xdr:colOff>628649</xdr:colOff>
      <xdr:row>28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5"/>
  <sheetViews>
    <sheetView workbookViewId="0">
      <pane ySplit="6" topLeftCell="A7" activePane="bottomLeft" state="frozen"/>
      <selection pane="bottomLeft" activeCell="D9" sqref="D9"/>
    </sheetView>
  </sheetViews>
  <sheetFormatPr baseColWidth="10" defaultColWidth="11.42578125" defaultRowHeight="12.75" x14ac:dyDescent="0.2"/>
  <cols>
    <col min="1" max="1" width="8.42578125" style="1" customWidth="1"/>
    <col min="2" max="2" width="40.42578125" style="2" bestFit="1" customWidth="1"/>
    <col min="3" max="3" width="6" style="2" customWidth="1"/>
    <col min="4" max="5" width="7.85546875" style="1" customWidth="1"/>
    <col min="6" max="7" width="6.5703125" style="1" customWidth="1"/>
    <col min="8" max="9" width="7.5703125" style="1" customWidth="1"/>
    <col min="10" max="11" width="6.5703125" style="1" customWidth="1"/>
    <col min="12" max="12" width="7.140625" style="1" customWidth="1"/>
    <col min="13" max="13" width="7.7109375" style="1" customWidth="1"/>
    <col min="14" max="15" width="6.42578125" style="1" customWidth="1"/>
    <col min="16" max="17" width="8.140625" style="1" customWidth="1"/>
    <col min="18" max="19" width="8" style="1" customWidth="1"/>
    <col min="20" max="20" width="11.42578125" style="1"/>
    <col min="21" max="22" width="11.42578125" style="3"/>
    <col min="23" max="23" width="11.42578125" style="2"/>
    <col min="24" max="24" width="16.28515625" style="2" customWidth="1"/>
    <col min="25" max="25" width="11.42578125" style="2"/>
    <col min="26" max="16384" width="11.42578125" style="3"/>
  </cols>
  <sheetData>
    <row r="1" spans="1:29" x14ac:dyDescent="0.2">
      <c r="D1" s="4" t="s">
        <v>2</v>
      </c>
      <c r="E1" s="4" t="s">
        <v>25</v>
      </c>
      <c r="H1" s="4" t="s">
        <v>2</v>
      </c>
      <c r="I1" s="4" t="s">
        <v>25</v>
      </c>
      <c r="L1" s="4" t="s">
        <v>2</v>
      </c>
      <c r="M1" s="4" t="s">
        <v>25</v>
      </c>
      <c r="P1" s="4" t="s">
        <v>2</v>
      </c>
      <c r="Q1" s="4" t="s">
        <v>25</v>
      </c>
      <c r="U1" s="3" t="s">
        <v>26</v>
      </c>
      <c r="V1" s="41">
        <f>MIN(V7:V9)</f>
        <v>11</v>
      </c>
    </row>
    <row r="2" spans="1:29" x14ac:dyDescent="0.2">
      <c r="D2" s="4">
        <v>1</v>
      </c>
      <c r="E2" s="4">
        <v>0</v>
      </c>
      <c r="H2" s="4">
        <v>1</v>
      </c>
      <c r="I2" s="4">
        <v>1</v>
      </c>
      <c r="L2" s="4">
        <v>1</v>
      </c>
      <c r="M2" s="4">
        <v>0</v>
      </c>
      <c r="P2" s="4">
        <v>1</v>
      </c>
      <c r="Q2" s="4">
        <v>1</v>
      </c>
      <c r="U2" s="3" t="s">
        <v>27</v>
      </c>
      <c r="V2" s="41">
        <f>MAX(V7:V9)</f>
        <v>17</v>
      </c>
    </row>
    <row r="3" spans="1:29" x14ac:dyDescent="0.2">
      <c r="D3" s="4">
        <v>2</v>
      </c>
      <c r="E3" s="4">
        <v>0</v>
      </c>
      <c r="H3" s="4">
        <v>2</v>
      </c>
      <c r="I3" s="4">
        <v>1</v>
      </c>
      <c r="L3" s="4">
        <v>2</v>
      </c>
      <c r="M3" s="4">
        <v>0</v>
      </c>
      <c r="P3" s="4">
        <v>2</v>
      </c>
      <c r="Q3" s="4">
        <v>0</v>
      </c>
    </row>
    <row r="4" spans="1:29" x14ac:dyDescent="0.2">
      <c r="A4" s="5" t="s">
        <v>23</v>
      </c>
      <c r="B4" s="6" t="s">
        <v>11</v>
      </c>
      <c r="C4" s="6"/>
      <c r="D4" s="7">
        <v>5</v>
      </c>
      <c r="E4" s="7"/>
      <c r="F4" s="7"/>
      <c r="G4" s="7"/>
      <c r="H4" s="8">
        <v>5</v>
      </c>
      <c r="I4" s="8"/>
      <c r="J4" s="8"/>
      <c r="K4" s="8"/>
      <c r="L4" s="7">
        <v>5</v>
      </c>
      <c r="M4" s="7"/>
      <c r="N4" s="7"/>
      <c r="O4" s="7"/>
      <c r="P4" s="8">
        <v>20</v>
      </c>
      <c r="Q4" s="8"/>
      <c r="R4" s="8"/>
      <c r="S4" s="8"/>
      <c r="T4" s="7"/>
      <c r="U4" s="6"/>
      <c r="V4" s="6"/>
      <c r="W4" s="9"/>
      <c r="X4" s="9"/>
      <c r="Y4" s="9"/>
    </row>
    <row r="5" spans="1:29" x14ac:dyDescent="0.2">
      <c r="A5" s="5">
        <f>COUNTA(B7:B9)</f>
        <v>3</v>
      </c>
      <c r="B5" s="9"/>
      <c r="C5" s="9"/>
      <c r="D5" s="10" t="s">
        <v>28</v>
      </c>
      <c r="E5" s="10"/>
      <c r="F5" s="11"/>
      <c r="G5" s="11"/>
      <c r="H5" s="12" t="s">
        <v>28</v>
      </c>
      <c r="I5" s="12"/>
      <c r="J5" s="5"/>
      <c r="K5" s="5"/>
      <c r="L5" s="10" t="s">
        <v>28</v>
      </c>
      <c r="M5" s="10"/>
      <c r="N5" s="10"/>
      <c r="O5" s="10"/>
      <c r="P5" s="12" t="s">
        <v>17</v>
      </c>
      <c r="Q5" s="12"/>
      <c r="R5" s="12"/>
      <c r="S5" s="12"/>
      <c r="T5" s="10"/>
      <c r="U5" s="13"/>
      <c r="V5" s="13"/>
      <c r="W5" s="9"/>
      <c r="X5" s="9"/>
      <c r="Y5" s="9"/>
    </row>
    <row r="6" spans="1:29" ht="25.5" x14ac:dyDescent="0.2">
      <c r="A6" s="12" t="s">
        <v>1</v>
      </c>
      <c r="B6" s="13" t="s">
        <v>0</v>
      </c>
      <c r="C6" s="13" t="s">
        <v>29</v>
      </c>
      <c r="D6" s="14" t="s">
        <v>33</v>
      </c>
      <c r="E6" s="14" t="s">
        <v>24</v>
      </c>
      <c r="F6" s="14" t="s">
        <v>2</v>
      </c>
      <c r="G6" s="14" t="s">
        <v>19</v>
      </c>
      <c r="H6" s="15" t="s">
        <v>34</v>
      </c>
      <c r="I6" s="15" t="s">
        <v>24</v>
      </c>
      <c r="J6" s="15" t="s">
        <v>2</v>
      </c>
      <c r="K6" s="15" t="s">
        <v>19</v>
      </c>
      <c r="L6" s="14" t="s">
        <v>16</v>
      </c>
      <c r="M6" s="14" t="s">
        <v>24</v>
      </c>
      <c r="N6" s="14" t="s">
        <v>2</v>
      </c>
      <c r="O6" s="14" t="s">
        <v>19</v>
      </c>
      <c r="P6" s="15" t="s">
        <v>18</v>
      </c>
      <c r="Q6" s="15" t="s">
        <v>24</v>
      </c>
      <c r="R6" s="15" t="s">
        <v>2</v>
      </c>
      <c r="S6" s="15" t="s">
        <v>19</v>
      </c>
      <c r="T6" s="14" t="s">
        <v>8</v>
      </c>
      <c r="U6" s="13" t="s">
        <v>5</v>
      </c>
      <c r="V6" s="13" t="s">
        <v>6</v>
      </c>
      <c r="W6" s="16" t="s">
        <v>10</v>
      </c>
      <c r="X6" s="16" t="s">
        <v>37</v>
      </c>
      <c r="Y6" s="9"/>
    </row>
    <row r="7" spans="1:29" x14ac:dyDescent="0.2">
      <c r="A7" s="5"/>
      <c r="B7" s="45" t="s">
        <v>38</v>
      </c>
      <c r="C7" s="46">
        <v>3</v>
      </c>
      <c r="D7" s="42">
        <f t="shared" ref="D7:D9" si="0">IF(E7&lt;&gt;"",E7,"")</f>
        <v>4.5</v>
      </c>
      <c r="E7" s="17">
        <v>4.5</v>
      </c>
      <c r="F7" s="17">
        <v>2</v>
      </c>
      <c r="G7" s="17">
        <v>3</v>
      </c>
      <c r="H7" s="43">
        <f t="shared" ref="H7:H9" si="1">IF(I7&lt;&gt;"",MIN(I7+1,5),"")</f>
        <v>5</v>
      </c>
      <c r="I7" s="1">
        <v>4.5</v>
      </c>
      <c r="J7" s="1">
        <v>2</v>
      </c>
      <c r="K7" s="1">
        <v>3</v>
      </c>
      <c r="L7" s="42">
        <f t="shared" ref="L7" si="2">IF(M7&lt;&gt;"",M7,"")</f>
        <v>2</v>
      </c>
      <c r="M7" s="17">
        <v>2</v>
      </c>
      <c r="N7" s="17">
        <v>2</v>
      </c>
      <c r="O7" s="17">
        <v>3</v>
      </c>
      <c r="P7" s="44">
        <f t="shared" ref="P7:P9" si="3">IF(Q7&lt;&gt;"",MIN(Q7+Q$2*(2-R7)*P$2,20),"")</f>
        <v>13</v>
      </c>
      <c r="Q7" s="18">
        <v>13</v>
      </c>
      <c r="R7" s="18">
        <v>2</v>
      </c>
      <c r="S7" s="18">
        <v>3</v>
      </c>
      <c r="T7" s="17"/>
      <c r="U7" s="19">
        <f>(D7+H7+L7+P7+T7)/W7*20</f>
        <v>14</v>
      </c>
      <c r="V7" s="20">
        <f>ROUNDUP(U7,0)</f>
        <v>14</v>
      </c>
      <c r="W7" s="2">
        <v>35</v>
      </c>
      <c r="Y7" s="9"/>
      <c r="Z7" s="44"/>
      <c r="AA7" s="18"/>
      <c r="AB7" s="18"/>
      <c r="AC7" s="18"/>
    </row>
    <row r="8" spans="1:29" x14ac:dyDescent="0.2">
      <c r="A8" s="5"/>
      <c r="B8" s="47" t="s">
        <v>39</v>
      </c>
      <c r="C8" s="48">
        <v>1</v>
      </c>
      <c r="D8" s="42">
        <f t="shared" si="0"/>
        <v>4</v>
      </c>
      <c r="E8" s="17">
        <v>4</v>
      </c>
      <c r="F8" s="17">
        <v>1</v>
      </c>
      <c r="G8" s="17">
        <v>3</v>
      </c>
      <c r="H8" s="43">
        <f t="shared" si="1"/>
        <v>2.5</v>
      </c>
      <c r="I8" s="1">
        <v>1.5</v>
      </c>
      <c r="J8" s="1">
        <v>2</v>
      </c>
      <c r="K8" s="1">
        <v>3</v>
      </c>
      <c r="L8" s="42">
        <f t="shared" ref="L7:L9" si="4">IF(M8&lt;&gt;"",M8,"")</f>
        <v>2</v>
      </c>
      <c r="M8" s="17">
        <v>2</v>
      </c>
      <c r="N8" s="17">
        <v>2</v>
      </c>
      <c r="O8" s="17">
        <v>3</v>
      </c>
      <c r="P8" s="44">
        <f t="shared" si="3"/>
        <v>10</v>
      </c>
      <c r="Q8" s="18">
        <v>10</v>
      </c>
      <c r="R8" s="18">
        <v>2</v>
      </c>
      <c r="S8" s="18">
        <v>3</v>
      </c>
      <c r="T8" s="17"/>
      <c r="U8" s="19">
        <f>(D8+H8+L8+P8+T8)/W8*20</f>
        <v>10.571428571428571</v>
      </c>
      <c r="V8" s="20">
        <f>ROUNDUP(U8,0)</f>
        <v>11</v>
      </c>
      <c r="W8" s="2">
        <v>35</v>
      </c>
      <c r="Y8" s="9"/>
    </row>
    <row r="9" spans="1:29" x14ac:dyDescent="0.2">
      <c r="A9" s="5"/>
      <c r="B9" s="45" t="s">
        <v>40</v>
      </c>
      <c r="C9" s="46">
        <v>3</v>
      </c>
      <c r="D9" s="42">
        <f t="shared" si="0"/>
        <v>5</v>
      </c>
      <c r="E9" s="17">
        <v>5</v>
      </c>
      <c r="F9" s="17">
        <v>2</v>
      </c>
      <c r="G9" s="17">
        <v>3</v>
      </c>
      <c r="H9" s="43">
        <f t="shared" si="1"/>
        <v>5</v>
      </c>
      <c r="I9" s="1">
        <v>5</v>
      </c>
      <c r="J9" s="1">
        <v>1</v>
      </c>
      <c r="K9" s="1">
        <v>3</v>
      </c>
      <c r="L9" s="42">
        <f t="shared" si="4"/>
        <v>3.5</v>
      </c>
      <c r="M9" s="17">
        <v>3.5</v>
      </c>
      <c r="N9" s="17">
        <v>1</v>
      </c>
      <c r="O9" s="17">
        <v>3</v>
      </c>
      <c r="P9" s="44">
        <f t="shared" si="3"/>
        <v>16</v>
      </c>
      <c r="Q9" s="18">
        <v>15</v>
      </c>
      <c r="R9" s="18">
        <v>1</v>
      </c>
      <c r="S9" s="18">
        <v>3</v>
      </c>
      <c r="T9" s="17"/>
      <c r="U9" s="19">
        <f>(D9+H9+L9+P9+T9)/W9*20</f>
        <v>16.857142857142858</v>
      </c>
      <c r="V9" s="20">
        <f>ROUNDUP(U9,0)</f>
        <v>17</v>
      </c>
      <c r="W9" s="2">
        <v>35</v>
      </c>
      <c r="Y9" s="9"/>
    </row>
    <row r="10" spans="1:29" x14ac:dyDescent="0.2">
      <c r="A10" s="12" t="s">
        <v>5</v>
      </c>
      <c r="B10" s="9"/>
      <c r="C10" s="9"/>
      <c r="D10" s="21">
        <f>AVERAGE(D$7:D$9)</f>
        <v>4.5</v>
      </c>
      <c r="E10" s="21">
        <f>AVERAGE(E$7:E$9)</f>
        <v>4.5</v>
      </c>
      <c r="F10" s="52">
        <f>COUNT(E7:E9)</f>
        <v>3</v>
      </c>
      <c r="G10" s="21"/>
      <c r="H10" s="22">
        <f>AVERAGE(H$7:H$9)</f>
        <v>4.166666666666667</v>
      </c>
      <c r="I10" s="22">
        <f>AVERAGE(I$7:I$9)</f>
        <v>3.6666666666666665</v>
      </c>
      <c r="J10" s="53">
        <f>COUNT(I7:I9)</f>
        <v>3</v>
      </c>
      <c r="K10" s="22"/>
      <c r="L10" s="21">
        <f>AVERAGE(L$7:L$9)</f>
        <v>2.5</v>
      </c>
      <c r="M10" s="21">
        <f>AVERAGE(M$7:M$9)</f>
        <v>2.5</v>
      </c>
      <c r="N10" s="52">
        <f>COUNT(M7:M9)</f>
        <v>3</v>
      </c>
      <c r="O10" s="21"/>
      <c r="P10" s="22">
        <f>AVERAGE(P$7:P$9)</f>
        <v>13</v>
      </c>
      <c r="Q10" s="22">
        <f>AVERAGE(Q$7:Q$9)</f>
        <v>12.666666666666666</v>
      </c>
      <c r="R10" s="5"/>
      <c r="S10" s="5"/>
      <c r="T10" s="11"/>
      <c r="U10" s="23">
        <f>AVERAGE(U$7:U$9)</f>
        <v>13.80952380952381</v>
      </c>
      <c r="V10" s="23">
        <f>AVERAGE(V$7:V$9)</f>
        <v>14</v>
      </c>
      <c r="W10" s="9"/>
      <c r="X10" s="9"/>
      <c r="Y10" s="9"/>
    </row>
    <row r="12" spans="1:29" x14ac:dyDescent="0.2">
      <c r="P12" s="54"/>
    </row>
    <row r="15" spans="1:29" x14ac:dyDescent="0.2">
      <c r="P15" s="54"/>
    </row>
  </sheetData>
  <autoFilter ref="A6:X10">
    <sortState ref="A7:X106">
      <sortCondition ref="B6:B106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zoomScaleNormal="100" workbookViewId="0">
      <selection activeCell="B2" sqref="B2"/>
    </sheetView>
  </sheetViews>
  <sheetFormatPr baseColWidth="10" defaultColWidth="11.42578125" defaultRowHeight="12.75" x14ac:dyDescent="0.2"/>
  <cols>
    <col min="1" max="1" width="12.140625" style="1" bestFit="1" customWidth="1"/>
    <col min="2" max="2" width="18.42578125" style="2" bestFit="1" customWidth="1"/>
    <col min="3" max="3" width="8.28515625" style="1" bestFit="1" customWidth="1"/>
    <col min="4" max="4" width="12.7109375" style="2" bestFit="1" customWidth="1"/>
    <col min="5" max="5" width="8.7109375" style="2" bestFit="1" customWidth="1"/>
    <col min="6" max="6" width="14.140625" style="2" bestFit="1" customWidth="1"/>
    <col min="7" max="7" width="8.7109375" style="2" bestFit="1" customWidth="1"/>
    <col min="8" max="8" width="14.140625" style="2" bestFit="1" customWidth="1"/>
    <col min="9" max="9" width="8.7109375" style="2" customWidth="1"/>
    <col min="10" max="10" width="14.140625" style="2" customWidth="1"/>
    <col min="11" max="11" width="9" style="2" bestFit="1" customWidth="1"/>
    <col min="12" max="12" width="11.42578125" style="2" bestFit="1" customWidth="1"/>
    <col min="13" max="13" width="9.5703125" style="24" bestFit="1" customWidth="1"/>
    <col min="14" max="16384" width="11.42578125" style="2"/>
  </cols>
  <sheetData>
    <row r="1" spans="1:13" x14ac:dyDescent="0.2">
      <c r="B1" s="12" t="s">
        <v>21</v>
      </c>
      <c r="C1" s="12">
        <f>COUNT(notes!$D$7:$D$9)</f>
        <v>3</v>
      </c>
      <c r="D1" s="2" t="s">
        <v>9</v>
      </c>
      <c r="E1" s="2">
        <f>105-7+1</f>
        <v>99</v>
      </c>
    </row>
    <row r="2" spans="1:13" ht="21" x14ac:dyDescent="0.35">
      <c r="A2" s="25" t="s">
        <v>31</v>
      </c>
      <c r="B2" s="49">
        <v>41908</v>
      </c>
    </row>
    <row r="3" spans="1:13" x14ac:dyDescent="0.2">
      <c r="A3" s="12" t="s">
        <v>1</v>
      </c>
      <c r="B3" s="13" t="s">
        <v>3</v>
      </c>
      <c r="C3" s="12" t="s">
        <v>30</v>
      </c>
      <c r="D3" s="13" t="s">
        <v>4</v>
      </c>
      <c r="E3" s="13" t="s">
        <v>12</v>
      </c>
      <c r="F3" s="13" t="s">
        <v>13</v>
      </c>
      <c r="G3" s="13" t="s">
        <v>14</v>
      </c>
      <c r="H3" s="13" t="s">
        <v>15</v>
      </c>
      <c r="I3" s="13"/>
      <c r="J3" s="13"/>
      <c r="K3" s="13" t="s">
        <v>22</v>
      </c>
      <c r="L3" s="26"/>
      <c r="M3" s="27"/>
    </row>
    <row r="4" spans="1:13" x14ac:dyDescent="0.2">
      <c r="A4" s="12">
        <v>1</v>
      </c>
      <c r="B4" s="2" t="s">
        <v>41</v>
      </c>
      <c r="C4" s="1">
        <f>COUNTIF(notes!$G$7:$G$9,moyennes!A4)</f>
        <v>0</v>
      </c>
      <c r="D4" s="24" t="e">
        <f>AVERAGEIF(notes!$G$7:$G$9,moyennes!A4,notes!$D$7:$D$9)</f>
        <v>#DIV/0!</v>
      </c>
      <c r="E4" s="2">
        <f>COUNTIFS(notes!$G$7:$G$9,moyennes!A4,notes!$F$7:$F$9,1)</f>
        <v>0</v>
      </c>
      <c r="F4" s="24" t="e">
        <f>AVERAGEIFS(notes!$D$7:$D$9,notes!$G$7:$G$9,moyennes!A4,notes!$F$7:$F$9,1)</f>
        <v>#DIV/0!</v>
      </c>
      <c r="G4" s="2">
        <f>COUNTIFS(notes!$G$7:$G$9,moyennes!A4,notes!$F$7:$F$9,2)</f>
        <v>0</v>
      </c>
      <c r="H4" s="24" t="e">
        <f>AVERAGEIFS(notes!$D$7:$D$9,notes!$G$7:$G$9,moyennes!A4,notes!$F$7:$F$9,2)</f>
        <v>#DIV/0!</v>
      </c>
      <c r="I4" s="24"/>
      <c r="J4" s="24"/>
      <c r="K4" s="34" t="e">
        <f t="shared" ref="K4:K11" si="0">F4-H4</f>
        <v>#DIV/0!</v>
      </c>
      <c r="L4" s="28"/>
      <c r="M4" s="28"/>
    </row>
    <row r="5" spans="1:13" x14ac:dyDescent="0.2">
      <c r="A5" s="12">
        <v>2</v>
      </c>
      <c r="B5" s="2" t="s">
        <v>42</v>
      </c>
      <c r="C5" s="1">
        <f>COUNTIF(notes!$G$7:$G$9,moyennes!A5)</f>
        <v>0</v>
      </c>
      <c r="D5" s="24" t="e">
        <f>AVERAGEIF(notes!$G$7:$G$9,moyennes!A5,notes!$D$7:$D$9)</f>
        <v>#DIV/0!</v>
      </c>
      <c r="E5" s="2">
        <f>COUNTIFS(notes!$G$7:$G$9,moyennes!A5,notes!$F$7:$F$9,1)</f>
        <v>0</v>
      </c>
      <c r="F5" s="24" t="e">
        <f>AVERAGEIFS(notes!$D$7:$D$9,notes!$G$7:$G$9,moyennes!A5,notes!$F$7:$F$9,1)</f>
        <v>#DIV/0!</v>
      </c>
      <c r="G5" s="2">
        <f>COUNTIFS(notes!$G$7:$G$9,moyennes!A5,notes!$F$7:$F$9,2)</f>
        <v>0</v>
      </c>
      <c r="H5" s="24" t="e">
        <f>AVERAGEIFS(notes!$D$7:$D$9,notes!$G$7:$G$9,moyennes!A5,notes!$F$7:$F$9,2)</f>
        <v>#DIV/0!</v>
      </c>
      <c r="I5" s="24"/>
      <c r="J5" s="24"/>
      <c r="K5" s="34" t="e">
        <f t="shared" si="0"/>
        <v>#DIV/0!</v>
      </c>
      <c r="L5" s="28"/>
      <c r="M5" s="28"/>
    </row>
    <row r="6" spans="1:13" x14ac:dyDescent="0.2">
      <c r="A6" s="12">
        <v>3</v>
      </c>
      <c r="B6" s="2" t="s">
        <v>43</v>
      </c>
      <c r="C6" s="1">
        <f>COUNTIF(notes!$G$7:$G$9,moyennes!A6)</f>
        <v>3</v>
      </c>
      <c r="D6" s="24">
        <f>AVERAGEIF(notes!$G$7:$G$9,moyennes!A6,notes!$D$7:$D$9)</f>
        <v>4.5</v>
      </c>
      <c r="E6" s="2">
        <f>COUNTIFS(notes!$G$7:$G$9,moyennes!A6,notes!$F$7:$F$9,1)</f>
        <v>1</v>
      </c>
      <c r="F6" s="24">
        <f>AVERAGEIFS(notes!$D$7:$D$9,notes!$G$7:$G$9,moyennes!A6,notes!$F$7:$F$9,1)</f>
        <v>4</v>
      </c>
      <c r="G6" s="2">
        <f>COUNTIFS(notes!$G$7:$G$9,moyennes!A6,notes!$F$7:$F$9,2)</f>
        <v>2</v>
      </c>
      <c r="H6" s="24">
        <f>AVERAGEIFS(notes!$D$7:$D$9,notes!$G$7:$G$9,moyennes!A6,notes!$F$7:$F$9,2)</f>
        <v>4.75</v>
      </c>
      <c r="I6" s="24"/>
      <c r="J6" s="24"/>
      <c r="K6" s="34">
        <f t="shared" si="0"/>
        <v>-0.75</v>
      </c>
      <c r="L6" s="28"/>
      <c r="M6" s="28"/>
    </row>
    <row r="7" spans="1:13" x14ac:dyDescent="0.2">
      <c r="A7" s="12">
        <v>4</v>
      </c>
      <c r="B7" s="2" t="s">
        <v>44</v>
      </c>
      <c r="C7" s="1">
        <f>COUNTIF(notes!$G$7:$G$9,moyennes!A7)</f>
        <v>0</v>
      </c>
      <c r="D7" s="24" t="e">
        <f>AVERAGEIF(notes!$G$7:$G$9,moyennes!A7,notes!$D$7:$D$9)</f>
        <v>#DIV/0!</v>
      </c>
      <c r="E7" s="2">
        <f>COUNTIFS(notes!$G$7:$G$9,moyennes!A7,notes!$F$7:$F$9,1)</f>
        <v>0</v>
      </c>
      <c r="F7" s="24" t="e">
        <f>AVERAGEIFS(notes!$D$7:$D$9,notes!$G$7:$G$9,moyennes!A7,notes!$F$7:$F$9,1)</f>
        <v>#DIV/0!</v>
      </c>
      <c r="G7" s="2">
        <f>COUNTIFS(notes!$G$7:$G$9,moyennes!A7,notes!$F$7:$F$9,2)</f>
        <v>0</v>
      </c>
      <c r="H7" s="24" t="e">
        <f>AVERAGEIFS(notes!$D$7:$D$9,notes!$G$7:$G$9,moyennes!A7,notes!$F$7:$F$9,2)</f>
        <v>#DIV/0!</v>
      </c>
      <c r="I7" s="24"/>
      <c r="J7" s="24"/>
      <c r="K7" s="34" t="e">
        <f t="shared" si="0"/>
        <v>#DIV/0!</v>
      </c>
      <c r="L7" s="28"/>
      <c r="M7" s="28"/>
    </row>
    <row r="8" spans="1:13" x14ac:dyDescent="0.2">
      <c r="A8" s="12">
        <v>5</v>
      </c>
      <c r="B8" s="2" t="s">
        <v>45</v>
      </c>
      <c r="C8" s="1">
        <f>COUNTIF(notes!$G$7:$G$9,moyennes!A8)</f>
        <v>0</v>
      </c>
      <c r="D8" s="24" t="e">
        <f>AVERAGEIF(notes!$G$7:$G$9,moyennes!A8,notes!$D$7:$D$9)</f>
        <v>#DIV/0!</v>
      </c>
      <c r="E8" s="2">
        <f>COUNTIFS(notes!$G$7:$G$9,moyennes!A8,notes!$F$7:$F$9,1)</f>
        <v>0</v>
      </c>
      <c r="F8" s="24" t="e">
        <f>AVERAGEIFS(notes!$D$7:$D$9,notes!$G$7:$G$9,moyennes!A8,notes!$F$7:$F$9,1)</f>
        <v>#DIV/0!</v>
      </c>
      <c r="G8" s="2">
        <f>COUNTIFS(notes!$G$7:$G$9,moyennes!A8,notes!$F$7:$F$9,2)</f>
        <v>0</v>
      </c>
      <c r="H8" s="24" t="e">
        <f>AVERAGEIFS(notes!$D$7:$D$9,notes!$G$7:$G$9,moyennes!A8,notes!$F$7:$F$9,2)</f>
        <v>#DIV/0!</v>
      </c>
      <c r="I8" s="24"/>
      <c r="J8" s="24"/>
      <c r="K8" s="34" t="e">
        <f t="shared" si="0"/>
        <v>#DIV/0!</v>
      </c>
      <c r="L8" s="28"/>
      <c r="M8" s="28"/>
    </row>
    <row r="9" spans="1:13" x14ac:dyDescent="0.2">
      <c r="A9" s="12">
        <v>6</v>
      </c>
      <c r="B9" s="2" t="s">
        <v>46</v>
      </c>
      <c r="C9" s="1">
        <f>COUNTIF(notes!$G$7:$G$9,moyennes!A9)</f>
        <v>0</v>
      </c>
      <c r="D9" s="24" t="e">
        <f>AVERAGEIF(notes!$G$7:$G$9,moyennes!A9,notes!$D$7:$D$9)</f>
        <v>#DIV/0!</v>
      </c>
      <c r="E9" s="2">
        <f>COUNTIFS(notes!$G$7:$G$9,moyennes!A9,notes!$F$7:$F$9,1)</f>
        <v>0</v>
      </c>
      <c r="F9" s="24" t="e">
        <f>AVERAGEIFS(notes!$D$7:$D$9,notes!$G$7:$G$9,moyennes!A9,notes!$F$7:$F$9,1)</f>
        <v>#DIV/0!</v>
      </c>
      <c r="G9" s="2">
        <f>COUNTIFS(notes!$G$7:$G$9,moyennes!A9,notes!$F$7:$F$9,2)</f>
        <v>0</v>
      </c>
      <c r="H9" s="24" t="e">
        <f>AVERAGEIFS(notes!$D$7:$D$9,notes!$G$7:$G$9,moyennes!A9,notes!$F$7:$F$9,2)</f>
        <v>#DIV/0!</v>
      </c>
      <c r="I9" s="24"/>
      <c r="J9" s="24"/>
      <c r="K9" s="34" t="e">
        <f t="shared" si="0"/>
        <v>#DIV/0!</v>
      </c>
      <c r="L9" s="28"/>
      <c r="M9" s="28"/>
    </row>
    <row r="10" spans="1:13" x14ac:dyDescent="0.2">
      <c r="A10" s="12">
        <v>7</v>
      </c>
      <c r="B10" s="2" t="s">
        <v>47</v>
      </c>
      <c r="C10" s="1">
        <f>COUNTIF(notes!$G$7:$G$9,moyennes!A10)</f>
        <v>0</v>
      </c>
      <c r="D10" s="24" t="e">
        <f>AVERAGEIF(notes!$G$7:$G$9,moyennes!A10,notes!$D$7:$D$9)</f>
        <v>#DIV/0!</v>
      </c>
      <c r="E10" s="2">
        <f>COUNTIFS(notes!$G$7:$G$9,moyennes!A10,notes!$F$7:$F$9,1)</f>
        <v>0</v>
      </c>
      <c r="F10" s="24" t="e">
        <f>AVERAGEIFS(notes!$D$7:$D$9,notes!$G$7:$G$9,moyennes!A10,notes!$F$7:$F$9,1)</f>
        <v>#DIV/0!</v>
      </c>
      <c r="G10" s="2">
        <f>COUNTIFS(notes!$G$7:$G$9,moyennes!A10,notes!$F$7:$F$9,2)</f>
        <v>0</v>
      </c>
      <c r="H10" s="24" t="e">
        <f>AVERAGEIFS(notes!$D$7:$D$9,notes!$G$7:$G$9,moyennes!A10,notes!$F$7:$F$9,2)</f>
        <v>#DIV/0!</v>
      </c>
      <c r="I10" s="24"/>
      <c r="J10" s="24"/>
      <c r="K10" s="34" t="e">
        <f t="shared" si="0"/>
        <v>#DIV/0!</v>
      </c>
    </row>
    <row r="11" spans="1:13" x14ac:dyDescent="0.2">
      <c r="A11" s="12" t="s">
        <v>20</v>
      </c>
      <c r="B11" s="12" t="s">
        <v>9</v>
      </c>
      <c r="C11" s="12">
        <f>SUM(C4:C10)</f>
        <v>3</v>
      </c>
      <c r="D11" s="29">
        <f>AVERAGE(notes!$D$7:$D$9)</f>
        <v>4.5</v>
      </c>
      <c r="E11" s="13">
        <f>COUNTIF(notes!$F$7:$F$9,1)</f>
        <v>1</v>
      </c>
      <c r="F11" s="29">
        <f>AVERAGEIF(notes!$F$7:$F$9,1,notes!$D$7:$D$9)</f>
        <v>4</v>
      </c>
      <c r="G11" s="13">
        <f>COUNTIF(notes!$F$7:$F$9,2)</f>
        <v>2</v>
      </c>
      <c r="H11" s="29">
        <f>AVERAGEIF(notes!$F$7:$F$9,2,notes!$D$7:$D$9)</f>
        <v>4.75</v>
      </c>
      <c r="I11" s="29"/>
      <c r="J11" s="29"/>
      <c r="K11" s="35">
        <f t="shared" si="0"/>
        <v>-0.75</v>
      </c>
      <c r="L11" s="30" t="s">
        <v>7</v>
      </c>
      <c r="M11" s="31" t="s">
        <v>5</v>
      </c>
    </row>
    <row r="12" spans="1:13" x14ac:dyDescent="0.2">
      <c r="A12" s="50"/>
      <c r="B12" s="50"/>
      <c r="C12" s="50"/>
      <c r="D12" s="27"/>
      <c r="E12" s="26"/>
      <c r="F12" s="27"/>
      <c r="G12" s="26"/>
      <c r="H12" s="27"/>
      <c r="I12" s="27"/>
      <c r="J12" s="27"/>
      <c r="K12" s="51"/>
      <c r="L12" s="30"/>
      <c r="M12" s="31"/>
    </row>
    <row r="13" spans="1:13" x14ac:dyDescent="0.2">
      <c r="A13" s="50"/>
      <c r="B13" s="50"/>
      <c r="C13" s="50"/>
      <c r="D13" s="27"/>
      <c r="E13" s="26"/>
      <c r="F13" s="27"/>
      <c r="G13" s="26"/>
      <c r="H13" s="27"/>
      <c r="I13" s="27"/>
      <c r="J13" s="27"/>
      <c r="K13" s="51"/>
      <c r="L13" s="30"/>
      <c r="M13" s="31"/>
    </row>
    <row r="14" spans="1:13" x14ac:dyDescent="0.2">
      <c r="B14" s="12" t="s">
        <v>21</v>
      </c>
      <c r="C14" s="12">
        <f>COUNT(notes!$H$7:$H$9)</f>
        <v>3</v>
      </c>
      <c r="L14" s="32">
        <v>0</v>
      </c>
      <c r="M14" s="33">
        <f>COUNTIF(notes!$V$7:$V$9,moyennes!L14)</f>
        <v>0</v>
      </c>
    </row>
    <row r="15" spans="1:13" ht="21" x14ac:dyDescent="0.35">
      <c r="A15" s="25" t="s">
        <v>31</v>
      </c>
      <c r="B15" s="49">
        <v>41919</v>
      </c>
      <c r="L15" s="32">
        <v>1</v>
      </c>
      <c r="M15" s="33">
        <f>COUNTIF(notes!$V$7:$V$9,moyennes!L15)</f>
        <v>0</v>
      </c>
    </row>
    <row r="16" spans="1:13" x14ac:dyDescent="0.2">
      <c r="A16" s="12" t="s">
        <v>19</v>
      </c>
      <c r="B16" s="13"/>
      <c r="C16" s="12" t="s">
        <v>30</v>
      </c>
      <c r="D16" s="13" t="s">
        <v>4</v>
      </c>
      <c r="E16" s="13" t="s">
        <v>12</v>
      </c>
      <c r="F16" s="13" t="s">
        <v>13</v>
      </c>
      <c r="G16" s="13" t="s">
        <v>14</v>
      </c>
      <c r="H16" s="13" t="s">
        <v>15</v>
      </c>
      <c r="I16" s="13"/>
      <c r="J16" s="13"/>
      <c r="K16" s="13" t="s">
        <v>22</v>
      </c>
      <c r="L16" s="32">
        <v>2</v>
      </c>
      <c r="M16" s="33">
        <f>COUNTIF(notes!$V$7:$V$9,moyennes!L16)</f>
        <v>0</v>
      </c>
    </row>
    <row r="17" spans="1:13" x14ac:dyDescent="0.2">
      <c r="A17" s="12">
        <v>1</v>
      </c>
      <c r="B17" s="2" t="s">
        <v>41</v>
      </c>
      <c r="C17" s="1">
        <f>COUNTIF(notes!$K$7:$K$9,moyennes!A17)</f>
        <v>0</v>
      </c>
      <c r="D17" s="24" t="e">
        <f>AVERAGEIF(notes!$K$7:$K$9,moyennes!A17,notes!$H$7:$H$9)</f>
        <v>#DIV/0!</v>
      </c>
      <c r="E17" s="2">
        <f>COUNTIFS(notes!$K$7:$K$9,moyennes!A17,notes!$J$7:$J$9,1)</f>
        <v>0</v>
      </c>
      <c r="F17" s="24" t="e">
        <f>AVERAGEIFS(notes!$H$7:$H$9,notes!$K$7:$K$9,moyennes!A17,notes!$J$7:$J$9,1)</f>
        <v>#DIV/0!</v>
      </c>
      <c r="G17" s="2">
        <f>COUNTIFS(notes!$K$7:$K$9,moyennes!A17,notes!$J$7:$J$9,2)</f>
        <v>0</v>
      </c>
      <c r="H17" s="24" t="e">
        <f>AVERAGEIFS(notes!$H$7:$H$9,notes!$K$7:$K$9,moyennes!A17,notes!$J$7:$J$9,2)</f>
        <v>#DIV/0!</v>
      </c>
      <c r="I17" s="24"/>
      <c r="J17" s="24"/>
      <c r="K17" s="34" t="e">
        <f t="shared" ref="K17:K24" si="1">F17-H17</f>
        <v>#DIV/0!</v>
      </c>
      <c r="L17" s="32">
        <v>3</v>
      </c>
      <c r="M17" s="33">
        <f>COUNTIF(notes!$V$7:$V$9,moyennes!L17)</f>
        <v>0</v>
      </c>
    </row>
    <row r="18" spans="1:13" x14ac:dyDescent="0.2">
      <c r="A18" s="12">
        <v>2</v>
      </c>
      <c r="B18" s="2" t="s">
        <v>42</v>
      </c>
      <c r="C18" s="1">
        <f>COUNTIF(notes!$K$7:$K$9,moyennes!A18)</f>
        <v>0</v>
      </c>
      <c r="D18" s="24" t="e">
        <f>AVERAGEIF(notes!$K$7:$K$9,moyennes!A18,notes!$H$7:$H$9)</f>
        <v>#DIV/0!</v>
      </c>
      <c r="E18" s="2">
        <f>COUNTIFS(notes!$K$7:$K$9,moyennes!A18,notes!$J$7:$J$9,1)</f>
        <v>0</v>
      </c>
      <c r="F18" s="24" t="e">
        <f>AVERAGEIFS(notes!$H$7:$H$9,notes!$K$7:$K$9,moyennes!A18,notes!$J$7:$J$9,1)</f>
        <v>#DIV/0!</v>
      </c>
      <c r="G18" s="2">
        <f>COUNTIFS(notes!$K$7:$K$9,moyennes!A18,notes!$J$7:$J$9,2)</f>
        <v>0</v>
      </c>
      <c r="H18" s="24" t="e">
        <f>AVERAGEIFS(notes!$H$7:$H$9,notes!$K$7:$K$9,moyennes!A18,notes!$J$7:$J$9,2)</f>
        <v>#DIV/0!</v>
      </c>
      <c r="I18" s="24"/>
      <c r="J18" s="24"/>
      <c r="K18" s="34" t="e">
        <f t="shared" si="1"/>
        <v>#DIV/0!</v>
      </c>
      <c r="L18" s="32">
        <v>4</v>
      </c>
      <c r="M18" s="33">
        <f>COUNTIF(notes!$V$7:$V$9,moyennes!L18)</f>
        <v>0</v>
      </c>
    </row>
    <row r="19" spans="1:13" x14ac:dyDescent="0.2">
      <c r="A19" s="12">
        <v>3</v>
      </c>
      <c r="B19" s="2" t="s">
        <v>43</v>
      </c>
      <c r="C19" s="1">
        <f>COUNTIF(notes!$K$7:$K$9,moyennes!A19)</f>
        <v>3</v>
      </c>
      <c r="D19" s="24">
        <f>AVERAGEIF(notes!$K$7:$K$9,moyennes!A19,notes!$H$7:$H$9)</f>
        <v>4.166666666666667</v>
      </c>
      <c r="E19" s="2">
        <f>COUNTIFS(notes!$K$7:$K$9,moyennes!A19,notes!$J$7:$J$9,1)</f>
        <v>1</v>
      </c>
      <c r="F19" s="24">
        <f>AVERAGEIFS(notes!$H$7:$H$9,notes!$K$7:$K$9,moyennes!A19,notes!$J$7:$J$9,1)</f>
        <v>5</v>
      </c>
      <c r="G19" s="2">
        <f>COUNTIFS(notes!$K$7:$K$9,moyennes!A19,notes!$J$7:$J$9,2)</f>
        <v>2</v>
      </c>
      <c r="H19" s="24">
        <f>AVERAGEIFS(notes!$H$7:$H$9,notes!$K$7:$K$9,moyennes!A19,notes!$J$7:$J$9,2)</f>
        <v>3.75</v>
      </c>
      <c r="I19" s="24"/>
      <c r="J19" s="24"/>
      <c r="K19" s="34">
        <f t="shared" si="1"/>
        <v>1.25</v>
      </c>
      <c r="L19" s="32">
        <v>5</v>
      </c>
      <c r="M19" s="33">
        <f>COUNTIF(notes!$V$7:$V$9,moyennes!L19)</f>
        <v>0</v>
      </c>
    </row>
    <row r="20" spans="1:13" x14ac:dyDescent="0.2">
      <c r="A20" s="12">
        <v>4</v>
      </c>
      <c r="B20" s="2" t="s">
        <v>44</v>
      </c>
      <c r="C20" s="1">
        <f>COUNTIF(notes!$K$7:$K$9,moyennes!A20)</f>
        <v>0</v>
      </c>
      <c r="D20" s="24" t="e">
        <f>AVERAGEIF(notes!$K$7:$K$9,moyennes!A20,notes!$H$7:$H$9)</f>
        <v>#DIV/0!</v>
      </c>
      <c r="E20" s="2">
        <f>COUNTIFS(notes!$K$7:$K$9,moyennes!A20,notes!$J$7:$J$9,1)</f>
        <v>0</v>
      </c>
      <c r="F20" s="24" t="e">
        <f>AVERAGEIFS(notes!$H$7:$H$9,notes!$K$7:$K$9,moyennes!A20,notes!$J$7:$J$9,1)</f>
        <v>#DIV/0!</v>
      </c>
      <c r="G20" s="2">
        <f>COUNTIFS(notes!$K$7:$K$9,moyennes!A20,notes!$J$7:$J$9,2)</f>
        <v>0</v>
      </c>
      <c r="H20" s="24" t="e">
        <f>AVERAGEIFS(notes!$H$7:$H$9,notes!$K$7:$K$9,moyennes!A20,notes!$J$7:$J$9,2)</f>
        <v>#DIV/0!</v>
      </c>
      <c r="I20" s="24"/>
      <c r="J20" s="24"/>
      <c r="K20" s="34" t="e">
        <f t="shared" si="1"/>
        <v>#DIV/0!</v>
      </c>
      <c r="L20" s="32">
        <v>6</v>
      </c>
      <c r="M20" s="33">
        <f>COUNTIF(notes!$V$7:$V$9,moyennes!L20)</f>
        <v>0</v>
      </c>
    </row>
    <row r="21" spans="1:13" x14ac:dyDescent="0.2">
      <c r="A21" s="12">
        <v>5</v>
      </c>
      <c r="B21" s="2" t="s">
        <v>45</v>
      </c>
      <c r="C21" s="1">
        <f>COUNTIF(notes!$K$7:$K$9,moyennes!A21)</f>
        <v>0</v>
      </c>
      <c r="D21" s="24" t="e">
        <f>AVERAGEIF(notes!$K$7:$K$9,moyennes!A21,notes!$H$7:$H$9)</f>
        <v>#DIV/0!</v>
      </c>
      <c r="E21" s="2">
        <f>COUNTIFS(notes!$K$7:$K$9,moyennes!A21,notes!$J$7:$J$9,1)</f>
        <v>0</v>
      </c>
      <c r="F21" s="24" t="e">
        <f>AVERAGEIFS(notes!$H$7:$H$9,notes!$K$7:$K$9,moyennes!A21,notes!$J$7:$J$9,1)</f>
        <v>#DIV/0!</v>
      </c>
      <c r="G21" s="2">
        <f>COUNTIFS(notes!$K$7:$K$9,moyennes!A21,notes!$J$7:$J$9,2)</f>
        <v>0</v>
      </c>
      <c r="H21" s="24" t="e">
        <f>AVERAGEIFS(notes!$H$7:$H$9,notes!$K$7:$K$9,moyennes!A21,notes!$J$7:$J$9,2)</f>
        <v>#DIV/0!</v>
      </c>
      <c r="I21" s="24"/>
      <c r="J21" s="24"/>
      <c r="K21" s="34" t="e">
        <f t="shared" si="1"/>
        <v>#DIV/0!</v>
      </c>
      <c r="L21" s="32">
        <v>7</v>
      </c>
      <c r="M21" s="33">
        <f>COUNTIF(notes!$V$7:$V$9,moyennes!L21)</f>
        <v>0</v>
      </c>
    </row>
    <row r="22" spans="1:13" x14ac:dyDescent="0.2">
      <c r="A22" s="12">
        <v>6</v>
      </c>
      <c r="B22" s="2" t="s">
        <v>46</v>
      </c>
      <c r="C22" s="1">
        <f>COUNTIF(notes!$K$7:$K$9,moyennes!A22)</f>
        <v>0</v>
      </c>
      <c r="D22" s="24" t="e">
        <f>AVERAGEIF(notes!$K$7:$K$9,moyennes!A22,notes!$H$7:$H$9)</f>
        <v>#DIV/0!</v>
      </c>
      <c r="E22" s="2">
        <f>COUNTIFS(notes!$K$7:$K$9,moyennes!A22,notes!$J$7:$J$9,1)</f>
        <v>0</v>
      </c>
      <c r="F22" s="24" t="e">
        <f>AVERAGEIFS(notes!$H$7:$H$9,notes!$K$7:$K$9,moyennes!A22,notes!$J$7:$J$9,1)</f>
        <v>#DIV/0!</v>
      </c>
      <c r="G22" s="2">
        <f>COUNTIFS(notes!$K$7:$K$9,moyennes!A22,notes!$J$7:$J$9,2)</f>
        <v>0</v>
      </c>
      <c r="H22" s="24" t="e">
        <f>AVERAGEIFS(notes!$H$7:$H$9,notes!$K$7:$K$9,moyennes!A22,notes!$J$7:$J$9,2)</f>
        <v>#DIV/0!</v>
      </c>
      <c r="I22" s="24"/>
      <c r="J22" s="24"/>
      <c r="K22" s="34" t="e">
        <f t="shared" si="1"/>
        <v>#DIV/0!</v>
      </c>
      <c r="L22" s="32">
        <v>8</v>
      </c>
      <c r="M22" s="33">
        <f>COUNTIF(notes!$V$7:$V$9,moyennes!L22)</f>
        <v>0</v>
      </c>
    </row>
    <row r="23" spans="1:13" x14ac:dyDescent="0.2">
      <c r="A23" s="12">
        <v>7</v>
      </c>
      <c r="B23" s="2" t="s">
        <v>47</v>
      </c>
      <c r="C23" s="1">
        <f>COUNTIF(notes!$K$7:$K$9,moyennes!A23)</f>
        <v>0</v>
      </c>
      <c r="D23" s="24" t="e">
        <f>AVERAGEIF(notes!$K$7:$K$9,moyennes!A23,notes!$H$7:$H$9)</f>
        <v>#DIV/0!</v>
      </c>
      <c r="E23" s="2">
        <f>COUNTIFS(notes!$K$7:$K$9,moyennes!A23,notes!$J$7:$J$9,1)</f>
        <v>0</v>
      </c>
      <c r="F23" s="24" t="e">
        <f>AVERAGEIFS(notes!$H$7:$H$9,notes!$K$7:$K$9,moyennes!A23,notes!$J$7:$J$9,1)</f>
        <v>#DIV/0!</v>
      </c>
      <c r="G23" s="2">
        <f>COUNTIFS(notes!$K$7:$K$9,moyennes!A23,notes!$J$7:$J$9,2)</f>
        <v>0</v>
      </c>
      <c r="H23" s="24" t="e">
        <f>AVERAGEIFS(notes!$H$7:$H$9,notes!$K$7:$K$9,moyennes!A23,notes!$J$7:$J$9,2)</f>
        <v>#DIV/0!</v>
      </c>
      <c r="I23" s="24"/>
      <c r="J23" s="24"/>
      <c r="K23" s="34" t="e">
        <f t="shared" si="1"/>
        <v>#DIV/0!</v>
      </c>
      <c r="L23" s="32">
        <v>9</v>
      </c>
      <c r="M23" s="33">
        <f>COUNTIF(notes!$V$7:$V$9,moyennes!L23)</f>
        <v>0</v>
      </c>
    </row>
    <row r="24" spans="1:13" x14ac:dyDescent="0.2">
      <c r="A24" s="12" t="s">
        <v>20</v>
      </c>
      <c r="B24" s="12" t="s">
        <v>9</v>
      </c>
      <c r="C24" s="12">
        <f>COUNT(notes!$H$7:$H$9)</f>
        <v>3</v>
      </c>
      <c r="D24" s="29">
        <f>AVERAGE(notes!$H$7:$H$9)</f>
        <v>4.166666666666667</v>
      </c>
      <c r="E24" s="13">
        <f>COUNTIF(notes!$J$7:$J$9,1)</f>
        <v>1</v>
      </c>
      <c r="F24" s="29">
        <f>AVERAGEIF(notes!$J$7:$J$9,1,notes!$H$7:$H$9)</f>
        <v>5</v>
      </c>
      <c r="G24" s="13">
        <f>COUNTIF(notes!$J$7:$J$9,2)</f>
        <v>2</v>
      </c>
      <c r="H24" s="29">
        <f>AVERAGEIF(notes!$J$7:$J$9,2,notes!$H$7:$H$9)</f>
        <v>3.75</v>
      </c>
      <c r="I24" s="29"/>
      <c r="J24" s="29"/>
      <c r="K24" s="35">
        <f t="shared" si="1"/>
        <v>1.25</v>
      </c>
      <c r="L24" s="32">
        <v>10</v>
      </c>
      <c r="M24" s="33">
        <f>COUNTIF(notes!$V$7:$V$9,moyennes!L24)</f>
        <v>0</v>
      </c>
    </row>
    <row r="25" spans="1:13" x14ac:dyDescent="0.2">
      <c r="L25" s="32">
        <v>11</v>
      </c>
      <c r="M25" s="33">
        <f>COUNTIF(notes!$V$7:$V$9,moyennes!L25)</f>
        <v>1</v>
      </c>
    </row>
    <row r="26" spans="1:13" x14ac:dyDescent="0.2">
      <c r="A26" s="25" t="s">
        <v>31</v>
      </c>
      <c r="L26" s="32">
        <v>12</v>
      </c>
      <c r="M26" s="33">
        <f>COUNTIF(notes!$V$7:$V$9,moyennes!L26)</f>
        <v>0</v>
      </c>
    </row>
    <row r="27" spans="1:13" x14ac:dyDescent="0.2">
      <c r="A27" s="12" t="s">
        <v>19</v>
      </c>
      <c r="B27" s="13"/>
      <c r="C27" s="12" t="s">
        <v>30</v>
      </c>
      <c r="D27" s="13" t="s">
        <v>4</v>
      </c>
      <c r="E27" s="13" t="s">
        <v>12</v>
      </c>
      <c r="F27" s="13" t="s">
        <v>13</v>
      </c>
      <c r="G27" s="13" t="s">
        <v>14</v>
      </c>
      <c r="H27" s="13" t="s">
        <v>15</v>
      </c>
      <c r="I27" s="13" t="s">
        <v>35</v>
      </c>
      <c r="J27" s="13" t="s">
        <v>36</v>
      </c>
      <c r="K27" s="13" t="s">
        <v>22</v>
      </c>
      <c r="L27" s="32">
        <v>13</v>
      </c>
      <c r="M27" s="33">
        <f>COUNTIF(notes!$V$7:$V$9,moyennes!L27)</f>
        <v>0</v>
      </c>
    </row>
    <row r="28" spans="1:13" x14ac:dyDescent="0.2">
      <c r="A28" s="12">
        <v>1</v>
      </c>
      <c r="B28" s="2" t="str">
        <f>B17</f>
        <v>A</v>
      </c>
      <c r="C28" s="1">
        <f>COUNTIF(notes!$O$7:$O$9,moyennes!A28)</f>
        <v>0</v>
      </c>
      <c r="D28" s="24" t="e">
        <f>AVERAGEIF(notes!$O$7:$O$9,moyennes!A28,notes!$L$7:$L$9)</f>
        <v>#DIV/0!</v>
      </c>
      <c r="E28" s="2">
        <f>COUNTIFS(notes!$O$7:$O$9,moyennes!A28,notes!$N$7:$N$9,1)</f>
        <v>0</v>
      </c>
      <c r="F28" s="24" t="e">
        <f>AVERAGEIFS(notes!$L$7:$L$9,notes!$O$7:$O$9,moyennes!A28,notes!$N$7:$N$9,1)</f>
        <v>#DIV/0!</v>
      </c>
      <c r="G28" s="2">
        <f>COUNTIFS(notes!$O$7:$O$9,moyennes!$A28,notes!$N$7:$N$9,2)</f>
        <v>0</v>
      </c>
      <c r="H28" s="24" t="e">
        <f>AVERAGEIFS(notes!$L$7:$L$9,notes!$O$7:$O$9,moyennes!$A28,notes!$N$7:$N$9,2)</f>
        <v>#DIV/0!</v>
      </c>
      <c r="I28" s="2">
        <f>COUNTIFS(notes!$O$7:$O$9,moyennes!$A28,notes!$N$7:$N$9,3)</f>
        <v>0</v>
      </c>
      <c r="J28" s="24" t="e">
        <f>AVERAGEIFS(notes!$L$7:$L$9,notes!$O$7:$O$9,moyennes!$A28,notes!$N$7:$N$9,3)</f>
        <v>#DIV/0!</v>
      </c>
      <c r="K28" s="34" t="e">
        <f t="shared" ref="K28:K35" si="2">F28-H28</f>
        <v>#DIV/0!</v>
      </c>
      <c r="L28" s="32">
        <v>14</v>
      </c>
      <c r="M28" s="33">
        <f>COUNTIF(notes!$V$7:$V$9,moyennes!L28)</f>
        <v>1</v>
      </c>
    </row>
    <row r="29" spans="1:13" x14ac:dyDescent="0.2">
      <c r="A29" s="12">
        <v>2</v>
      </c>
      <c r="B29" s="2" t="str">
        <f t="shared" ref="B29:B34" si="3">B18</f>
        <v>B</v>
      </c>
      <c r="C29" s="1">
        <f>COUNTIF(notes!$O$7:$O$9,moyennes!A29)</f>
        <v>0</v>
      </c>
      <c r="D29" s="24" t="e">
        <f>AVERAGEIF(notes!$O$7:$O$9,moyennes!A29,notes!$L$7:$L$9)</f>
        <v>#DIV/0!</v>
      </c>
      <c r="E29" s="2">
        <f>COUNTIFS(notes!$O$7:$O$9,moyennes!A29,notes!$N$7:$N$9,1)</f>
        <v>0</v>
      </c>
      <c r="F29" s="24" t="e">
        <f>AVERAGEIFS(notes!$L$7:$L$9,notes!$O$7:$O$9,moyennes!A29,notes!$N$7:$N$9,1)</f>
        <v>#DIV/0!</v>
      </c>
      <c r="G29" s="2">
        <f>COUNTIFS(notes!$O$7:$O$9,moyennes!$A29,notes!$N$7:$N$9,2)</f>
        <v>0</v>
      </c>
      <c r="H29" s="24" t="e">
        <f>AVERAGEIFS(notes!$L$7:$L$9,notes!$O$7:$O$9,moyennes!$A29,notes!$N$7:$N$9,2)</f>
        <v>#DIV/0!</v>
      </c>
      <c r="I29" s="2">
        <f>COUNTIFS(notes!$O$7:$O$9,moyennes!$A29,notes!$N$7:$N$9,3)</f>
        <v>0</v>
      </c>
      <c r="J29" s="24" t="e">
        <f>AVERAGEIFS(notes!$L$7:$L$9,notes!$O$7:$O$9,moyennes!$A29,notes!$N$7:$N$9,3)</f>
        <v>#DIV/0!</v>
      </c>
      <c r="K29" s="34" t="e">
        <f t="shared" si="2"/>
        <v>#DIV/0!</v>
      </c>
      <c r="L29" s="32">
        <v>15</v>
      </c>
      <c r="M29" s="33">
        <f>COUNTIF(notes!$V$7:$V$9,moyennes!L29)</f>
        <v>0</v>
      </c>
    </row>
    <row r="30" spans="1:13" x14ac:dyDescent="0.2">
      <c r="A30" s="12">
        <v>3</v>
      </c>
      <c r="B30" s="2" t="str">
        <f t="shared" si="3"/>
        <v>C</v>
      </c>
      <c r="C30" s="1">
        <f>COUNTIF(notes!$O$7:$O$9,moyennes!A30)</f>
        <v>3</v>
      </c>
      <c r="D30" s="24">
        <f>AVERAGEIF(notes!$O$7:$O$9,moyennes!A30,notes!$L$7:$L$9)</f>
        <v>2.5</v>
      </c>
      <c r="E30" s="2">
        <f>COUNTIFS(notes!$O$7:$O$9,moyennes!A30,notes!$N$7:$N$9,1)</f>
        <v>1</v>
      </c>
      <c r="F30" s="24">
        <f>AVERAGEIFS(notes!$L$7:$L$9,notes!$O$7:$O$9,moyennes!A30,notes!$N$7:$N$9,1)</f>
        <v>3.5</v>
      </c>
      <c r="G30" s="2">
        <f>COUNTIFS(notes!$O$7:$O$9,moyennes!$A30,notes!$N$7:$N$9,2)</f>
        <v>2</v>
      </c>
      <c r="H30" s="24">
        <f>AVERAGEIFS(notes!$L$7:$L$9,notes!$O$7:$O$9,moyennes!$A30,notes!$N$7:$N$9,2)</f>
        <v>2</v>
      </c>
      <c r="I30" s="2">
        <f>COUNTIFS(notes!$O$7:$O$9,moyennes!$A30,notes!$N$7:$N$9,3)</f>
        <v>0</v>
      </c>
      <c r="J30" s="24" t="e">
        <f>AVERAGEIFS(notes!$L$7:$L$9,notes!$O$7:$O$9,moyennes!$A30,notes!$N$7:$N$9,3)</f>
        <v>#DIV/0!</v>
      </c>
      <c r="K30" s="34">
        <f t="shared" si="2"/>
        <v>1.5</v>
      </c>
      <c r="L30" s="32">
        <v>16</v>
      </c>
      <c r="M30" s="33">
        <f>COUNTIF(notes!$V$7:$V$9,moyennes!L30)</f>
        <v>0</v>
      </c>
    </row>
    <row r="31" spans="1:13" x14ac:dyDescent="0.2">
      <c r="A31" s="12">
        <v>4</v>
      </c>
      <c r="B31" s="2" t="str">
        <f t="shared" si="3"/>
        <v>D</v>
      </c>
      <c r="C31" s="1">
        <f>COUNTIF(notes!$O$7:$O$9,moyennes!A31)</f>
        <v>0</v>
      </c>
      <c r="D31" s="24" t="e">
        <f>AVERAGEIF(notes!$O$7:$O$9,moyennes!A31,notes!$L$7:$L$9)</f>
        <v>#DIV/0!</v>
      </c>
      <c r="E31" s="2">
        <f>COUNTIFS(notes!$O$7:$O$9,moyennes!A31,notes!$N$7:$N$9,1)</f>
        <v>0</v>
      </c>
      <c r="F31" s="24" t="e">
        <f>AVERAGEIFS(notes!$L$7:$L$9,notes!$O$7:$O$9,moyennes!A31,notes!$N$7:$N$9,1)</f>
        <v>#DIV/0!</v>
      </c>
      <c r="G31" s="2">
        <f>COUNTIFS(notes!$O$7:$O$9,moyennes!$A31,notes!$N$7:$N$9,2)</f>
        <v>0</v>
      </c>
      <c r="H31" s="24" t="e">
        <f>AVERAGEIFS(notes!$L$7:$L$9,notes!$O$7:$O$9,moyennes!$A31,notes!$N$7:$N$9,2)</f>
        <v>#DIV/0!</v>
      </c>
      <c r="I31" s="2">
        <f>COUNTIFS(notes!$O$7:$O$9,moyennes!$A31,notes!$N$7:$N$9,3)</f>
        <v>0</v>
      </c>
      <c r="J31" s="24" t="e">
        <f>AVERAGEIFS(notes!$L$7:$L$9,notes!$O$7:$O$9,moyennes!$A31,notes!$N$7:$N$9,3)</f>
        <v>#DIV/0!</v>
      </c>
      <c r="K31" s="34" t="e">
        <f t="shared" si="2"/>
        <v>#DIV/0!</v>
      </c>
      <c r="L31" s="32">
        <v>17</v>
      </c>
      <c r="M31" s="33">
        <f>COUNTIF(notes!$V$7:$V$9,moyennes!L31)</f>
        <v>1</v>
      </c>
    </row>
    <row r="32" spans="1:13" x14ac:dyDescent="0.2">
      <c r="A32" s="12">
        <v>5</v>
      </c>
      <c r="B32" s="2" t="str">
        <f t="shared" si="3"/>
        <v>E</v>
      </c>
      <c r="C32" s="1">
        <f>COUNTIF(notes!$O$7:$O$9,moyennes!A32)</f>
        <v>0</v>
      </c>
      <c r="D32" s="24" t="e">
        <f>AVERAGEIF(notes!$O$7:$O$9,moyennes!A32,notes!$L$7:$L$9)</f>
        <v>#DIV/0!</v>
      </c>
      <c r="E32" s="2">
        <f>COUNTIFS(notes!$O$7:$O$9,moyennes!A32,notes!$N$7:$N$9,1)</f>
        <v>0</v>
      </c>
      <c r="F32" s="24" t="e">
        <f>AVERAGEIFS(notes!$L$7:$L$9,notes!$O$7:$O$9,moyennes!A32,notes!$N$7:$N$9,1)</f>
        <v>#DIV/0!</v>
      </c>
      <c r="G32" s="2">
        <f>COUNTIFS(notes!$O$7:$O$9,moyennes!$A32,notes!$N$7:$N$9,2)</f>
        <v>0</v>
      </c>
      <c r="H32" s="24" t="e">
        <f>AVERAGEIFS(notes!$L$7:$L$9,notes!$O$7:$O$9,moyennes!$A32,notes!$N$7:$N$9,2)</f>
        <v>#DIV/0!</v>
      </c>
      <c r="I32" s="2">
        <f>COUNTIFS(notes!$O$7:$O$9,moyennes!$A32,notes!$N$7:$N$9,3)</f>
        <v>0</v>
      </c>
      <c r="J32" s="24" t="e">
        <f>AVERAGEIFS(notes!$L$7:$L$9,notes!$O$7:$O$9,moyennes!$A32,notes!$N$7:$N$9,3)</f>
        <v>#DIV/0!</v>
      </c>
      <c r="K32" s="34" t="e">
        <f t="shared" si="2"/>
        <v>#DIV/0!</v>
      </c>
      <c r="L32" s="32">
        <v>18</v>
      </c>
      <c r="M32" s="33">
        <f>COUNTIF(notes!$V$7:$V$9,moyennes!L32)</f>
        <v>0</v>
      </c>
    </row>
    <row r="33" spans="1:13" x14ac:dyDescent="0.2">
      <c r="A33" s="12">
        <v>6</v>
      </c>
      <c r="B33" s="2" t="str">
        <f t="shared" si="3"/>
        <v>F</v>
      </c>
      <c r="C33" s="1">
        <f>COUNTIF(notes!$O$7:$O$9,moyennes!A33)</f>
        <v>0</v>
      </c>
      <c r="D33" s="24" t="e">
        <f>AVERAGEIF(notes!$O$7:$O$9,moyennes!A33,notes!$L$7:$L$9)</f>
        <v>#DIV/0!</v>
      </c>
      <c r="E33" s="2">
        <f>COUNTIFS(notes!$O$7:$O$9,moyennes!A33,notes!$N$7:$N$9,1)</f>
        <v>0</v>
      </c>
      <c r="F33" s="24" t="e">
        <f>AVERAGEIFS(notes!$L$7:$L$9,notes!$O$7:$O$9,moyennes!A33,notes!$N$7:$N$9,1)</f>
        <v>#DIV/0!</v>
      </c>
      <c r="G33" s="2">
        <f>COUNTIFS(notes!$O$7:$O$9,moyennes!$A33,notes!$N$7:$N$9,2)</f>
        <v>0</v>
      </c>
      <c r="H33" s="24" t="e">
        <f>AVERAGEIFS(notes!$L$7:$L$9,notes!$O$7:$O$9,moyennes!$A33,notes!$N$7:$N$9,2)</f>
        <v>#DIV/0!</v>
      </c>
      <c r="I33" s="2">
        <f>COUNTIFS(notes!$O$7:$O$9,moyennes!$A33,notes!$N$7:$N$9,3)</f>
        <v>0</v>
      </c>
      <c r="J33" s="24" t="e">
        <f>AVERAGEIFS(notes!$L$7:$L$9,notes!$O$7:$O$9,moyennes!$A33,notes!$N$7:$N$9,3)</f>
        <v>#DIV/0!</v>
      </c>
      <c r="K33" s="34" t="e">
        <f t="shared" si="2"/>
        <v>#DIV/0!</v>
      </c>
      <c r="L33" s="32">
        <v>19</v>
      </c>
      <c r="M33" s="33">
        <f>COUNTIF(notes!$V$7:$V$9,moyennes!L33)</f>
        <v>0</v>
      </c>
    </row>
    <row r="34" spans="1:13" x14ac:dyDescent="0.2">
      <c r="A34" s="12">
        <v>7</v>
      </c>
      <c r="B34" s="2" t="str">
        <f t="shared" si="3"/>
        <v>G</v>
      </c>
      <c r="C34" s="1">
        <f>COUNTIF(notes!$O$7:$O$9,moyennes!A34)</f>
        <v>0</v>
      </c>
      <c r="D34" s="24" t="e">
        <f>AVERAGEIF(notes!$O$7:$O$9,moyennes!A34,notes!$L$7:$L$9)</f>
        <v>#DIV/0!</v>
      </c>
      <c r="E34" s="2">
        <f>COUNTIFS(notes!$O$7:$O$9,moyennes!A34,notes!$N$7:$N$9,1)</f>
        <v>0</v>
      </c>
      <c r="F34" s="24" t="e">
        <f>AVERAGEIFS(notes!$L$7:$L$9,notes!$O$7:$O$9,moyennes!A34,notes!$N$7:$N$9,1)</f>
        <v>#DIV/0!</v>
      </c>
      <c r="G34" s="2">
        <f>COUNTIFS(notes!$O$7:$O$9,moyennes!$A34,notes!$N$7:$N$9,2)</f>
        <v>0</v>
      </c>
      <c r="H34" s="24" t="e">
        <f>AVERAGEIFS(notes!$L$7:$L$9,notes!$O$7:$O$9,moyennes!$A34,notes!$N$7:$N$9,2)</f>
        <v>#DIV/0!</v>
      </c>
      <c r="I34" s="2">
        <f>COUNTIFS(notes!$O$7:$O$9,moyennes!$A34,notes!$N$7:$N$9,3)</f>
        <v>0</v>
      </c>
      <c r="J34" s="24" t="e">
        <f>AVERAGEIFS(notes!$L$7:$L$9,notes!$O$7:$O$9,moyennes!$A34,notes!$N$7:$N$9,3)</f>
        <v>#DIV/0!</v>
      </c>
      <c r="K34" s="34" t="e">
        <f t="shared" si="2"/>
        <v>#DIV/0!</v>
      </c>
      <c r="L34" s="32">
        <v>20</v>
      </c>
      <c r="M34" s="33">
        <f>COUNTIF(notes!$V$7:$V$9,moyennes!L34)</f>
        <v>0</v>
      </c>
    </row>
    <row r="35" spans="1:13" x14ac:dyDescent="0.2">
      <c r="A35" s="12" t="s">
        <v>20</v>
      </c>
      <c r="B35" s="12" t="s">
        <v>9</v>
      </c>
      <c r="C35" s="12">
        <f>COUNT(notes!$L$7:$L$9)</f>
        <v>3</v>
      </c>
      <c r="D35" s="29">
        <f>AVERAGE(notes!$L$7:$L$9)</f>
        <v>2.5</v>
      </c>
      <c r="E35" s="13">
        <f>COUNTIF(notes!$N$7:$N$9,1)</f>
        <v>1</v>
      </c>
      <c r="F35" s="29">
        <f>AVERAGEIF(notes!$N$7:$N$9,1,notes!$L$7:$L$9)</f>
        <v>3.5</v>
      </c>
      <c r="G35" s="13">
        <f>COUNTIF(notes!$N$7:$N$9,2)</f>
        <v>2</v>
      </c>
      <c r="H35" s="29">
        <f>AVERAGEIF(notes!$N$7:$N$9,2,notes!$L$7:$L$9)</f>
        <v>2</v>
      </c>
      <c r="I35" s="29"/>
      <c r="J35" s="29"/>
      <c r="K35" s="35">
        <f t="shared" si="2"/>
        <v>1.5</v>
      </c>
      <c r="L35" s="32" t="s">
        <v>9</v>
      </c>
      <c r="M35" s="36">
        <f>SUM(M14:M34)</f>
        <v>3</v>
      </c>
    </row>
    <row r="36" spans="1:13" x14ac:dyDescent="0.2">
      <c r="A36" s="37"/>
      <c r="B36" s="38"/>
      <c r="C36" s="37"/>
      <c r="D36" s="39"/>
      <c r="E36" s="39"/>
      <c r="F36" s="39"/>
      <c r="G36" s="39"/>
      <c r="H36" s="39"/>
      <c r="I36" s="39"/>
      <c r="J36" s="39"/>
    </row>
    <row r="37" spans="1:13" x14ac:dyDescent="0.2">
      <c r="A37" s="25" t="s">
        <v>32</v>
      </c>
    </row>
    <row r="38" spans="1:13" x14ac:dyDescent="0.2">
      <c r="A38" s="12" t="s">
        <v>19</v>
      </c>
      <c r="B38" s="13"/>
      <c r="C38" s="12" t="s">
        <v>30</v>
      </c>
      <c r="D38" s="13" t="s">
        <v>4</v>
      </c>
      <c r="E38" s="13" t="s">
        <v>12</v>
      </c>
      <c r="F38" s="13" t="s">
        <v>13</v>
      </c>
      <c r="G38" s="13" t="s">
        <v>14</v>
      </c>
      <c r="H38" s="13" t="s">
        <v>15</v>
      </c>
      <c r="I38" s="13"/>
      <c r="J38" s="13"/>
      <c r="K38" s="13" t="s">
        <v>22</v>
      </c>
    </row>
    <row r="39" spans="1:13" x14ac:dyDescent="0.2">
      <c r="A39" s="12">
        <v>1</v>
      </c>
      <c r="B39" s="2" t="str">
        <f>B28</f>
        <v>A</v>
      </c>
      <c r="C39" s="1">
        <f>COUNTIF(notes!$S$7:$S$9,moyennes!A39)</f>
        <v>0</v>
      </c>
      <c r="D39" s="24" t="e">
        <f>AVERAGEIF(notes!$S$7:$S$9,moyennes!A39,notes!$P$7:$P$9)</f>
        <v>#DIV/0!</v>
      </c>
      <c r="E39" s="2">
        <f>COUNTIFS(notes!$S$7:$S$9,moyennes!A39,notes!$R$7:$R$9,1)</f>
        <v>0</v>
      </c>
      <c r="F39" s="24" t="e">
        <f>AVERAGEIFS(notes!$P$7:$P$9,notes!$S$7:$S$9,moyennes!A39,notes!$R$7:$R$9,1)</f>
        <v>#DIV/0!</v>
      </c>
      <c r="G39" s="2">
        <f>COUNTIFS(notes!$S$7:$S$9,moyennes!$A39,notes!$R$7:$R$9,2)</f>
        <v>0</v>
      </c>
      <c r="H39" s="24" t="e">
        <f>AVERAGEIFS(notes!$P$7:$P$9,notes!$S$7:$S$9,moyennes!$A39,notes!$R$7:$R$9,2)</f>
        <v>#DIV/0!</v>
      </c>
      <c r="I39" s="24"/>
      <c r="J39" s="24"/>
      <c r="K39" s="34" t="e">
        <f t="shared" ref="K39:K46" si="4">F39-H39</f>
        <v>#DIV/0!</v>
      </c>
    </row>
    <row r="40" spans="1:13" x14ac:dyDescent="0.2">
      <c r="A40" s="12">
        <v>2</v>
      </c>
      <c r="B40" s="2" t="str">
        <f t="shared" ref="B40:B45" si="5">B29</f>
        <v>B</v>
      </c>
      <c r="C40" s="1">
        <f>COUNTIF(notes!$S$7:$S$9,moyennes!A40)</f>
        <v>0</v>
      </c>
      <c r="D40" s="24" t="e">
        <f>AVERAGEIF(notes!$S$7:$S$9,moyennes!A40,notes!$P$7:$P$9)</f>
        <v>#DIV/0!</v>
      </c>
      <c r="E40" s="2">
        <f>COUNTIFS(notes!$S$7:$S$9,moyennes!A40,notes!$R$7:$R$9,1)</f>
        <v>0</v>
      </c>
      <c r="F40" s="24" t="e">
        <f>AVERAGEIFS(notes!$P$7:$P$9,notes!$S$7:$S$9,moyennes!A40,notes!$R$7:$R$9,1)</f>
        <v>#DIV/0!</v>
      </c>
      <c r="G40" s="2">
        <f>COUNTIFS(notes!$S$7:$S$9,moyennes!$A40,notes!$R$7:$R$9,2)</f>
        <v>0</v>
      </c>
      <c r="H40" s="24" t="e">
        <f>AVERAGEIFS(notes!$P$7:$P$9,notes!$S$7:$S$9,moyennes!$A40,notes!$R$7:$R$9,2)</f>
        <v>#DIV/0!</v>
      </c>
      <c r="I40" s="24"/>
      <c r="J40" s="24"/>
      <c r="K40" s="34" t="e">
        <f t="shared" si="4"/>
        <v>#DIV/0!</v>
      </c>
    </row>
    <row r="41" spans="1:13" x14ac:dyDescent="0.2">
      <c r="A41" s="12">
        <v>3</v>
      </c>
      <c r="B41" s="2" t="str">
        <f t="shared" si="5"/>
        <v>C</v>
      </c>
      <c r="C41" s="1">
        <f>COUNTIF(notes!$S$7:$S$9,moyennes!A41)</f>
        <v>3</v>
      </c>
      <c r="D41" s="24">
        <f>AVERAGEIF(notes!$S$7:$S$9,moyennes!A41,notes!$P$7:$P$9)</f>
        <v>13</v>
      </c>
      <c r="E41" s="2">
        <f>COUNTIFS(notes!$S$7:$S$9,moyennes!A41,notes!$R$7:$R$9,1)</f>
        <v>1</v>
      </c>
      <c r="F41" s="24">
        <f>AVERAGEIFS(notes!$P$7:$P$9,notes!$S$7:$S$9,moyennes!A41,notes!$R$7:$R$9,1)</f>
        <v>16</v>
      </c>
      <c r="G41" s="2">
        <f>COUNTIFS(notes!$S$7:$S$9,moyennes!$A41,notes!$R$7:$R$9,2)</f>
        <v>2</v>
      </c>
      <c r="H41" s="24">
        <f>AVERAGEIFS(notes!$P$7:$P$9,notes!$S$7:$S$9,moyennes!$A41,notes!$R$7:$R$9,2)</f>
        <v>11.5</v>
      </c>
      <c r="I41" s="24"/>
      <c r="J41" s="24"/>
      <c r="K41" s="34">
        <f t="shared" si="4"/>
        <v>4.5</v>
      </c>
    </row>
    <row r="42" spans="1:13" x14ac:dyDescent="0.2">
      <c r="A42" s="12">
        <v>4</v>
      </c>
      <c r="B42" s="2" t="str">
        <f t="shared" si="5"/>
        <v>D</v>
      </c>
      <c r="C42" s="1">
        <f>COUNTIF(notes!$S$7:$S$9,moyennes!A42)</f>
        <v>0</v>
      </c>
      <c r="D42" s="24" t="e">
        <f>AVERAGEIF(notes!$S$7:$S$9,moyennes!A42,notes!$P$7:$P$9)</f>
        <v>#DIV/0!</v>
      </c>
      <c r="E42" s="2">
        <f>COUNTIFS(notes!$S$7:$S$9,moyennes!A42,notes!$R$7:$R$9,1)</f>
        <v>0</v>
      </c>
      <c r="F42" s="24" t="e">
        <f>AVERAGEIFS(notes!$P$7:$P$9,notes!$S$7:$S$9,moyennes!A42,notes!$R$7:$R$9,1)</f>
        <v>#DIV/0!</v>
      </c>
      <c r="G42" s="2">
        <f>COUNTIFS(notes!$S$7:$S$9,moyennes!$A42,notes!$R$7:$R$9,2)</f>
        <v>0</v>
      </c>
      <c r="H42" s="24" t="e">
        <f>AVERAGEIFS(notes!$P$7:$P$9,notes!$S$7:$S$9,moyennes!$A42,notes!$R$7:$R$9,2)</f>
        <v>#DIV/0!</v>
      </c>
      <c r="I42" s="24"/>
      <c r="J42" s="24"/>
      <c r="K42" s="34" t="e">
        <f t="shared" si="4"/>
        <v>#DIV/0!</v>
      </c>
    </row>
    <row r="43" spans="1:13" x14ac:dyDescent="0.2">
      <c r="A43" s="12">
        <v>5</v>
      </c>
      <c r="B43" s="2" t="str">
        <f t="shared" si="5"/>
        <v>E</v>
      </c>
      <c r="C43" s="1">
        <f>COUNTIF(notes!$S$7:$S$9,moyennes!A43)</f>
        <v>0</v>
      </c>
      <c r="D43" s="24" t="e">
        <f>AVERAGEIF(notes!$S$7:$S$9,moyennes!A43,notes!$P$7:$P$9)</f>
        <v>#DIV/0!</v>
      </c>
      <c r="E43" s="2">
        <f>COUNTIFS(notes!$S$7:$S$9,moyennes!A43,notes!$R$7:$R$9,1)</f>
        <v>0</v>
      </c>
      <c r="F43" s="24" t="e">
        <f>AVERAGEIFS(notes!$P$7:$P$9,notes!$S$7:$S$9,moyennes!A43,notes!$R$7:$R$9,1)</f>
        <v>#DIV/0!</v>
      </c>
      <c r="G43" s="2">
        <f>COUNTIFS(notes!$S$7:$S$9,moyennes!$A43,notes!$R$7:$R$9,2)</f>
        <v>0</v>
      </c>
      <c r="H43" s="24" t="e">
        <f>AVERAGEIFS(notes!$P$7:$P$9,notes!$S$7:$S$9,moyennes!$A43,notes!$R$7:$R$9,2)</f>
        <v>#DIV/0!</v>
      </c>
      <c r="I43" s="24"/>
      <c r="J43" s="24"/>
      <c r="K43" s="34" t="e">
        <f t="shared" si="4"/>
        <v>#DIV/0!</v>
      </c>
    </row>
    <row r="44" spans="1:13" x14ac:dyDescent="0.2">
      <c r="A44" s="12">
        <v>6</v>
      </c>
      <c r="B44" s="2" t="str">
        <f t="shared" si="5"/>
        <v>F</v>
      </c>
      <c r="C44" s="1">
        <f>COUNTIF(notes!$S$7:$S$9,moyennes!A44)</f>
        <v>0</v>
      </c>
      <c r="D44" s="24" t="e">
        <f>AVERAGEIF(notes!$S$7:$S$9,moyennes!A44,notes!$P$7:$P$9)</f>
        <v>#DIV/0!</v>
      </c>
      <c r="E44" s="2">
        <f>COUNTIFS(notes!$S$7:$S$9,moyennes!A44,notes!$R$7:$R$9,1)</f>
        <v>0</v>
      </c>
      <c r="F44" s="24" t="e">
        <f>AVERAGEIFS(notes!$P$7:$P$9,notes!$S$7:$S$9,moyennes!A44,notes!$R$7:$R$9,1)</f>
        <v>#DIV/0!</v>
      </c>
      <c r="G44" s="2">
        <f>COUNTIFS(notes!$S$7:$S$9,moyennes!$A44,notes!$R$7:$R$9,2)</f>
        <v>0</v>
      </c>
      <c r="H44" s="24" t="e">
        <f>AVERAGEIFS(notes!$P$7:$P$9,notes!$S$7:$S$9,moyennes!$A44,notes!$R$7:$R$9,2)</f>
        <v>#DIV/0!</v>
      </c>
      <c r="I44" s="24"/>
      <c r="J44" s="24"/>
      <c r="K44" s="34" t="e">
        <f t="shared" si="4"/>
        <v>#DIV/0!</v>
      </c>
    </row>
    <row r="45" spans="1:13" x14ac:dyDescent="0.2">
      <c r="A45" s="12">
        <v>7</v>
      </c>
      <c r="B45" s="2" t="str">
        <f t="shared" si="5"/>
        <v>G</v>
      </c>
      <c r="C45" s="1">
        <f>COUNTIF(notes!$S$7:$S$9,moyennes!A45)</f>
        <v>0</v>
      </c>
      <c r="D45" s="24" t="e">
        <f>AVERAGEIF(notes!$S$7:$S$9,moyennes!A45,notes!$P$7:$P$9)</f>
        <v>#DIV/0!</v>
      </c>
      <c r="E45" s="2">
        <f>COUNTIFS(notes!$S$7:$S$9,moyennes!A45,notes!$R$7:$R$9,1)</f>
        <v>0</v>
      </c>
      <c r="F45" s="24" t="e">
        <f>AVERAGEIFS(notes!$P$7:$P$9,notes!$S$7:$S$9,moyennes!A45,notes!$R$7:$R$9,1)</f>
        <v>#DIV/0!</v>
      </c>
      <c r="G45" s="2">
        <f>COUNTIFS(notes!$S$7:$S$9,moyennes!$A45,notes!$R$7:$R$9,2)</f>
        <v>0</v>
      </c>
      <c r="H45" s="24" t="e">
        <f>AVERAGEIFS(notes!$P$7:$P$9,notes!$S$7:$S$9,moyennes!$A45,notes!$R$7:$R$9,2)</f>
        <v>#DIV/0!</v>
      </c>
      <c r="I45" s="24"/>
      <c r="J45" s="24"/>
      <c r="K45" s="34" t="e">
        <f t="shared" si="4"/>
        <v>#DIV/0!</v>
      </c>
    </row>
    <row r="46" spans="1:13" x14ac:dyDescent="0.2">
      <c r="A46" s="12" t="s">
        <v>20</v>
      </c>
      <c r="B46" s="12" t="s">
        <v>9</v>
      </c>
      <c r="C46" s="12">
        <f>COUNT(notes!$P$7:$P$9)</f>
        <v>3</v>
      </c>
      <c r="D46" s="29">
        <f>AVERAGE(notes!$P$7:$P$9)</f>
        <v>13</v>
      </c>
      <c r="E46" s="13">
        <f>COUNTIF(notes!$R$7:$R$9,1)</f>
        <v>1</v>
      </c>
      <c r="F46" s="29">
        <f>AVERAGEIF(notes!$R$7:$R$9,1,notes!$P$7:$P$9)</f>
        <v>16</v>
      </c>
      <c r="G46" s="13">
        <f>COUNTIF(notes!$R$7:$R$9,2)</f>
        <v>2</v>
      </c>
      <c r="H46" s="29">
        <f>AVERAGEIF(notes!$R$7:$R$9,2,notes!$P$7:$P$9)</f>
        <v>11.5</v>
      </c>
      <c r="I46" s="29"/>
      <c r="J46" s="29"/>
      <c r="K46" s="35">
        <f t="shared" si="4"/>
        <v>4.5</v>
      </c>
    </row>
    <row r="47" spans="1:13" x14ac:dyDescent="0.2">
      <c r="K47" s="3"/>
    </row>
    <row r="48" spans="1:13" x14ac:dyDescent="0.2">
      <c r="A48" s="40"/>
      <c r="B48" s="3"/>
      <c r="C48" s="18"/>
      <c r="D48" s="3"/>
      <c r="E48" s="3"/>
      <c r="F48" s="3"/>
      <c r="G48" s="3"/>
      <c r="H48" s="3"/>
      <c r="I48" s="3"/>
      <c r="J48" s="3"/>
      <c r="K48" s="3"/>
    </row>
    <row r="49" spans="6:11" x14ac:dyDescent="0.2">
      <c r="F49" s="26"/>
      <c r="G49" s="26"/>
      <c r="H49" s="26"/>
      <c r="I49" s="26"/>
      <c r="J49" s="26"/>
      <c r="K49" s="3"/>
    </row>
    <row r="50" spans="6:11" x14ac:dyDescent="0.2">
      <c r="F50" s="28"/>
      <c r="G50" s="3"/>
      <c r="H50" s="28"/>
      <c r="I50" s="28"/>
      <c r="J50" s="28"/>
      <c r="K50" s="3"/>
    </row>
    <row r="51" spans="6:11" x14ac:dyDescent="0.2">
      <c r="F51" s="28"/>
      <c r="G51" s="3"/>
      <c r="H51" s="28"/>
      <c r="I51" s="28"/>
      <c r="J51" s="28"/>
      <c r="K51" s="3"/>
    </row>
    <row r="52" spans="6:11" x14ac:dyDescent="0.2">
      <c r="F52" s="28"/>
      <c r="G52" s="3"/>
      <c r="H52" s="28"/>
      <c r="I52" s="28"/>
      <c r="J52" s="28"/>
      <c r="K52" s="3"/>
    </row>
    <row r="53" spans="6:11" x14ac:dyDescent="0.2">
      <c r="F53" s="28"/>
      <c r="G53" s="3"/>
      <c r="H53" s="28"/>
      <c r="I53" s="28"/>
      <c r="J53" s="28"/>
    </row>
    <row r="54" spans="6:11" x14ac:dyDescent="0.2">
      <c r="F54" s="28"/>
      <c r="G54" s="3"/>
      <c r="H54" s="28"/>
      <c r="I54" s="28"/>
      <c r="J54" s="28"/>
    </row>
    <row r="55" spans="6:11" x14ac:dyDescent="0.2">
      <c r="F55" s="28"/>
      <c r="G55" s="3"/>
      <c r="H55" s="28"/>
      <c r="I55" s="28"/>
      <c r="J55" s="28"/>
    </row>
    <row r="56" spans="6:11" x14ac:dyDescent="0.2">
      <c r="F56" s="3"/>
      <c r="G56" s="3"/>
      <c r="H56" s="3"/>
      <c r="I56" s="3"/>
      <c r="J56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notes</vt:lpstr>
      <vt:lpstr>moyennes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 Dupre</cp:lastModifiedBy>
  <dcterms:created xsi:type="dcterms:W3CDTF">2012-10-27T13:21:40Z</dcterms:created>
  <dcterms:modified xsi:type="dcterms:W3CDTF">2015-12-30T11:51:33Z</dcterms:modified>
</cp:coreProperties>
</file>