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amonroy.lax\Documents\dev\macros\"/>
    </mc:Choice>
  </mc:AlternateContent>
  <xr:revisionPtr revIDLastSave="0" documentId="13_ncr:1_{4384B916-7A64-4FD4-9381-AA0948B4003A}" xr6:coauthVersionLast="47" xr6:coauthVersionMax="47" xr10:uidLastSave="{00000000-0000-0000-0000-000000000000}"/>
  <bookViews>
    <workbookView xWindow="28680" yWindow="-120" windowWidth="29040" windowHeight="15840" xr2:uid="{7A5D5096-F331-4822-9B95-061846954B8E}"/>
  </bookViews>
  <sheets>
    <sheet name="APRIL 1 2023" sheetId="96" r:id="rId1"/>
    <sheet name="MARCH 15 2023" sheetId="95" r:id="rId2"/>
    <sheet name="MARCH 1 2023" sheetId="94" r:id="rId3"/>
    <sheet name="Italy MX 020723" sheetId="93" r:id="rId4"/>
    <sheet name="AIR 020723" sheetId="92" r:id="rId5"/>
    <sheet name="JAN 1" sheetId="91" r:id="rId6"/>
    <sheet name="Dec 1 22" sheetId="90" r:id="rId7"/>
    <sheet name="Nov111522" sheetId="89" r:id="rId8"/>
    <sheet name="Nov 1 22" sheetId="88" r:id="rId9"/>
  </sheets>
  <definedNames>
    <definedName name="_xlnm.Print_Area" localSheetId="4">'AIR 020723'!$A$1:$I$43</definedName>
    <definedName name="_xlnm.Print_Area" localSheetId="0">'APRIL 1 2023'!$A$1:$J$70</definedName>
    <definedName name="_xlnm.Print_Area" localSheetId="6">'Dec 1 22'!$A$1:$J$69</definedName>
    <definedName name="_xlnm.Print_Area" localSheetId="3">'Italy MX 020723'!$A$1:$J$43</definedName>
    <definedName name="_xlnm.Print_Area" localSheetId="5">'JAN 1'!$A$1:$J$70</definedName>
    <definedName name="_xlnm.Print_Area" localSheetId="2">'MARCH 1 2023'!$A$1:$J$70</definedName>
    <definedName name="_xlnm.Print_Area" localSheetId="1">'MARCH 15 2023'!$A$1:$J$70</definedName>
    <definedName name="_xlnm.Print_Area" localSheetId="8">'Nov 1 22'!$A$1:$J$69</definedName>
    <definedName name="_xlnm.Print_Area" localSheetId="7">'Nov111522'!$A$1:$J$69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96" l="1"/>
  <c r="U19" i="96"/>
  <c r="V19" i="96" s="1"/>
  <c r="J19" i="96" s="1"/>
  <c r="T19" i="96"/>
  <c r="S19" i="96"/>
  <c r="G19" i="96" s="1"/>
  <c r="H19" i="96"/>
  <c r="T13" i="96"/>
  <c r="S12" i="96"/>
  <c r="G12" i="96" s="1"/>
  <c r="H12" i="96"/>
  <c r="H5" i="96"/>
  <c r="U13" i="96" l="1"/>
  <c r="S13" i="96"/>
  <c r="G13" i="96" s="1"/>
  <c r="H13" i="96"/>
  <c r="T14" i="96"/>
  <c r="T16" i="96"/>
  <c r="T18" i="96"/>
  <c r="U12" i="96"/>
  <c r="I19" i="96"/>
  <c r="T12" i="95"/>
  <c r="T13" i="95" s="1"/>
  <c r="D25" i="95"/>
  <c r="U19" i="95"/>
  <c r="I19" i="95" s="1"/>
  <c r="T19" i="95"/>
  <c r="S19" i="95" s="1"/>
  <c r="G19" i="95" s="1"/>
  <c r="H19" i="95"/>
  <c r="H5" i="95"/>
  <c r="T19" i="94"/>
  <c r="T17" i="94"/>
  <c r="T18" i="94"/>
  <c r="T16" i="94"/>
  <c r="T14" i="94"/>
  <c r="T13" i="94"/>
  <c r="T12" i="94"/>
  <c r="V12" i="96" l="1"/>
  <c r="J12" i="96" s="1"/>
  <c r="I12" i="96"/>
  <c r="U18" i="96"/>
  <c r="S18" i="96"/>
  <c r="G18" i="96" s="1"/>
  <c r="H18" i="96"/>
  <c r="T17" i="96"/>
  <c r="U16" i="96"/>
  <c r="S16" i="96"/>
  <c r="G16" i="96" s="1"/>
  <c r="H16" i="96"/>
  <c r="T15" i="96"/>
  <c r="U14" i="96"/>
  <c r="H14" i="96"/>
  <c r="S14" i="96"/>
  <c r="G14" i="96" s="1"/>
  <c r="V13" i="96"/>
  <c r="J13" i="96" s="1"/>
  <c r="I13" i="96"/>
  <c r="H12" i="95"/>
  <c r="S13" i="95"/>
  <c r="G13" i="95" s="1"/>
  <c r="H13" i="95"/>
  <c r="U13" i="95"/>
  <c r="V19" i="95"/>
  <c r="J19" i="95" s="1"/>
  <c r="T18" i="95"/>
  <c r="T14" i="95"/>
  <c r="T16" i="95"/>
  <c r="U12" i="95"/>
  <c r="S12" i="95"/>
  <c r="G12" i="95" s="1"/>
  <c r="D25" i="94"/>
  <c r="U19" i="94"/>
  <c r="H19" i="94"/>
  <c r="U18" i="94"/>
  <c r="V18" i="94" s="1"/>
  <c r="J18" i="94" s="1"/>
  <c r="S18" i="94"/>
  <c r="G18" i="94" s="1"/>
  <c r="I18" i="94"/>
  <c r="H18" i="94"/>
  <c r="U17" i="94"/>
  <c r="U16" i="94"/>
  <c r="I16" i="94" s="1"/>
  <c r="S16" i="94"/>
  <c r="G16" i="94" s="1"/>
  <c r="H16" i="94"/>
  <c r="T15" i="94"/>
  <c r="U15" i="94" s="1"/>
  <c r="U14" i="94"/>
  <c r="V14" i="94" s="1"/>
  <c r="J14" i="94" s="1"/>
  <c r="S14" i="94"/>
  <c r="G14" i="94" s="1"/>
  <c r="I14" i="94"/>
  <c r="H14" i="94"/>
  <c r="U13" i="94"/>
  <c r="V13" i="94" s="1"/>
  <c r="J13" i="94" s="1"/>
  <c r="S13" i="94"/>
  <c r="G13" i="94" s="1"/>
  <c r="I13" i="94"/>
  <c r="H13" i="94"/>
  <c r="U12" i="94"/>
  <c r="V12" i="94" s="1"/>
  <c r="J12" i="94" s="1"/>
  <c r="S12" i="94"/>
  <c r="G12" i="94" s="1"/>
  <c r="H12" i="94"/>
  <c r="H5" i="94"/>
  <c r="O15" i="93"/>
  <c r="S15" i="93"/>
  <c r="U15" i="93"/>
  <c r="V15" i="93" s="1"/>
  <c r="H5" i="93"/>
  <c r="D20" i="92"/>
  <c r="K16" i="92"/>
  <c r="K15" i="92"/>
  <c r="K14" i="92"/>
  <c r="K13" i="92"/>
  <c r="K12" i="92"/>
  <c r="E15" i="92"/>
  <c r="D15" i="92"/>
  <c r="E14" i="92"/>
  <c r="D14" i="92"/>
  <c r="E13" i="92"/>
  <c r="D13" i="92"/>
  <c r="E12" i="92"/>
  <c r="D12" i="92"/>
  <c r="G3" i="92"/>
  <c r="L30" i="92"/>
  <c r="L29" i="92"/>
  <c r="E16" i="92"/>
  <c r="D16" i="92"/>
  <c r="D25" i="91"/>
  <c r="T19" i="91"/>
  <c r="U19" i="91" s="1"/>
  <c r="U18" i="91"/>
  <c r="V18" i="91" s="1"/>
  <c r="J18" i="91" s="1"/>
  <c r="S18" i="91"/>
  <c r="G18" i="91" s="1"/>
  <c r="H18" i="91"/>
  <c r="T17" i="91"/>
  <c r="U17" i="91" s="1"/>
  <c r="U16" i="91"/>
  <c r="I16" i="91" s="1"/>
  <c r="S16" i="91"/>
  <c r="G16" i="91" s="1"/>
  <c r="H16" i="91"/>
  <c r="T15" i="91"/>
  <c r="H15" i="91" s="1"/>
  <c r="U14" i="91"/>
  <c r="I14" i="91" s="1"/>
  <c r="S14" i="91"/>
  <c r="H14" i="91"/>
  <c r="G14" i="91"/>
  <c r="U13" i="91"/>
  <c r="I13" i="91" s="1"/>
  <c r="S13" i="91"/>
  <c r="G13" i="91" s="1"/>
  <c r="H13" i="91"/>
  <c r="U12" i="91"/>
  <c r="I12" i="91" s="1"/>
  <c r="S12" i="91"/>
  <c r="G12" i="91" s="1"/>
  <c r="H12" i="91"/>
  <c r="H5" i="91"/>
  <c r="T19" i="90"/>
  <c r="U19" i="90" s="1"/>
  <c r="V19" i="90" s="1"/>
  <c r="J19" i="90" s="1"/>
  <c r="S19" i="90"/>
  <c r="G19" i="90" s="1"/>
  <c r="T17" i="90"/>
  <c r="S17" i="90" s="1"/>
  <c r="G17" i="90" s="1"/>
  <c r="T15" i="90"/>
  <c r="U15" i="90" s="1"/>
  <c r="I15" i="90" s="1"/>
  <c r="D25" i="90"/>
  <c r="U18" i="90"/>
  <c r="V18" i="90" s="1"/>
  <c r="J18" i="90" s="1"/>
  <c r="S18" i="90"/>
  <c r="G18" i="90" s="1"/>
  <c r="H18" i="90"/>
  <c r="U17" i="90"/>
  <c r="V17" i="90" s="1"/>
  <c r="J17" i="90" s="1"/>
  <c r="U16" i="90"/>
  <c r="V16" i="90" s="1"/>
  <c r="J16" i="90" s="1"/>
  <c r="S16" i="90"/>
  <c r="G16" i="90" s="1"/>
  <c r="I16" i="90"/>
  <c r="H16" i="90"/>
  <c r="H15" i="90"/>
  <c r="U14" i="90"/>
  <c r="I14" i="90" s="1"/>
  <c r="S14" i="90"/>
  <c r="G14" i="90" s="1"/>
  <c r="H14" i="90"/>
  <c r="U13" i="90"/>
  <c r="I13" i="90" s="1"/>
  <c r="S13" i="90"/>
  <c r="G13" i="90" s="1"/>
  <c r="H13" i="90"/>
  <c r="U12" i="90"/>
  <c r="V12" i="90" s="1"/>
  <c r="J12" i="90" s="1"/>
  <c r="S12" i="90"/>
  <c r="G12" i="90" s="1"/>
  <c r="I12" i="90"/>
  <c r="H12" i="90"/>
  <c r="H5" i="90"/>
  <c r="D24" i="89"/>
  <c r="D25" i="89" s="1"/>
  <c r="U19" i="89"/>
  <c r="V19" i="89" s="1"/>
  <c r="J19" i="89" s="1"/>
  <c r="S19" i="89"/>
  <c r="G19" i="89" s="1"/>
  <c r="H19" i="89"/>
  <c r="U18" i="89"/>
  <c r="V18" i="89" s="1"/>
  <c r="J18" i="89" s="1"/>
  <c r="S18" i="89"/>
  <c r="G18" i="89" s="1"/>
  <c r="I18" i="89"/>
  <c r="H18" i="89"/>
  <c r="U17" i="89"/>
  <c r="U16" i="89"/>
  <c r="V16" i="89" s="1"/>
  <c r="J16" i="89" s="1"/>
  <c r="S16" i="89"/>
  <c r="G16" i="89" s="1"/>
  <c r="H16" i="89"/>
  <c r="S15" i="89"/>
  <c r="G15" i="89" s="1"/>
  <c r="U14" i="89"/>
  <c r="V14" i="89" s="1"/>
  <c r="J14" i="89" s="1"/>
  <c r="S14" i="89"/>
  <c r="G14" i="89" s="1"/>
  <c r="H14" i="89"/>
  <c r="U13" i="89"/>
  <c r="V13" i="89" s="1"/>
  <c r="J13" i="89" s="1"/>
  <c r="S13" i="89"/>
  <c r="G13" i="89" s="1"/>
  <c r="H13" i="89"/>
  <c r="U12" i="89"/>
  <c r="V12" i="89" s="1"/>
  <c r="J12" i="89" s="1"/>
  <c r="S12" i="89"/>
  <c r="G12" i="89" s="1"/>
  <c r="H12" i="89"/>
  <c r="H5" i="89"/>
  <c r="V14" i="96" l="1"/>
  <c r="J14" i="96" s="1"/>
  <c r="I14" i="96"/>
  <c r="V16" i="96"/>
  <c r="J16" i="96" s="1"/>
  <c r="I16" i="96"/>
  <c r="U17" i="96"/>
  <c r="S17" i="96"/>
  <c r="G17" i="96" s="1"/>
  <c r="H17" i="96"/>
  <c r="U15" i="96"/>
  <c r="S15" i="96"/>
  <c r="G15" i="96" s="1"/>
  <c r="H15" i="96"/>
  <c r="V18" i="96"/>
  <c r="J18" i="96" s="1"/>
  <c r="I18" i="96"/>
  <c r="V13" i="95"/>
  <c r="J13" i="95" s="1"/>
  <c r="I13" i="95"/>
  <c r="T15" i="95"/>
  <c r="S14" i="95"/>
  <c r="G14" i="95" s="1"/>
  <c r="H14" i="95"/>
  <c r="U14" i="95"/>
  <c r="I12" i="95"/>
  <c r="V12" i="95"/>
  <c r="J12" i="95" s="1"/>
  <c r="T17" i="95"/>
  <c r="H16" i="95"/>
  <c r="S16" i="95"/>
  <c r="G16" i="95" s="1"/>
  <c r="U16" i="95"/>
  <c r="S18" i="95"/>
  <c r="G18" i="95" s="1"/>
  <c r="H18" i="95"/>
  <c r="U18" i="95"/>
  <c r="V16" i="94"/>
  <c r="J16" i="94" s="1"/>
  <c r="H15" i="94"/>
  <c r="S15" i="94"/>
  <c r="G15" i="94" s="1"/>
  <c r="I12" i="94"/>
  <c r="I15" i="94"/>
  <c r="V15" i="94"/>
  <c r="J15" i="94" s="1"/>
  <c r="V17" i="94"/>
  <c r="J17" i="94" s="1"/>
  <c r="I17" i="94"/>
  <c r="V19" i="94"/>
  <c r="J19" i="94" s="1"/>
  <c r="I19" i="94"/>
  <c r="H17" i="94"/>
  <c r="S19" i="94"/>
  <c r="G19" i="94" s="1"/>
  <c r="S17" i="94"/>
  <c r="G17" i="94" s="1"/>
  <c r="G15" i="93"/>
  <c r="I18" i="91"/>
  <c r="V14" i="91"/>
  <c r="J14" i="91" s="1"/>
  <c r="S15" i="91"/>
  <c r="G15" i="91" s="1"/>
  <c r="U15" i="91"/>
  <c r="I15" i="91" s="1"/>
  <c r="H19" i="91"/>
  <c r="V16" i="91"/>
  <c r="J16" i="91" s="1"/>
  <c r="H17" i="91"/>
  <c r="V12" i="91"/>
  <c r="J12" i="91" s="1"/>
  <c r="S17" i="91"/>
  <c r="G17" i="91" s="1"/>
  <c r="V17" i="91"/>
  <c r="J17" i="91" s="1"/>
  <c r="I17" i="91"/>
  <c r="V19" i="91"/>
  <c r="J19" i="91" s="1"/>
  <c r="I19" i="91"/>
  <c r="V13" i="91"/>
  <c r="J13" i="91" s="1"/>
  <c r="S19" i="91"/>
  <c r="G19" i="91" s="1"/>
  <c r="H19" i="90"/>
  <c r="I19" i="90"/>
  <c r="I18" i="90"/>
  <c r="H17" i="90"/>
  <c r="I17" i="90"/>
  <c r="S15" i="90"/>
  <c r="G15" i="90" s="1"/>
  <c r="V14" i="90"/>
  <c r="J14" i="90" s="1"/>
  <c r="V15" i="90"/>
  <c r="J15" i="90" s="1"/>
  <c r="V13" i="90"/>
  <c r="J13" i="90" s="1"/>
  <c r="I16" i="89"/>
  <c r="I13" i="89"/>
  <c r="U15" i="89"/>
  <c r="V15" i="89" s="1"/>
  <c r="J15" i="89" s="1"/>
  <c r="H15" i="89"/>
  <c r="V17" i="89"/>
  <c r="J17" i="89" s="1"/>
  <c r="I17" i="89"/>
  <c r="H17" i="89"/>
  <c r="I12" i="89"/>
  <c r="I14" i="89"/>
  <c r="S17" i="89"/>
  <c r="G17" i="89" s="1"/>
  <c r="I19" i="89"/>
  <c r="V17" i="96" l="1"/>
  <c r="J17" i="96" s="1"/>
  <c r="I17" i="96"/>
  <c r="V15" i="96"/>
  <c r="J15" i="96" s="1"/>
  <c r="I15" i="96"/>
  <c r="S15" i="95"/>
  <c r="G15" i="95" s="1"/>
  <c r="U15" i="95"/>
  <c r="H15" i="95"/>
  <c r="S17" i="95"/>
  <c r="G17" i="95" s="1"/>
  <c r="H17" i="95"/>
  <c r="U17" i="95"/>
  <c r="I16" i="95"/>
  <c r="V16" i="95"/>
  <c r="J16" i="95" s="1"/>
  <c r="I14" i="95"/>
  <c r="V14" i="95"/>
  <c r="J14" i="95" s="1"/>
  <c r="V18" i="95"/>
  <c r="J18" i="95" s="1"/>
  <c r="I18" i="95"/>
  <c r="V15" i="91"/>
  <c r="J15" i="91" s="1"/>
  <c r="I15" i="89"/>
  <c r="I17" i="95" l="1"/>
  <c r="V17" i="95"/>
  <c r="J17" i="95" s="1"/>
  <c r="I15" i="95"/>
  <c r="V15" i="95"/>
  <c r="J15" i="95" s="1"/>
  <c r="D24" i="88"/>
  <c r="T19" i="88" l="1"/>
  <c r="H19" i="88"/>
  <c r="D25" i="88"/>
  <c r="H18" i="88"/>
  <c r="H16" i="88"/>
  <c r="H14" i="88"/>
  <c r="H13" i="88"/>
  <c r="H12" i="88"/>
  <c r="H5" i="88"/>
  <c r="S12" i="88" l="1"/>
  <c r="G12" i="88" s="1"/>
  <c r="S13" i="88"/>
  <c r="G13" i="88" s="1"/>
  <c r="S14" i="88"/>
  <c r="G14" i="88" s="1"/>
  <c r="S16" i="88"/>
  <c r="G16" i="88" s="1"/>
  <c r="S18" i="88"/>
  <c r="G18" i="88" s="1"/>
  <c r="S19" i="88"/>
  <c r="G19" i="88" s="1"/>
  <c r="U12" i="88"/>
  <c r="U13" i="88"/>
  <c r="U14" i="88"/>
  <c r="U16" i="88"/>
  <c r="U18" i="88"/>
  <c r="U19" i="88"/>
  <c r="T15" i="88"/>
  <c r="T17" i="88"/>
  <c r="I12" i="88" l="1"/>
  <c r="V12" i="88"/>
  <c r="J12" i="88" s="1"/>
  <c r="H17" i="88"/>
  <c r="U17" i="88"/>
  <c r="S17" i="88"/>
  <c r="G17" i="88" s="1"/>
  <c r="V13" i="88"/>
  <c r="J13" i="88" s="1"/>
  <c r="I13" i="88"/>
  <c r="H15" i="88"/>
  <c r="U15" i="88"/>
  <c r="S15" i="88"/>
  <c r="G15" i="88" s="1"/>
  <c r="V19" i="88"/>
  <c r="J19" i="88" s="1"/>
  <c r="I19" i="88"/>
  <c r="V18" i="88"/>
  <c r="J18" i="88" s="1"/>
  <c r="I18" i="88"/>
  <c r="V16" i="88"/>
  <c r="J16" i="88" s="1"/>
  <c r="I16" i="88"/>
  <c r="I14" i="88"/>
  <c r="V14" i="88"/>
  <c r="J14" i="88" s="1"/>
  <c r="I17" i="88" l="1"/>
  <c r="V17" i="88"/>
  <c r="J17" i="88" s="1"/>
  <c r="V15" i="88"/>
  <c r="J15" i="88" s="1"/>
  <c r="I15" i="88"/>
</calcChain>
</file>

<file path=xl/sharedStrings.xml><?xml version="1.0" encoding="utf-8"?>
<sst xmlns="http://schemas.openxmlformats.org/spreadsheetml/2006/main" count="1927" uniqueCount="261">
  <si>
    <t>THIS SIDE INTERNAL INFO ONLY</t>
  </si>
  <si>
    <t xml:space="preserve">    OEC Group Southwest Region  OTI#16023NF</t>
  </si>
  <si>
    <t xml:space="preserve">                      13100 Alondra Blvd., #100 Cerritos, CA 90703 * Tel: 562-926-7186 * Fax: 562-926-7183 * all.lax@oecgroup.com </t>
  </si>
  <si>
    <t>Attn:</t>
  </si>
  <si>
    <t>Louis Block</t>
  </si>
  <si>
    <t>From:</t>
  </si>
  <si>
    <t>Sung Noe</t>
  </si>
  <si>
    <t>Internal Remarks:</t>
  </si>
  <si>
    <t>Company:</t>
  </si>
  <si>
    <t>Bee International</t>
  </si>
  <si>
    <t>Date:</t>
  </si>
  <si>
    <t>Email:</t>
  </si>
  <si>
    <t>sung.lax@oecgroup.com</t>
  </si>
  <si>
    <t>COMMODITY:</t>
  </si>
  <si>
    <t>Foodstuff</t>
  </si>
  <si>
    <t>specific CARRIERS or ANY</t>
  </si>
  <si>
    <t>ORIGIN:</t>
  </si>
  <si>
    <t>DESTINATION:</t>
  </si>
  <si>
    <t>MODE:</t>
  </si>
  <si>
    <t>20'</t>
  </si>
  <si>
    <t>40'</t>
  </si>
  <si>
    <t>HQ'</t>
  </si>
  <si>
    <t>45'</t>
  </si>
  <si>
    <t>CARRIERS</t>
  </si>
  <si>
    <t>I/H</t>
  </si>
  <si>
    <t>CHASSIS</t>
  </si>
  <si>
    <t>COST 20'</t>
  </si>
  <si>
    <t>COST 40'</t>
  </si>
  <si>
    <t>COST 45'</t>
  </si>
  <si>
    <t>PROFIT</t>
  </si>
  <si>
    <t>Xiamen</t>
  </si>
  <si>
    <t>Los Angeles CA</t>
  </si>
  <si>
    <t>CY/CY</t>
  </si>
  <si>
    <t>N/A</t>
  </si>
  <si>
    <t>Ningbo</t>
  </si>
  <si>
    <t>Qingdao</t>
  </si>
  <si>
    <t>Ho Chi Minh</t>
  </si>
  <si>
    <t>Bangkok</t>
  </si>
  <si>
    <t>Lianyungang</t>
  </si>
  <si>
    <t>ADDITIONAL CHARGES*</t>
  </si>
  <si>
    <t xml:space="preserve"> - OCEAN FULL CONTAINER SHIPMENTS (FCL)</t>
  </si>
  <si>
    <t>CHARGE ITEM TYPE</t>
  </si>
  <si>
    <t>AMOUNT and ADDITIONAL INFORMATION</t>
  </si>
  <si>
    <t xml:space="preserve"> - OEC Handling Service Fee:</t>
  </si>
  <si>
    <t xml:space="preserve"> - Trucking to San Diego, CA</t>
  </si>
  <si>
    <t xml:space="preserve"> - AMS Fee:</t>
  </si>
  <si>
    <t xml:space="preserve"> - OEC Customs Brokerage Services:</t>
  </si>
  <si>
    <t>$75/Shipment</t>
  </si>
  <si>
    <t xml:space="preserve"> - ISF Filing (10+2):</t>
  </si>
  <si>
    <t>ADDITIONAL SERVICES*</t>
  </si>
  <si>
    <t xml:space="preserve"> - OPTIONAL: Marine Cargo Insurance (Coverage: Commercial Invoice Value and All Freight Charges)</t>
  </si>
  <si>
    <t>$0.32 Per each $100 Value @ 110% coverage, Min: $50.00 per Shipment</t>
  </si>
  <si>
    <t xml:space="preserve"> - OPTIONAL: Warehousing, Distribution, Consolidations, Domestic LTL/Trailers</t>
  </si>
  <si>
    <t>Upon Request</t>
  </si>
  <si>
    <t>ADDITIONAL INFORMATION*</t>
  </si>
  <si>
    <t>All rates are subject to Unforeseeable charges such as not limited to: Customs exam related fees, Storage, Perdiem, Demurrage, Waiting time, Dry Run fee, Overweight, PSS/GRI surcharge adjustments, Rail Surcharges, Split Fees, Flip Fees, Diversions, Fuel/Bunker adjustments, Carriers cost recovery surcharges, origin charges depending on buying terms and/or others and will not be liable by OEC Group.</t>
  </si>
  <si>
    <t>LA/LGB</t>
  </si>
  <si>
    <t xml:space="preserve"> - Chassis Fee LA port:</t>
  </si>
  <si>
    <t xml:space="preserve"> - Pierpass day &amp; night</t>
  </si>
  <si>
    <t>3%, Min: $15.00/shipment (No Charge if using Importer's direct ACH account)</t>
  </si>
  <si>
    <t>Ocean</t>
  </si>
  <si>
    <t>to</t>
  </si>
  <si>
    <t>ORIGIN CFS</t>
  </si>
  <si>
    <t>DESTINATION CFS</t>
  </si>
  <si>
    <t>PER CBM/WM</t>
  </si>
  <si>
    <t>MINIMUM</t>
  </si>
  <si>
    <t>Weight Break</t>
  </si>
  <si>
    <t>CFS/CFS</t>
  </si>
  <si>
    <t>1CBM</t>
  </si>
  <si>
    <t>WAIVED</t>
  </si>
  <si>
    <t>$ Amount Per CFS Tariff</t>
  </si>
  <si>
    <t xml:space="preserve"> - Ocean Freight Minimum and Conversion:</t>
  </si>
  <si>
    <t>Minimum 1CBM / 1CBM=800lbs, Charged by the greater of Volume vs Weight</t>
  </si>
  <si>
    <t xml:space="preserve"> - Trucking and Conversion:</t>
  </si>
  <si>
    <t>Upon Request / 1CBM=315lbs, Charged by the greater of Volume vs Weight</t>
  </si>
  <si>
    <t xml:space="preserve"> - Disbursement Fee of Customs Duties and Other Outlay Costs (Unless via Importer's ACH/PUN)</t>
  </si>
  <si>
    <r>
      <t xml:space="preserve">This proposal is an offer to enter into a Confidential Negotiated Rate Agreement (NRA). </t>
    </r>
    <r>
      <rPr>
        <b/>
        <sz val="8"/>
        <color indexed="8"/>
        <rFont val="Times New Roman"/>
        <family val="1"/>
      </rPr>
      <t xml:space="preserve">THE SHIPPER’S BOOKING OF CARGO AFTER RECEIVING THE TERMS OF THIS NRA OR NRA AMENDMENT CONSTITUTES ACCEPTANCE OF THE RATES AND TERMS OF THIS NRA OR NRA AMENDMENT. </t>
    </r>
    <r>
      <rPr>
        <sz val="8"/>
        <color indexed="8"/>
        <rFont val="Times New Roman"/>
        <family val="1"/>
      </rPr>
      <t xml:space="preserve"> OEC Group Los Angeles As Agents For the Carrier Orient Express Container Co., Ltd.</t>
    </r>
  </si>
  <si>
    <t>COST 40HQ</t>
  </si>
  <si>
    <t>FCL:</t>
  </si>
  <si>
    <t>DRAYAGE</t>
  </si>
  <si>
    <t>OCEAN FREIGHT COSTS</t>
  </si>
  <si>
    <t>OTHERS</t>
  </si>
  <si>
    <t>OTHER INFO</t>
  </si>
  <si>
    <t>CY or RAMP</t>
  </si>
  <si>
    <t>Chassis</t>
  </si>
  <si>
    <t>&lt;&lt; &lt;      I/H Inclusive notes if any</t>
  </si>
  <si>
    <t>Live unload / Drop Pick</t>
  </si>
  <si>
    <t>Drayage quote# / expire date</t>
  </si>
  <si>
    <t>Other Per Cntr</t>
  </si>
  <si>
    <t>REMARKS:</t>
  </si>
  <si>
    <t>Subject to</t>
  </si>
  <si>
    <t>If OEC/DOOR is needed, see below Additional Charge section for SAN DIEGO, CA trucking rate.</t>
  </si>
  <si>
    <t>Note: For all CY/CY shipments which is not OEC door,  OEC will not be liable for tracking the demurrage free-time and all Chassis usage on our contracts will be considered billable to the shipper/consignee/client.</t>
  </si>
  <si>
    <t>INTERNAL REMARK &amp; INSTRUCTION</t>
  </si>
  <si>
    <t>Inclusive of</t>
  </si>
  <si>
    <t>USD 35 Per HBL (Unless Prepaid by Shipper)</t>
  </si>
  <si>
    <t xml:space="preserve"> - Equipment detention / per diem free time</t>
  </si>
  <si>
    <t>5 CALENDAR DAYS</t>
  </si>
  <si>
    <t>Reminder: Free Time may differ for Premium &amp; NOR type services</t>
  </si>
  <si>
    <t>4 WORKING DAYS</t>
  </si>
  <si>
    <r>
      <t>Sung Noe</t>
    </r>
    <r>
      <rPr>
        <b/>
        <sz val="10"/>
        <color indexed="8"/>
        <rFont val="Times New Roman"/>
        <family val="1"/>
      </rPr>
      <t xml:space="preserve"> / OEC Group USA Southwest Region</t>
    </r>
  </si>
  <si>
    <t>Effective GATE-IN:</t>
  </si>
  <si>
    <t>RATE TYPE:</t>
  </si>
  <si>
    <t>Subject to future surcharge adjustments (if/when applicable)</t>
  </si>
  <si>
    <t xml:space="preserve"> - FDA FEE:</t>
  </si>
  <si>
    <t>USD $15 Per HBL</t>
  </si>
  <si>
    <t>SIGNATURE: ___________________________  DATE: __________________</t>
  </si>
  <si>
    <r>
      <t>Tel: 562.926.7186</t>
    </r>
    <r>
      <rPr>
        <sz val="8.5"/>
        <color indexed="10"/>
        <rFont val="Times New Roman"/>
        <family val="1"/>
      </rPr>
      <t xml:space="preserve"> x859</t>
    </r>
    <r>
      <rPr>
        <sz val="8.5"/>
        <color indexed="8"/>
        <rFont val="Times New Roman"/>
        <family val="1"/>
      </rPr>
      <t xml:space="preserve">  Fax: 562.926.7183 * Email:</t>
    </r>
    <r>
      <rPr>
        <sz val="8.5"/>
        <color indexed="10"/>
        <rFont val="Times New Roman"/>
        <family val="1"/>
      </rPr>
      <t xml:space="preserve"> sung.lax@oecgroup.com</t>
    </r>
    <r>
      <rPr>
        <sz val="8.5"/>
        <color indexed="8"/>
        <rFont val="Times New Roman"/>
        <family val="1"/>
      </rPr>
      <t xml:space="preserve"> * Website/Quick Track: www.oecgroup.com </t>
    </r>
  </si>
  <si>
    <t>Free Time, subject to carrier's tariff per diem charge thereafter</t>
  </si>
  <si>
    <t>AT COST - pierpass.org</t>
  </si>
  <si>
    <r>
      <rPr>
        <strike/>
        <sz val="9"/>
        <color theme="1"/>
        <rFont val="Times New Roman"/>
        <family val="1"/>
      </rPr>
      <t xml:space="preserve">USD 25 Per HBL </t>
    </r>
    <r>
      <rPr>
        <sz val="9"/>
        <color theme="1"/>
        <rFont val="Times New Roman"/>
        <family val="1"/>
      </rPr>
      <t xml:space="preserve">- </t>
    </r>
    <r>
      <rPr>
        <b/>
        <sz val="9"/>
        <color theme="1"/>
        <rFont val="Times New Roman"/>
        <family val="1"/>
      </rPr>
      <t>NOT APPLICABLE/OEC WILL NOT BILL, FILED BY CUSTOMER.</t>
    </r>
  </si>
  <si>
    <t>vickieblock@beeinc.org; Keith@beeinc.com; chuckblock@beeinc.com</t>
  </si>
  <si>
    <t xml:space="preserve"> - LA/LGB Emergency Terminal Fee:  port container excess dwell fee starting on the 9th calendar day (local) and 6th calendar day (rail transit)  - Effective Nov 1st, 2021</t>
  </si>
  <si>
    <r>
      <t xml:space="preserve">Starting at a rate of $100 and going up an additional $100 for each subsequent day, with no maximum, until the container(s) is out-gated. This charge will be passed through to the beneficial cargo owners.
</t>
    </r>
    <r>
      <rPr>
        <b/>
        <sz val="9"/>
        <color rgb="FFFF0000"/>
        <rFont val="Times New Roman"/>
        <family val="1"/>
      </rPr>
      <t xml:space="preserve">Example Scenario: 13 days at terminal with charges starting on the 9th day accruing a total of $1500.  </t>
    </r>
  </si>
  <si>
    <t>USD 1250 inclusive fuel</t>
  </si>
  <si>
    <t>LCL:</t>
  </si>
  <si>
    <t>1ST CHOICE</t>
  </si>
  <si>
    <t>2ND CHOICE</t>
  </si>
  <si>
    <t>1CBM=800LBS</t>
  </si>
  <si>
    <t>OEC Direct Console</t>
  </si>
  <si>
    <t xml:space="preserve">COLOAD IS OK HOWEVER If coload, our s/r does not change no matter OEC Console or Coload, so if the coloader has other costs, such costs will be a shared cost on PNL and not billeable to customer. </t>
  </si>
  <si>
    <t>SHENZHEN CFS</t>
  </si>
  <si>
    <t>LOS ANGELES CFS</t>
  </si>
  <si>
    <t xml:space="preserve"> - OCEAN LESS THAN CONTAINER LOADS (LCL)</t>
  </si>
  <si>
    <t xml:space="preserve"> - Chassis usage fee</t>
  </si>
  <si>
    <t xml:space="preserve"> - Storage charges beyond CFS free time (LCL Demurrage)</t>
  </si>
  <si>
    <t xml:space="preserve"> - Warehouse In/Out and Forklift Fees: </t>
  </si>
  <si>
    <t>USD 4/CBM</t>
  </si>
  <si>
    <t xml:space="preserve"> - Pierpass Fee via OEC LA CONSOL:</t>
  </si>
  <si>
    <t xml:space="preserve"> - CTF (CFS)VIA OEC LA CONSOL:</t>
  </si>
  <si>
    <t>USD 2/CBM</t>
  </si>
  <si>
    <t xml:space="preserve"> - Pallet Fee:</t>
  </si>
  <si>
    <t>$20/PALLET</t>
  </si>
  <si>
    <t>SHANTOU</t>
  </si>
  <si>
    <t xml:space="preserve">FLOATING </t>
  </si>
  <si>
    <t>All CY/CY: include $125/cntr chassis budget to cover if MSC/EMC chassis.</t>
  </si>
  <si>
    <t>FAK</t>
  </si>
  <si>
    <t>ANY FAK THAT SR COVERS</t>
  </si>
  <si>
    <t>Shenzhen / Yantian / Da Chan Bay</t>
  </si>
  <si>
    <t>Shantou</t>
  </si>
  <si>
    <r>
      <t xml:space="preserve"> - Equipment detention / per diem free time </t>
    </r>
    <r>
      <rPr>
        <b/>
        <sz val="9"/>
        <color rgb="FFFF0000"/>
        <rFont val="Times New Roman"/>
        <family val="1"/>
      </rPr>
      <t>(COMBINED DEMURRAGE/DETENTION)</t>
    </r>
  </si>
  <si>
    <r>
      <t>Free Time, subject to carrier's tariff per diem charge thereafter</t>
    </r>
    <r>
      <rPr>
        <b/>
        <sz val="9"/>
        <color rgb="FFFF0000"/>
        <rFont val="Times New Roman"/>
        <family val="1"/>
      </rPr>
      <t xml:space="preserve"> on ZIM</t>
    </r>
  </si>
  <si>
    <r>
      <t>Free Time, subject to carrier's tariff per diem charge thereafter</t>
    </r>
    <r>
      <rPr>
        <b/>
        <sz val="9"/>
        <color rgb="FFFF0000"/>
        <rFont val="Times New Roman"/>
        <family val="1"/>
      </rPr>
      <t xml:space="preserve"> on MSC/EMC</t>
    </r>
  </si>
  <si>
    <t>USD 5/CBM</t>
  </si>
  <si>
    <t>USD 3/CBM or TON</t>
  </si>
  <si>
    <t xml:space="preserve"> - Chassis split fee (if applicable)</t>
  </si>
  <si>
    <t>USD 50 per day; minimum 3 days usage (if needed)</t>
  </si>
  <si>
    <r>
      <t xml:space="preserve"> - WCCP (LA/LGB) chassis escalated fee schedule</t>
    </r>
    <r>
      <rPr>
        <b/>
        <sz val="9"/>
        <rFont val="Times New Roman"/>
        <family val="1"/>
      </rPr>
      <t xml:space="preserve"> effective Sept 1st, 2022</t>
    </r>
  </si>
  <si>
    <r>
      <t xml:space="preserve">USD 50 Per Day, @ Minimum 3 days, Normal Chassis only, TriAxles and specialty chassis quoted by request.
USD 75 Per Day on the 5th day forward.
</t>
    </r>
    <r>
      <rPr>
        <b/>
        <sz val="9"/>
        <color rgb="FFFF0000"/>
        <rFont val="Times New Roman"/>
        <family val="1"/>
      </rPr>
      <t>USD 100 Per Day on the 15th day forward.</t>
    </r>
  </si>
  <si>
    <t>CMA-HAPAG-ONE</t>
  </si>
  <si>
    <t>OAR /SHINTAOU HONKONG 300</t>
  </si>
  <si>
    <t>OAR /EMC 250 OAR</t>
  </si>
  <si>
    <t xml:space="preserve">OAR/CMA 200 OAR </t>
  </si>
  <si>
    <t>1/14/223</t>
  </si>
  <si>
    <t>FMC Negotiated Rate Arrangement (“NRA”)                                                                                                                                                                       Ocean</t>
  </si>
  <si>
    <r>
      <rPr>
        <strike/>
        <sz val="9"/>
        <color theme="1"/>
        <rFont val="Times New Roman"/>
        <family val="1"/>
      </rPr>
      <t xml:space="preserve">USD 35 Per HBL </t>
    </r>
    <r>
      <rPr>
        <sz val="9"/>
        <color theme="1"/>
        <rFont val="Times New Roman"/>
        <family val="1"/>
      </rPr>
      <t xml:space="preserve">- </t>
    </r>
    <r>
      <rPr>
        <b/>
        <sz val="9"/>
        <color theme="1"/>
        <rFont val="Times New Roman"/>
        <family val="1"/>
      </rPr>
      <t>NOT APPLICABLE/OEC WILL NOT BILL, FILED BY CUSTOMER.</t>
    </r>
  </si>
  <si>
    <r>
      <t xml:space="preserve"> - Clean Truck Fee (CTF) </t>
    </r>
    <r>
      <rPr>
        <b/>
        <sz val="9"/>
        <color theme="1"/>
        <rFont val="Times New Roman"/>
        <family val="1"/>
      </rPr>
      <t>effective April 1, 2022</t>
    </r>
    <r>
      <rPr>
        <sz val="9"/>
        <color theme="1"/>
        <rFont val="Times New Roman"/>
        <family val="1"/>
      </rPr>
      <t xml:space="preserve"> - Door / IPI via LA/LB</t>
    </r>
  </si>
  <si>
    <t>$10 per TEU; $20 per 40'/HQ
Cargo moved by truck via LA/LB port including Off Dock moved Rail.</t>
  </si>
  <si>
    <r>
      <t xml:space="preserve"> - </t>
    </r>
    <r>
      <rPr>
        <b/>
        <sz val="9"/>
        <color theme="1"/>
        <rFont val="Times New Roman"/>
        <family val="1"/>
      </rPr>
      <t>Dwell Fee</t>
    </r>
    <r>
      <rPr>
        <sz val="9"/>
        <color theme="1"/>
        <rFont val="Times New Roman"/>
        <family val="1"/>
      </rPr>
      <t xml:space="preserve"> (per Carrier/Terminal tariff)</t>
    </r>
  </si>
  <si>
    <t>Known locations &amp; not limited to: LA/LGB/SEA/TAC/HOU - if DOOR by OEC charged at COST per tariff  + OEC Admin fee of 3%, Minimum $25.00.</t>
  </si>
  <si>
    <t xml:space="preserve"> - Equipment Demurrage</t>
  </si>
  <si>
    <t>As Billed by 
Carriers', or
Terminals', or 
Ramps</t>
  </si>
  <si>
    <t>Charged at COST + OEC Admin fee of 3%, Minimum $25.00</t>
  </si>
  <si>
    <r>
      <rPr>
        <b/>
        <sz val="9"/>
        <color theme="1"/>
        <rFont val="Times New Roman"/>
        <family val="1"/>
      </rPr>
      <t>Equipment Detention/Perdiem</t>
    </r>
    <r>
      <rPr>
        <sz val="9"/>
        <color theme="1"/>
        <rFont val="Times New Roman"/>
        <family val="1"/>
      </rPr>
      <t xml:space="preserve">
     *OEC provides for its customers' convenience the default option of avoiding Carrier delays in invoicing.  Please note that the default setting is on OEC Pre-Bill at OEC's Perdiem/Detention rate schedule listed below.
      Should you want to change this option to Carrier Post-Bill, please notify your OEC represenative in writing and a Perdiem/Detention Post-Bill Addendum will be provided for this change.  
     Once confirmed, any changes can only be applied to the effective date as stated on the addendum and such change is not applicable to any shipments previously booked and/or in-gated.  See below for further details;</t>
    </r>
  </si>
  <si>
    <r>
      <t xml:space="preserve">     </t>
    </r>
    <r>
      <rPr>
        <b/>
        <sz val="9"/>
        <color theme="1"/>
        <rFont val="Times New Roman"/>
        <family val="1"/>
      </rPr>
      <t>*OEC Pre-Bill Detention/Perdiem</t>
    </r>
    <r>
      <rPr>
        <sz val="9"/>
        <color theme="1"/>
        <rFont val="Times New Roman"/>
        <family val="1"/>
      </rPr>
      <t xml:space="preserve">
     (Description:  To avoid prolonged and uncertain liability for delayed bills and different Carriers' tariffs, this option will allow the customer to be billed the Detention/Perdiem fees by OEC shortly after the container is Delivered &amp; Returned to the return location at the OEC standardized Fee schedule listed herein for more expedited and standardized billing.  OEC will pay the Carriers' invoices and OEC is the Detention/Perdiem invoicing party under 46 USC 41104 and is not "passing through" the invoices under 46 USC 41104(e).  Customer is not entitled to see underlying Carrier Detention/Perdiem invoice)</t>
    </r>
  </si>
  <si>
    <r>
      <rPr>
        <u/>
        <sz val="9"/>
        <color theme="1"/>
        <rFont val="Times New Roman"/>
        <family val="1"/>
      </rPr>
      <t>Detention Free Days:</t>
    </r>
    <r>
      <rPr>
        <sz val="9"/>
        <color theme="1"/>
        <rFont val="Times New Roman"/>
        <family val="1"/>
      </rPr>
      <t xml:space="preserve">
5 Calendar Days -</t>
    </r>
    <r>
      <rPr>
        <b/>
        <sz val="9"/>
        <color theme="1"/>
        <rFont val="Times New Roman"/>
        <family val="1"/>
      </rPr>
      <t xml:space="preserve"> all other carriers</t>
    </r>
    <r>
      <rPr>
        <sz val="9"/>
        <color theme="1"/>
        <rFont val="Times New Roman"/>
        <family val="1"/>
      </rPr>
      <t xml:space="preserve">
4 Working Days - </t>
    </r>
    <r>
      <rPr>
        <b/>
        <sz val="9"/>
        <color theme="1"/>
        <rFont val="Times New Roman"/>
        <family val="1"/>
      </rPr>
      <t>EMC</t>
    </r>
  </si>
  <si>
    <r>
      <rPr>
        <b/>
        <u/>
        <sz val="9"/>
        <color theme="1"/>
        <rFont val="Times New Roman"/>
        <family val="1"/>
      </rPr>
      <t>Charges After Free Days as follows:</t>
    </r>
    <r>
      <rPr>
        <sz val="9"/>
        <color theme="1"/>
        <rFont val="Times New Roman"/>
        <family val="1"/>
      </rPr>
      <t xml:space="preserve">
From 1st to 4th Calendar Day = $165/Day
From 5th to 8th Calendar Day = $220/Day
From 9th Calendar day onwards = $255/Day</t>
    </r>
  </si>
  <si>
    <t>Air</t>
  </si>
  <si>
    <t>EFFECTIVE ETD:</t>
  </si>
  <si>
    <t>TO</t>
  </si>
  <si>
    <t>Rates are Valid up to 7 calendar days</t>
  </si>
  <si>
    <t>ORIGIN AIRPORT</t>
  </si>
  <si>
    <t>DESTINATION AIRPORT</t>
  </si>
  <si>
    <t>MODE</t>
  </si>
  <si>
    <t>RATE PER KG</t>
  </si>
  <si>
    <t>MIN</t>
  </si>
  <si>
    <t>via CY</t>
  </si>
  <si>
    <t>PER KG</t>
  </si>
  <si>
    <t>PROFIT PER KG</t>
  </si>
  <si>
    <t>PROFIT MIN</t>
  </si>
  <si>
    <t>OTHER1</t>
  </si>
  <si>
    <t>Other Notes</t>
  </si>
  <si>
    <t>LOS ANGELES AIRPORT (LAX)</t>
  </si>
  <si>
    <t>PORT/PORT</t>
  </si>
  <si>
    <t>Charged by the Greater of Actual vs Volume Weight</t>
  </si>
  <si>
    <t>AIRPORT PICK UP</t>
  </si>
  <si>
    <t>DEST TRUCKING</t>
  </si>
  <si>
    <t>PER LBS</t>
  </si>
  <si>
    <t>PROFIT PER LBS</t>
  </si>
  <si>
    <t>LAX</t>
  </si>
  <si>
    <t>PORT/TRK</t>
  </si>
  <si>
    <t>Subject to Destination Airport ISC Fee</t>
  </si>
  <si>
    <t>AIR FREIGHT calculator</t>
  </si>
  <si>
    <t>Pls Input</t>
  </si>
  <si>
    <t>PORT/PORT only</t>
  </si>
  <si>
    <t>Selling rate:</t>
  </si>
  <si>
    <t xml:space="preserve"> - AIR SHIPMENTS</t>
  </si>
  <si>
    <t>Dimension</t>
  </si>
  <si>
    <t>CBM</t>
  </si>
  <si>
    <t>Gross Weight</t>
  </si>
  <si>
    <t>KGS</t>
  </si>
  <si>
    <t>USD 75 Per HAWB</t>
  </si>
  <si>
    <t>Total cost will be charge whichever is greater</t>
  </si>
  <si>
    <t xml:space="preserve"> - Airport ISC Fee:</t>
  </si>
  <si>
    <t>Estimate chargable by dimension</t>
  </si>
  <si>
    <t xml:space="preserve"> - Fuel Surcharge and Security Surcharge:</t>
  </si>
  <si>
    <t>INCLUSIVE</t>
  </si>
  <si>
    <t>Estimate chargable by weight</t>
  </si>
  <si>
    <t xml:space="preserve"> - Air Conversion CBM to Kilograms</t>
  </si>
  <si>
    <t>1CBM = 166.75 Volume KG, Charged by the greater of Actual Weight vs Volume Weight</t>
  </si>
  <si>
    <t xml:space="preserve"> - Trucking and Conversion CBM to Pounds</t>
  </si>
  <si>
    <t>1CBM = 367.62 Volume LB, Charged by the greater of Actual Weight vs Volume Weight</t>
  </si>
  <si>
    <t>$0.32 Per each $100 Value @ 110% coverage, Min: $100.00 per Shipment</t>
  </si>
  <si>
    <r>
      <t xml:space="preserve">This proposal is an offer to enter into a Confidential Negotiated Rate Agreement (NRA). </t>
    </r>
    <r>
      <rPr>
        <b/>
        <i/>
        <sz val="8"/>
        <color indexed="8"/>
        <rFont val="Times New Roman"/>
        <family val="1"/>
      </rPr>
      <t xml:space="preserve">THE SHIPPER’S BOOKING OF CARGO AFTER RECEIVING THE TERMS OF THIS NRA OR NRA AMENDMENT CONSTITUTES ACCEPTANCE OF THE RATES AND TERMS OF THIS NRA OR NRA AMENDMENT. </t>
    </r>
    <r>
      <rPr>
        <i/>
        <sz val="8"/>
        <color indexed="8"/>
        <rFont val="Times New Roman"/>
        <family val="1"/>
      </rPr>
      <t xml:space="preserve"> OEC Group Los Angeles As Agents For the Carrier Orient Express Container Co., Ltd.</t>
    </r>
  </si>
  <si>
    <t>keith@beeinc.com</t>
  </si>
  <si>
    <t>Keith Block</t>
  </si>
  <si>
    <t>PICKUP</t>
  </si>
  <si>
    <t>Vimek Bakery Automation
Strada del Santo 110/A 
35010, Cadoneghe (PD) – Italy</t>
  </si>
  <si>
    <t>X rays: USD 5/pcs
Doc fee: USD 35/hawb
Custom: USD 45/inv
Pick up: USD 550</t>
  </si>
  <si>
    <t>ORIGIN FEES</t>
  </si>
  <si>
    <t>CARGO DETAILS</t>
  </si>
  <si>
    <t>FLIGHT</t>
  </si>
  <si>
    <t>3-5 days transit</t>
  </si>
  <si>
    <t>NOTES</t>
  </si>
  <si>
    <t>LX airline</t>
  </si>
  <si>
    <t>UA airline</t>
  </si>
  <si>
    <t>LH airline</t>
  </si>
  <si>
    <t>DE airline</t>
  </si>
  <si>
    <t>KL airline</t>
  </si>
  <si>
    <t>ITALY</t>
  </si>
  <si>
    <t>Playas De Rosarito Facility’s Address:
Camino vecinal S/N, Lote 2 Manzana 1, Colonia Ampliacion Benito Juarez, Playas de Rosarito, Baja California, Mexico</t>
  </si>
  <si>
    <t>LTL DELIVERY</t>
  </si>
  <si>
    <t>INFO</t>
  </si>
  <si>
    <t>est. 3 days transit</t>
  </si>
  <si>
    <t>$211 per HAWB</t>
  </si>
  <si>
    <t>1x300x100x60cm
1x300x100x20cm
1x300x80x40cm
4x120x80x100cm
1x120x80x100cm
8 pieces 2920kg
8.16 CBM</t>
  </si>
  <si>
    <t>Subject to Destination Customs Clearance Fees/CROSS BORDER - PENDING</t>
  </si>
  <si>
    <t>TRUCKING LAXA-001839</t>
  </si>
  <si>
    <t>$500/Shipment</t>
  </si>
  <si>
    <t xml:space="preserve"> - OEC Customs Brokerage Services - ENSENADA:</t>
  </si>
  <si>
    <t xml:space="preserve"> - Customs Duty &amp; Fees</t>
  </si>
  <si>
    <t>AT COST</t>
  </si>
  <si>
    <t>Vimek Bakery Automation 
Strada del Santo 110/A 
35010, Cadoneghe (PD) – Italy</t>
  </si>
  <si>
    <t>FINAL DOOR</t>
  </si>
  <si>
    <t>ENSENADA, MX</t>
  </si>
  <si>
    <t>DR/DR</t>
  </si>
  <si>
    <t>FAK - MSC</t>
  </si>
  <si>
    <t>est. 35 days</t>
  </si>
  <si>
    <t>T/T</t>
  </si>
  <si>
    <t>SUBJECT TO</t>
  </si>
  <si>
    <t>MSC - OF includes brc, cfs, lss,Lthc+isps,Customs op, origin pickup, cleaning fee, dest thc, msc fee.</t>
  </si>
  <si>
    <t>La spezia</t>
  </si>
  <si>
    <t>Any booking cancellation fee/revision: at cost 
Eventual customs inspection, storage or particular docs: at cost 
Subject to space and equipment availability at booking time.</t>
  </si>
  <si>
    <t xml:space="preserve"> - Chassis Fee</t>
  </si>
  <si>
    <t>door, THC, cleaning, merchant haulage</t>
  </si>
  <si>
    <t>AMS USD 30/bl
Doc fee: USD 75/bl
Eur1: USD 35/set (if needed)
Weigthing VGM:  take care shipper if able
DOF (Delivery Order Fee) USD 65/bl
Release Fee: USD 65/bl</t>
  </si>
  <si>
    <r>
      <rPr>
        <u/>
        <sz val="9"/>
        <color theme="1"/>
        <rFont val="Times New Roman"/>
        <family val="1"/>
      </rPr>
      <t>Detention Free Days:</t>
    </r>
    <r>
      <rPr>
        <sz val="9"/>
        <color theme="1"/>
        <rFont val="Times New Roman"/>
        <family val="1"/>
      </rPr>
      <t xml:space="preserve">
per carrier tariff</t>
    </r>
  </si>
  <si>
    <t>3%, Min: $25.00/shipment (No Charge if using Importer's direct ACH account)</t>
  </si>
  <si>
    <t>Status:</t>
  </si>
  <si>
    <t>TBD</t>
  </si>
  <si>
    <r>
      <rPr>
        <b/>
        <sz val="9"/>
        <color rgb="FFFF0000"/>
        <rFont val="Times New Roman"/>
        <family val="1"/>
      </rPr>
      <t>*OEC Pre-Bill Detention/Perdiem</t>
    </r>
    <r>
      <rPr>
        <sz val="9"/>
        <color theme="1"/>
        <rFont val="Times New Roman"/>
        <family val="1"/>
      </rPr>
      <t xml:space="preserve">
     (Description: To avoid prolonged and uncertain liability for delayed bills and different Carriers' tariffs, this option will allow the customer to be billed the Detention/Per Diem fees by OEC shortly after the container is Delivered &amp; Returned to the return location at the OEC standardized Fee schedule listed herein for more expedited and standardized billing.  OEC will pay the Carriers' invoices and OEC is the Detention/Per Diem invoicing party under 46 USC 41104 and is not "passing through" the invoices under 46 USC 41104(e).  Customer is not entitled to see underlying Carrier Detention/Per Diem invoice). 
</t>
    </r>
    <r>
      <rPr>
        <u/>
        <sz val="9"/>
        <color theme="1"/>
        <rFont val="Times New Roman"/>
        <family val="1"/>
      </rPr>
      <t>*Note:</t>
    </r>
    <r>
      <rPr>
        <sz val="9"/>
        <color theme="1"/>
        <rFont val="Times New Roman"/>
        <family val="1"/>
      </rPr>
      <t xml:space="preserve"> Clients may request a Carrier Post-Bill Detention/Per Diem option instead.   Under this option OEC "passes through"' the Carrier invoice under 46 USC 41104(e).  This option will allow the customer to pay Detention/Per Diem charges as charged by the Carrier and subject to OEC Administrative charges at 3% with a minimum $25/transaction.  Should you select this option, Carriers' invoices may vary and billing may not occur for months if not years, and regardless of delays the liability for payment will remain with the customer.  Customer is entitled to full transparency of Carrier Detention/Per Diem invoice.  (A signed addendum upon request is required for this option)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</si>
</sst>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quot;$&quot;#,##0"/>
    <numFmt numFmtId="165" formatCode="&quot;$&quot;#,##0.00"/>
  </numFmts>
  <fonts count="46" x14ac:knownFonts="1">
    <font>
      <sz val="11"/>
      <color theme="1"/>
      <name val="Calibri"/>
      <family val="2"/>
      <scheme val="minor"/>
    </font>
    <font>
      <sz val="21.5"/>
      <color theme="1"/>
      <name val="Times New Roman"/>
      <family val="1"/>
    </font>
    <font>
      <sz val="21.5"/>
      <color rgb="FFFF0000"/>
      <name val="Times New Roman"/>
      <family val="1"/>
    </font>
    <font>
      <sz val="11"/>
      <color theme="1"/>
      <name val="Times New Roman"/>
      <family val="1"/>
    </font>
    <font>
      <b/>
      <sz val="10"/>
      <color theme="0"/>
      <name val="Times New Roman"/>
      <family val="1"/>
    </font>
    <font>
      <b/>
      <sz val="10"/>
      <color theme="1"/>
      <name val="Times New Roman"/>
      <family val="1"/>
    </font>
    <font>
      <sz val="10"/>
      <color theme="1"/>
      <name val="Times New Roman"/>
      <family val="1"/>
    </font>
    <font>
      <u/>
      <sz val="11"/>
      <color theme="10"/>
      <name val="Calibri"/>
      <family val="2"/>
    </font>
    <font>
      <sz val="10"/>
      <name val="Times New Roman"/>
      <family val="1"/>
    </font>
    <font>
      <sz val="10"/>
      <color rgb="FFFF0000"/>
      <name val="Times New Roman"/>
      <family val="1"/>
    </font>
    <font>
      <b/>
      <sz val="9"/>
      <color theme="1"/>
      <name val="Times New Roman"/>
      <family val="1"/>
    </font>
    <font>
      <sz val="9"/>
      <color theme="1"/>
      <name val="Times New Roman"/>
      <family val="1"/>
    </font>
    <font>
      <b/>
      <sz val="9"/>
      <color rgb="FFFF0000"/>
      <name val="Times New Roman"/>
      <family val="1"/>
    </font>
    <font>
      <sz val="9"/>
      <color rgb="FFFF0000"/>
      <name val="Times New Roman"/>
      <family val="1"/>
    </font>
    <font>
      <sz val="9"/>
      <name val="Times New Roman"/>
      <family val="1"/>
    </font>
    <font>
      <sz val="8.5"/>
      <color theme="1"/>
      <name val="Times New Roman"/>
      <family val="1"/>
    </font>
    <font>
      <b/>
      <i/>
      <sz val="8"/>
      <color theme="0"/>
      <name val="Times New Roman"/>
      <family val="1"/>
    </font>
    <font>
      <i/>
      <sz val="8"/>
      <color theme="1"/>
      <name val="Times New Roman"/>
      <family val="1"/>
    </font>
    <font>
      <b/>
      <sz val="10"/>
      <color rgb="FFFF0000"/>
      <name val="Times New Roman"/>
      <family val="1"/>
    </font>
    <font>
      <sz val="21.5"/>
      <color theme="0"/>
      <name val="Times New Roman"/>
      <family val="1"/>
    </font>
    <font>
      <sz val="18"/>
      <color theme="0"/>
      <name val="Times New Roman"/>
      <family val="1"/>
    </font>
    <font>
      <b/>
      <sz val="9"/>
      <color theme="1"/>
      <name val="Calibri Light"/>
      <family val="1"/>
      <scheme val="major"/>
    </font>
    <font>
      <sz val="8"/>
      <color theme="1"/>
      <name val="Times New Roman"/>
      <family val="1"/>
    </font>
    <font>
      <b/>
      <sz val="8"/>
      <color indexed="8"/>
      <name val="Times New Roman"/>
      <family val="1"/>
    </font>
    <font>
      <sz val="8"/>
      <color indexed="8"/>
      <name val="Times New Roman"/>
      <family val="1"/>
    </font>
    <font>
      <b/>
      <sz val="10"/>
      <color indexed="8"/>
      <name val="Times New Roman"/>
      <family val="1"/>
    </font>
    <font>
      <b/>
      <sz val="9"/>
      <name val="Times New Roman"/>
      <family val="1"/>
    </font>
    <font>
      <b/>
      <sz val="9"/>
      <color theme="0"/>
      <name val="Times New Roman"/>
      <family val="1"/>
    </font>
    <font>
      <b/>
      <i/>
      <sz val="9"/>
      <color theme="0"/>
      <name val="Times New Roman"/>
      <family val="1"/>
    </font>
    <font>
      <sz val="2"/>
      <color theme="1"/>
      <name val="Times New Roman"/>
      <family val="1"/>
    </font>
    <font>
      <i/>
      <sz val="9"/>
      <color theme="1"/>
      <name val="Times New Roman"/>
      <family val="1"/>
    </font>
    <font>
      <b/>
      <sz val="10"/>
      <name val="Times New Roman"/>
      <family val="1"/>
    </font>
    <font>
      <b/>
      <sz val="9"/>
      <color theme="1"/>
      <name val="Calibri"/>
      <family val="2"/>
      <scheme val="minor"/>
    </font>
    <font>
      <sz val="8.5"/>
      <color indexed="8"/>
      <name val="Times New Roman"/>
      <family val="1"/>
    </font>
    <font>
      <sz val="8.5"/>
      <color indexed="10"/>
      <name val="Times New Roman"/>
      <family val="1"/>
    </font>
    <font>
      <b/>
      <sz val="10"/>
      <color theme="1"/>
      <name val="Calibri Light"/>
      <family val="1"/>
      <scheme val="major"/>
    </font>
    <font>
      <strike/>
      <sz val="9"/>
      <color theme="1"/>
      <name val="Times New Roman"/>
      <family val="1"/>
    </font>
    <font>
      <sz val="14"/>
      <color theme="0"/>
      <name val="Times New Roman"/>
      <family val="1"/>
    </font>
    <font>
      <u/>
      <sz val="9"/>
      <color theme="1"/>
      <name val="Times New Roman"/>
      <family val="1"/>
    </font>
    <font>
      <b/>
      <u/>
      <sz val="9"/>
      <color theme="1"/>
      <name val="Times New Roman"/>
      <family val="1"/>
    </font>
    <font>
      <sz val="11"/>
      <color theme="1"/>
      <name val="Calibri"/>
      <family val="2"/>
      <scheme val="minor"/>
    </font>
    <font>
      <sz val="10"/>
      <color theme="5" tint="-0.249977111117893"/>
      <name val="Times New Roman"/>
      <family val="1"/>
    </font>
    <font>
      <sz val="8"/>
      <color rgb="FFFF0000"/>
      <name val="Times New Roman"/>
      <family val="1"/>
    </font>
    <font>
      <b/>
      <i/>
      <sz val="8"/>
      <color indexed="8"/>
      <name val="Times New Roman"/>
      <family val="1"/>
    </font>
    <font>
      <i/>
      <sz val="8"/>
      <color indexed="8"/>
      <name val="Times New Roman"/>
      <family val="1"/>
    </font>
    <font>
      <b/>
      <sz val="11"/>
      <color rgb="FFFF0000"/>
      <name val="Times New Roman"/>
      <family val="1"/>
    </font>
  </fonts>
  <fills count="17">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xf numFmtId="0" fontId="7" fillId="0" borderId="0" applyNumberFormat="0" applyFill="0" applyBorder="0" applyAlignment="0" applyProtection="0">
      <alignment vertical="top"/>
      <protection locked="0"/>
    </xf>
    <xf numFmtId="44" fontId="40" fillId="0" borderId="0" applyFont="0" applyFill="0" applyBorder="0" applyAlignment="0" applyProtection="0"/>
  </cellStyleXfs>
  <cellXfs count="185">
    <xf numFmtId="0" fontId="0" fillId="0" borderId="0" xfId="0"/>
    <xf numFmtId="164" fontId="6" fillId="0" borderId="2" xfId="0" applyNumberFormat="1" applyFont="1" applyBorder="1" applyAlignment="1">
      <alignment horizontal="center" vertical="center"/>
    </xf>
    <xf numFmtId="0" fontId="19" fillId="9" borderId="0" xfId="0" applyFont="1" applyFill="1" applyProtection="1">
      <protection locked="0"/>
    </xf>
    <xf numFmtId="0" fontId="20" fillId="9" borderId="0" xfId="0" applyFont="1" applyFill="1" applyAlignment="1" applyProtection="1">
      <alignment horizontal="right" vertical="top" wrapText="1"/>
      <protection locked="0"/>
    </xf>
    <xf numFmtId="0" fontId="19" fillId="10" borderId="0" xfId="0" applyFont="1" applyFill="1" applyProtection="1">
      <protection locked="0"/>
    </xf>
    <xf numFmtId="0" fontId="3" fillId="0" borderId="0" xfId="0" applyFont="1" applyProtection="1">
      <protection locked="0"/>
    </xf>
    <xf numFmtId="0" fontId="5"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1" fillId="10" borderId="0" xfId="0" applyFont="1" applyFill="1" applyAlignment="1" applyProtection="1">
      <alignment vertical="center"/>
      <protection locked="0"/>
    </xf>
    <xf numFmtId="0" fontId="5" fillId="0" borderId="0" xfId="0" applyFont="1" applyAlignment="1" applyProtection="1">
      <alignment horizontal="left" vertical="center"/>
      <protection locked="0"/>
    </xf>
    <xf numFmtId="14" fontId="5" fillId="8" borderId="0" xfId="0" applyNumberFormat="1" applyFont="1" applyFill="1" applyAlignment="1" applyProtection="1">
      <alignment horizontal="center" vertical="center"/>
      <protection locked="0"/>
    </xf>
    <xf numFmtId="0" fontId="6" fillId="0" borderId="0" xfId="0" applyFont="1" applyAlignment="1" applyProtection="1">
      <alignment horizontal="center" vertical="center"/>
      <protection locked="0"/>
    </xf>
    <xf numFmtId="164" fontId="6" fillId="0" borderId="0" xfId="0" applyNumberFormat="1" applyFont="1" applyAlignment="1" applyProtection="1">
      <alignment horizontal="center" vertical="center"/>
      <protection locked="0"/>
    </xf>
    <xf numFmtId="0" fontId="6" fillId="3" borderId="0" xfId="0" applyFont="1" applyFill="1" applyAlignment="1" applyProtection="1">
      <alignment horizontal="center" vertical="center"/>
      <protection locked="0"/>
    </xf>
    <xf numFmtId="0" fontId="6" fillId="11" borderId="0" xfId="0" applyFont="1" applyFill="1" applyAlignment="1" applyProtection="1">
      <alignment horizontal="center" vertical="center"/>
      <protection locked="0"/>
    </xf>
    <xf numFmtId="0" fontId="6" fillId="12" borderId="0" xfId="0" applyFont="1" applyFill="1" applyAlignment="1" applyProtection="1">
      <alignment horizontal="center" vertical="center"/>
      <protection locked="0"/>
    </xf>
    <xf numFmtId="0" fontId="6" fillId="0" borderId="2" xfId="0" applyFont="1" applyBorder="1" applyAlignment="1" applyProtection="1">
      <alignment horizontal="center" vertical="center"/>
      <protection locked="0"/>
    </xf>
    <xf numFmtId="165" fontId="6" fillId="0" borderId="2" xfId="0" applyNumberFormat="1" applyFont="1" applyBorder="1" applyAlignment="1">
      <alignment horizontal="center" vertical="center"/>
    </xf>
    <xf numFmtId="164" fontId="5" fillId="0" borderId="0" xfId="0" applyNumberFormat="1" applyFont="1" applyAlignment="1" applyProtection="1">
      <alignment horizontal="center" vertical="center"/>
      <protection locked="0"/>
    </xf>
    <xf numFmtId="0" fontId="11" fillId="0" borderId="0" xfId="0" applyFont="1" applyAlignment="1" applyProtection="1">
      <alignment vertical="center"/>
      <protection locked="0"/>
    </xf>
    <xf numFmtId="0" fontId="3" fillId="0" borderId="0" xfId="0" applyFont="1" applyAlignment="1" applyProtection="1">
      <alignment vertical="center"/>
      <protection locked="0"/>
    </xf>
    <xf numFmtId="0" fontId="1" fillId="10" borderId="0" xfId="0" applyFont="1" applyFill="1" applyProtection="1">
      <protection locked="0"/>
    </xf>
    <xf numFmtId="0" fontId="6" fillId="0" borderId="2" xfId="0" applyFont="1" applyBorder="1" applyAlignment="1" applyProtection="1">
      <alignment horizontal="center" vertical="center" wrapText="1"/>
      <protection locked="0"/>
    </xf>
    <xf numFmtId="0" fontId="2" fillId="2" borderId="0" xfId="0" applyFont="1" applyFill="1" applyAlignment="1" applyProtection="1">
      <alignment horizontal="center" vertical="center"/>
      <protection locked="0"/>
    </xf>
    <xf numFmtId="0" fontId="29" fillId="10" borderId="0" xfId="0" applyFont="1" applyFill="1" applyAlignment="1" applyProtection="1">
      <alignment vertical="center"/>
      <protection locked="0"/>
    </xf>
    <xf numFmtId="0" fontId="6" fillId="7" borderId="0" xfId="0" applyFont="1" applyFill="1" applyAlignment="1" applyProtection="1">
      <alignment horizontal="left" vertical="center"/>
      <protection locked="0"/>
    </xf>
    <xf numFmtId="0" fontId="5" fillId="3" borderId="2" xfId="0" applyFont="1" applyFill="1" applyBorder="1" applyAlignment="1" applyProtection="1">
      <alignment horizontal="center" vertical="center"/>
      <protection locked="0"/>
    </xf>
    <xf numFmtId="0" fontId="8" fillId="4" borderId="2" xfId="0" applyFont="1" applyFill="1" applyBorder="1" applyAlignment="1" applyProtection="1">
      <alignment horizontal="center" vertical="center"/>
      <protection locked="0"/>
    </xf>
    <xf numFmtId="0" fontId="8" fillId="11" borderId="2" xfId="0" applyFont="1" applyFill="1" applyBorder="1" applyAlignment="1" applyProtection="1">
      <alignment horizontal="center" vertical="center"/>
      <protection locked="0"/>
    </xf>
    <xf numFmtId="0" fontId="8" fillId="14" borderId="2" xfId="0" applyFont="1" applyFill="1" applyBorder="1" applyAlignment="1" applyProtection="1">
      <alignment horizontal="center" vertical="center"/>
      <protection locked="0"/>
    </xf>
    <xf numFmtId="0" fontId="4" fillId="15" borderId="2" xfId="0" applyFont="1" applyFill="1" applyBorder="1" applyAlignment="1" applyProtection="1">
      <alignment horizontal="center" vertical="center"/>
      <protection locked="0"/>
    </xf>
    <xf numFmtId="0" fontId="6" fillId="7" borderId="2" xfId="0" applyFont="1" applyFill="1" applyBorder="1" applyAlignment="1" applyProtection="1">
      <alignment horizontal="left" vertical="center"/>
      <protection locked="0"/>
    </xf>
    <xf numFmtId="164" fontId="6" fillId="0" borderId="1" xfId="0" applyNumberFormat="1" applyFont="1" applyBorder="1" applyAlignment="1">
      <alignment horizontal="center" vertical="center"/>
    </xf>
    <xf numFmtId="0" fontId="6" fillId="2" borderId="0" xfId="0" applyFont="1" applyFill="1" applyAlignment="1" applyProtection="1">
      <alignment horizontal="center" vertical="center"/>
      <protection locked="0"/>
    </xf>
    <xf numFmtId="0" fontId="11" fillId="0" borderId="2" xfId="0" applyFont="1" applyBorder="1" applyAlignment="1" applyProtection="1">
      <alignment horizontal="center" vertical="center" wrapText="1"/>
      <protection locked="0"/>
    </xf>
    <xf numFmtId="0" fontId="4" fillId="9" borderId="0" xfId="0" applyFont="1" applyFill="1"/>
    <xf numFmtId="0" fontId="16" fillId="9" borderId="0" xfId="0" applyFont="1" applyFill="1"/>
    <xf numFmtId="0" fontId="35" fillId="0" borderId="0" xfId="0" applyFont="1" applyAlignment="1">
      <alignment horizontal="right" vertical="center"/>
    </xf>
    <xf numFmtId="0" fontId="21" fillId="0" borderId="0" xfId="0" applyFont="1" applyAlignment="1">
      <alignment vertical="center"/>
    </xf>
    <xf numFmtId="0" fontId="8" fillId="0" borderId="15" xfId="0" applyFont="1" applyBorder="1" applyAlignment="1" applyProtection="1">
      <alignment horizontal="left" vertical="center" wrapText="1"/>
      <protection locked="0"/>
    </xf>
    <xf numFmtId="0" fontId="6" fillId="0" borderId="15" xfId="0" applyFont="1" applyBorder="1" applyAlignment="1" applyProtection="1">
      <alignment horizontal="left" vertical="center" wrapText="1"/>
      <protection locked="0"/>
    </xf>
    <xf numFmtId="0" fontId="0" fillId="0" borderId="0" xfId="0" applyAlignment="1">
      <alignment vertical="center"/>
    </xf>
    <xf numFmtId="0" fontId="8" fillId="13" borderId="0" xfId="0" applyFont="1" applyFill="1" applyAlignment="1" applyProtection="1">
      <alignment horizontal="center" vertical="center"/>
      <protection locked="0"/>
    </xf>
    <xf numFmtId="0" fontId="11" fillId="0" borderId="2" xfId="0" applyFont="1" applyBorder="1" applyAlignment="1" applyProtection="1">
      <alignment horizontal="left" vertical="center"/>
      <protection locked="0"/>
    </xf>
    <xf numFmtId="0" fontId="11"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4" xfId="0" applyFont="1" applyBorder="1" applyAlignment="1" applyProtection="1">
      <alignment horizontal="center" vertical="center" wrapText="1"/>
      <protection locked="0"/>
    </xf>
    <xf numFmtId="0" fontId="4" fillId="9" borderId="0" xfId="0" applyFont="1" applyFill="1" applyAlignment="1" applyProtection="1">
      <alignment horizontal="center" vertical="center" wrapText="1"/>
      <protection locked="0"/>
    </xf>
    <xf numFmtId="0" fontId="7" fillId="0" borderId="0" xfId="1" applyAlignment="1" applyProtection="1">
      <alignment horizontal="left" vertical="center"/>
      <protection locked="0"/>
    </xf>
    <xf numFmtId="0" fontId="5" fillId="0" borderId="0" xfId="0" applyFont="1" applyAlignment="1" applyProtection="1">
      <alignment horizontal="center" vertical="center"/>
      <protection locked="0"/>
    </xf>
    <xf numFmtId="0" fontId="10" fillId="0" borderId="2" xfId="0" applyFont="1" applyBorder="1" applyAlignment="1" applyProtection="1">
      <alignment horizontal="center" vertical="center" wrapText="1"/>
      <protection locked="0"/>
    </xf>
    <xf numFmtId="165" fontId="6" fillId="0" borderId="2" xfId="0" applyNumberFormat="1" applyFont="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18" fillId="0" borderId="0" xfId="0" applyFont="1" applyAlignment="1" applyProtection="1">
      <alignment vertical="center"/>
      <protection locked="0"/>
    </xf>
    <xf numFmtId="164" fontId="9" fillId="0" borderId="6" xfId="0" applyNumberFormat="1" applyFont="1" applyBorder="1" applyAlignment="1" applyProtection="1">
      <alignment vertical="center"/>
      <protection locked="0"/>
    </xf>
    <xf numFmtId="0" fontId="11" fillId="0" borderId="2" xfId="0" applyFont="1" applyBorder="1" applyAlignment="1" applyProtection="1">
      <alignment horizontal="left" vertical="center" wrapText="1"/>
      <protection locked="0"/>
    </xf>
    <xf numFmtId="0" fontId="6" fillId="10" borderId="0" xfId="0" applyFont="1" applyFill="1" applyAlignment="1" applyProtection="1">
      <alignment horizontal="center" vertical="center"/>
      <protection locked="0"/>
    </xf>
    <xf numFmtId="0" fontId="5" fillId="0" borderId="2" xfId="0" applyFont="1" applyBorder="1" applyAlignment="1" applyProtection="1">
      <alignment horizontal="center" vertical="center" wrapText="1"/>
      <protection locked="0"/>
    </xf>
    <xf numFmtId="0" fontId="5" fillId="10" borderId="0" xfId="0" applyFont="1" applyFill="1" applyAlignment="1" applyProtection="1">
      <alignment horizontal="center" vertical="center"/>
      <protection locked="0"/>
    </xf>
    <xf numFmtId="0" fontId="6" fillId="10" borderId="16" xfId="0" applyFont="1" applyFill="1" applyBorder="1" applyAlignment="1" applyProtection="1">
      <alignment horizontal="center" vertical="center"/>
      <protection locked="0"/>
    </xf>
    <xf numFmtId="0" fontId="18" fillId="0" borderId="0" xfId="0" applyFont="1" applyAlignment="1" applyProtection="1">
      <alignment horizontal="center" vertical="center"/>
      <protection locked="0"/>
    </xf>
    <xf numFmtId="0" fontId="6" fillId="4" borderId="2" xfId="0" applyFont="1" applyFill="1" applyBorder="1" applyAlignment="1" applyProtection="1">
      <alignment horizontal="center" vertical="center"/>
      <protection locked="0"/>
    </xf>
    <xf numFmtId="0" fontId="41" fillId="4" borderId="2" xfId="0" applyFont="1" applyFill="1" applyBorder="1" applyAlignment="1" applyProtection="1">
      <alignment horizontal="center" vertical="center"/>
      <protection locked="0"/>
    </xf>
    <xf numFmtId="165" fontId="6" fillId="0" borderId="2" xfId="2" applyNumberFormat="1" applyFont="1" applyBorder="1" applyAlignment="1" applyProtection="1">
      <alignment horizontal="center" vertical="center"/>
      <protection locked="0"/>
    </xf>
    <xf numFmtId="164" fontId="6" fillId="0" borderId="0" xfId="0" applyNumberFormat="1" applyFont="1" applyAlignment="1">
      <alignment horizontal="center" vertical="center"/>
    </xf>
    <xf numFmtId="164" fontId="5" fillId="13" borderId="0" xfId="0" applyNumberFormat="1" applyFont="1" applyFill="1" applyAlignment="1" applyProtection="1">
      <alignment horizontal="center" vertical="center"/>
      <protection locked="0"/>
    </xf>
    <xf numFmtId="164" fontId="5" fillId="16" borderId="0" xfId="0" applyNumberFormat="1" applyFont="1" applyFill="1" applyAlignment="1" applyProtection="1">
      <alignment horizontal="center" vertical="center"/>
      <protection locked="0"/>
    </xf>
    <xf numFmtId="0" fontId="42" fillId="13" borderId="0" xfId="0" applyFont="1" applyFill="1" applyAlignment="1" applyProtection="1">
      <alignment horizontal="center" vertical="center"/>
      <protection locked="0"/>
    </xf>
    <xf numFmtId="0" fontId="10" fillId="10" borderId="0" xfId="0" applyFont="1" applyFill="1" applyAlignment="1" applyProtection="1">
      <alignment horizontal="center" vertical="center"/>
      <protection locked="0"/>
    </xf>
    <xf numFmtId="0" fontId="11" fillId="13" borderId="0" xfId="0" applyFont="1" applyFill="1" applyAlignment="1" applyProtection="1">
      <alignment horizontal="center" vertical="center"/>
      <protection locked="0"/>
    </xf>
    <xf numFmtId="165" fontId="11" fillId="16" borderId="0" xfId="2" applyNumberFormat="1" applyFont="1" applyFill="1" applyAlignment="1" applyProtection="1">
      <alignment horizontal="center" vertical="center"/>
      <protection locked="0"/>
    </xf>
    <xf numFmtId="0" fontId="11" fillId="0" borderId="0" xfId="0" applyFont="1" applyAlignment="1" applyProtection="1">
      <alignment horizontal="center" vertical="center"/>
      <protection locked="0"/>
    </xf>
    <xf numFmtId="0" fontId="11" fillId="16" borderId="0" xfId="0" applyFont="1" applyFill="1" applyAlignment="1" applyProtection="1">
      <alignment horizontal="center" vertical="center"/>
      <protection locked="0"/>
    </xf>
    <xf numFmtId="0" fontId="11" fillId="10" borderId="19" xfId="0" applyFont="1" applyFill="1" applyBorder="1" applyAlignment="1" applyProtection="1">
      <alignment horizontal="center" vertical="center"/>
      <protection locked="0"/>
    </xf>
    <xf numFmtId="0" fontId="11" fillId="14" borderId="0" xfId="0" applyFont="1" applyFill="1" applyAlignment="1" applyProtection="1">
      <alignment horizontal="center" vertical="center"/>
      <protection locked="0"/>
    </xf>
    <xf numFmtId="0" fontId="11" fillId="10" borderId="0" xfId="0" applyFont="1" applyFill="1" applyAlignment="1" applyProtection="1">
      <alignment horizontal="center" vertical="center"/>
      <protection locked="0"/>
    </xf>
    <xf numFmtId="165" fontId="10" fillId="14" borderId="0" xfId="0" applyNumberFormat="1" applyFont="1" applyFill="1" applyAlignment="1" applyProtection="1">
      <alignment horizontal="center" vertical="center"/>
      <protection locked="0"/>
    </xf>
    <xf numFmtId="0" fontId="17" fillId="10" borderId="0" xfId="0" applyFont="1" applyFill="1"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3" fillId="10" borderId="0" xfId="0" applyFont="1" applyFill="1" applyProtection="1">
      <protection locked="0"/>
    </xf>
    <xf numFmtId="165" fontId="6" fillId="0" borderId="2" xfId="0" applyNumberFormat="1" applyFont="1" applyBorder="1" applyAlignment="1">
      <alignment vertical="center"/>
    </xf>
    <xf numFmtId="0" fontId="5" fillId="3" borderId="2" xfId="0" applyFont="1" applyFill="1" applyBorder="1" applyAlignment="1" applyProtection="1">
      <alignment vertical="center"/>
      <protection locked="0"/>
    </xf>
    <xf numFmtId="165" fontId="6" fillId="0" borderId="2" xfId="0" applyNumberFormat="1" applyFont="1" applyBorder="1" applyAlignment="1">
      <alignment vertical="center" wrapText="1"/>
    </xf>
    <xf numFmtId="164" fontId="9" fillId="0" borderId="1" xfId="0" applyNumberFormat="1" applyFont="1" applyBorder="1" applyAlignment="1">
      <alignment horizontal="center" vertical="center"/>
    </xf>
    <xf numFmtId="0" fontId="10" fillId="16" borderId="2" xfId="0" applyFont="1" applyFill="1" applyBorder="1" applyAlignment="1" applyProtection="1">
      <alignment horizontal="center" vertical="center" wrapText="1"/>
      <protection locked="0"/>
    </xf>
    <xf numFmtId="0" fontId="13" fillId="0" borderId="2" xfId="0" applyFont="1" applyBorder="1" applyAlignment="1" applyProtection="1">
      <alignment vertical="center" wrapText="1"/>
      <protection locked="0"/>
    </xf>
    <xf numFmtId="0" fontId="37" fillId="9" borderId="7" xfId="0" applyFont="1" applyFill="1" applyBorder="1" applyAlignment="1" applyProtection="1">
      <alignment horizontal="left" vertical="top" wrapText="1"/>
      <protection locked="0"/>
    </xf>
    <xf numFmtId="0" fontId="37" fillId="9" borderId="8" xfId="0" applyFont="1" applyFill="1" applyBorder="1" applyAlignment="1" applyProtection="1">
      <alignment horizontal="left" vertical="top" wrapText="1"/>
      <protection locked="0"/>
    </xf>
    <xf numFmtId="0" fontId="37" fillId="9" borderId="9" xfId="0" applyFont="1" applyFill="1" applyBorder="1" applyAlignment="1" applyProtection="1">
      <alignment horizontal="left" vertical="top" wrapText="1"/>
      <protection locked="0"/>
    </xf>
    <xf numFmtId="0" fontId="2" fillId="2" borderId="6"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7" fillId="9" borderId="0" xfId="0" applyFont="1" applyFill="1" applyAlignment="1">
      <alignment horizontal="center"/>
    </xf>
    <xf numFmtId="0" fontId="28" fillId="9" borderId="0" xfId="0" applyFont="1" applyFill="1" applyAlignment="1">
      <alignment horizontal="center" vertical="center" wrapText="1"/>
    </xf>
    <xf numFmtId="0" fontId="6" fillId="0" borderId="0" xfId="0" applyFont="1" applyAlignment="1">
      <alignment horizontal="left"/>
    </xf>
    <xf numFmtId="0" fontId="5" fillId="3" borderId="15" xfId="0" applyFont="1" applyFill="1" applyBorder="1" applyAlignment="1" applyProtection="1">
      <alignment horizontal="center" vertical="center" wrapText="1"/>
      <protection locked="0"/>
    </xf>
    <xf numFmtId="0" fontId="5" fillId="3" borderId="14" xfId="0" applyFont="1" applyFill="1" applyBorder="1" applyAlignment="1" applyProtection="1">
      <alignment horizontal="center" vertical="center" wrapText="1"/>
      <protection locked="0"/>
    </xf>
    <xf numFmtId="14" fontId="6" fillId="0" borderId="0" xfId="0" applyNumberFormat="1" applyFont="1" applyAlignment="1">
      <alignment horizontal="left"/>
    </xf>
    <xf numFmtId="0" fontId="5" fillId="0" borderId="7"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7" fillId="0" borderId="0" xfId="1" applyAlignment="1" applyProtection="1">
      <alignment horizontal="left"/>
    </xf>
    <xf numFmtId="0" fontId="5" fillId="0" borderId="0" xfId="0" applyFont="1" applyAlignment="1">
      <alignment horizontal="left"/>
    </xf>
    <xf numFmtId="0" fontId="6" fillId="0" borderId="0" xfId="0" applyFont="1" applyAlignment="1" applyProtection="1">
      <alignment horizontal="left" vertical="center" wrapText="1"/>
      <protection locked="0"/>
    </xf>
    <xf numFmtId="0" fontId="35" fillId="0" borderId="0" xfId="0" applyFont="1" applyAlignment="1">
      <alignment horizontal="left" vertical="center"/>
    </xf>
    <xf numFmtId="0" fontId="21" fillId="0" borderId="3" xfId="0" applyFont="1" applyBorder="1" applyAlignment="1">
      <alignment horizontal="left" vertical="center"/>
    </xf>
    <xf numFmtId="0" fontId="31" fillId="14" borderId="3" xfId="0" applyFont="1" applyFill="1" applyBorder="1" applyAlignment="1" applyProtection="1">
      <alignment horizontal="center" vertical="center"/>
      <protection locked="0"/>
    </xf>
    <xf numFmtId="0" fontId="4" fillId="15" borderId="3" xfId="0" applyFont="1" applyFill="1" applyBorder="1" applyAlignment="1" applyProtection="1">
      <alignment horizontal="center" vertical="center"/>
      <protection locked="0"/>
    </xf>
    <xf numFmtId="0" fontId="14" fillId="16" borderId="2" xfId="0" applyFont="1" applyFill="1" applyBorder="1" applyAlignment="1" applyProtection="1">
      <alignment horizontal="left" vertical="center"/>
      <protection locked="0"/>
    </xf>
    <xf numFmtId="0" fontId="6" fillId="16" borderId="4" xfId="0" applyFont="1" applyFill="1" applyBorder="1" applyAlignment="1" applyProtection="1">
      <alignment horizontal="left" vertical="center" wrapText="1"/>
      <protection locked="0"/>
    </xf>
    <xf numFmtId="0" fontId="6" fillId="16" borderId="5" xfId="0" applyFont="1" applyFill="1" applyBorder="1" applyAlignment="1" applyProtection="1">
      <alignment horizontal="left" vertical="center" wrapText="1"/>
      <protection locked="0"/>
    </xf>
    <xf numFmtId="0" fontId="6" fillId="16" borderId="1" xfId="0" applyFont="1" applyFill="1" applyBorder="1" applyAlignment="1" applyProtection="1">
      <alignment horizontal="left" vertical="center" wrapText="1"/>
      <protection locked="0"/>
    </xf>
    <xf numFmtId="0" fontId="32" fillId="16" borderId="12" xfId="0" applyFont="1" applyFill="1" applyBorder="1" applyAlignment="1" applyProtection="1">
      <alignment horizontal="center" vertical="center"/>
      <protection locked="0"/>
    </xf>
    <xf numFmtId="0" fontId="30" fillId="0" borderId="2" xfId="0" applyFont="1" applyBorder="1" applyAlignment="1" applyProtection="1">
      <alignment horizontal="center" vertical="center"/>
      <protection locked="0"/>
    </xf>
    <xf numFmtId="0" fontId="21" fillId="0" borderId="6" xfId="0" applyFont="1" applyBorder="1" applyAlignment="1">
      <alignment horizontal="left" vertical="center"/>
    </xf>
    <xf numFmtId="0" fontId="6" fillId="0" borderId="5" xfId="0" applyFont="1" applyBorder="1" applyAlignment="1" applyProtection="1">
      <alignment horizontal="center" vertical="center"/>
      <protection locked="0"/>
    </xf>
    <xf numFmtId="0" fontId="10" fillId="3" borderId="2" xfId="0" applyFont="1" applyFill="1" applyBorder="1" applyAlignment="1" applyProtection="1">
      <alignment horizontal="left" vertical="center"/>
      <protection locked="0"/>
    </xf>
    <xf numFmtId="0" fontId="10" fillId="5" borderId="2" xfId="0" applyFont="1" applyFill="1" applyBorder="1" applyAlignment="1" applyProtection="1">
      <alignment horizontal="left" vertical="center"/>
      <protection locked="0"/>
    </xf>
    <xf numFmtId="0" fontId="10" fillId="6" borderId="2" xfId="0" applyFont="1" applyFill="1" applyBorder="1" applyAlignment="1" applyProtection="1">
      <alignment horizontal="center" vertical="center"/>
      <protection locked="0"/>
    </xf>
    <xf numFmtId="0" fontId="11" fillId="7" borderId="2" xfId="0" applyFont="1" applyFill="1" applyBorder="1" applyAlignment="1" applyProtection="1">
      <alignment horizontal="left" vertical="center"/>
      <protection locked="0"/>
    </xf>
    <xf numFmtId="0" fontId="11" fillId="0" borderId="2" xfId="0" applyFont="1" applyBorder="1" applyAlignment="1" applyProtection="1">
      <alignment horizontal="left" vertical="center"/>
      <protection locked="0"/>
    </xf>
    <xf numFmtId="0" fontId="6" fillId="0" borderId="13" xfId="0" applyFont="1" applyBorder="1" applyAlignment="1" applyProtection="1">
      <alignment horizontal="left" vertical="center"/>
      <protection locked="0"/>
    </xf>
    <xf numFmtId="0" fontId="14" fillId="0" borderId="2" xfId="0"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14" fillId="0" borderId="2" xfId="0" applyFont="1" applyBorder="1" applyAlignment="1" applyProtection="1">
      <alignment horizontal="left" vertical="center" wrapText="1"/>
      <protection locked="0"/>
    </xf>
    <xf numFmtId="0" fontId="14" fillId="0" borderId="4" xfId="0" applyFont="1" applyBorder="1" applyAlignment="1" applyProtection="1">
      <alignment horizontal="left" vertical="center" wrapText="1"/>
      <protection locked="0"/>
    </xf>
    <xf numFmtId="0" fontId="13" fillId="0" borderId="2" xfId="0" applyFont="1" applyBorder="1" applyAlignment="1" applyProtection="1">
      <alignment horizontal="left" vertical="center"/>
      <protection locked="0"/>
    </xf>
    <xf numFmtId="0" fontId="9" fillId="0" borderId="2" xfId="0" applyFont="1" applyBorder="1" applyAlignment="1" applyProtection="1">
      <alignment horizontal="left" vertical="center" wrapText="1"/>
      <protection locked="0"/>
    </xf>
    <xf numFmtId="0" fontId="11" fillId="0" borderId="4" xfId="0" applyFont="1" applyBorder="1" applyAlignment="1" applyProtection="1">
      <alignment horizontal="left" vertical="center"/>
      <protection locked="0"/>
    </xf>
    <xf numFmtId="0" fontId="6" fillId="0" borderId="6" xfId="0" applyFont="1" applyBorder="1" applyAlignment="1" applyProtection="1">
      <alignment horizontal="left" vertical="center"/>
      <protection locked="0"/>
    </xf>
    <xf numFmtId="0" fontId="6" fillId="0" borderId="14" xfId="0" applyFont="1" applyBorder="1" applyAlignment="1" applyProtection="1">
      <alignment horizontal="left" vertical="center"/>
      <protection locked="0"/>
    </xf>
    <xf numFmtId="0" fontId="11" fillId="0" borderId="2" xfId="0" applyFont="1" applyBorder="1" applyAlignment="1" applyProtection="1">
      <alignment horizontal="left" vertical="center" wrapText="1"/>
      <protection locked="0"/>
    </xf>
    <xf numFmtId="0" fontId="10" fillId="5" borderId="4" xfId="0" applyFont="1" applyFill="1" applyBorder="1" applyAlignment="1" applyProtection="1">
      <alignment horizontal="left" vertical="center"/>
      <protection locked="0"/>
    </xf>
    <xf numFmtId="0" fontId="10" fillId="5" borderId="5" xfId="0" applyFont="1" applyFill="1" applyBorder="1" applyAlignment="1" applyProtection="1">
      <alignment horizontal="left" vertical="center"/>
      <protection locked="0"/>
    </xf>
    <xf numFmtId="0" fontId="11" fillId="0" borderId="0" xfId="0" applyFont="1" applyAlignment="1" applyProtection="1">
      <alignment horizontal="left" vertical="center"/>
      <protection locked="0"/>
    </xf>
    <xf numFmtId="0" fontId="11" fillId="0" borderId="4" xfId="0" applyFont="1" applyBorder="1" applyAlignment="1" applyProtection="1">
      <alignment horizontal="left" vertical="center" wrapText="1"/>
      <protection locked="0"/>
    </xf>
    <xf numFmtId="0" fontId="11" fillId="0" borderId="5" xfId="0" applyFont="1" applyBorder="1" applyAlignment="1" applyProtection="1">
      <alignment horizontal="left" vertical="center" wrapText="1"/>
      <protection locked="0"/>
    </xf>
    <xf numFmtId="0" fontId="11" fillId="0" borderId="1" xfId="0" applyFont="1" applyBorder="1" applyAlignment="1" applyProtection="1">
      <alignment horizontal="left" vertical="center" wrapText="1"/>
      <protection locked="0"/>
    </xf>
    <xf numFmtId="6" fontId="11" fillId="0" borderId="4" xfId="0" applyNumberFormat="1" applyFont="1" applyBorder="1" applyAlignment="1" applyProtection="1">
      <alignment horizontal="left" vertical="center" wrapText="1"/>
      <protection locked="0"/>
    </xf>
    <xf numFmtId="6" fontId="11" fillId="0" borderId="5" xfId="0" applyNumberFormat="1" applyFont="1" applyBorder="1" applyAlignment="1" applyProtection="1">
      <alignment horizontal="left" vertical="center" wrapText="1"/>
      <protection locked="0"/>
    </xf>
    <xf numFmtId="6" fontId="11" fillId="0" borderId="1" xfId="0" applyNumberFormat="1" applyFont="1" applyBorder="1" applyAlignment="1" applyProtection="1">
      <alignment horizontal="left" vertical="center" wrapText="1"/>
      <protection locked="0"/>
    </xf>
    <xf numFmtId="0" fontId="11" fillId="16" borderId="4" xfId="0" applyFont="1" applyFill="1" applyBorder="1" applyAlignment="1" applyProtection="1">
      <alignment horizontal="left" vertical="center" wrapText="1"/>
      <protection locked="0"/>
    </xf>
    <xf numFmtId="0" fontId="11" fillId="16" borderId="5" xfId="0" applyFont="1" applyFill="1" applyBorder="1" applyAlignment="1" applyProtection="1">
      <alignment horizontal="left" vertical="center" wrapText="1"/>
      <protection locked="0"/>
    </xf>
    <xf numFmtId="0" fontId="11" fillId="16" borderId="1" xfId="0" applyFont="1" applyFill="1" applyBorder="1" applyAlignment="1" applyProtection="1">
      <alignment horizontal="left" vertical="center" wrapText="1"/>
      <protection locked="0"/>
    </xf>
    <xf numFmtId="0" fontId="11" fillId="0" borderId="4"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0" fillId="6" borderId="4" xfId="0" applyFont="1" applyFill="1" applyBorder="1" applyAlignment="1" applyProtection="1">
      <alignment horizontal="center" vertical="center"/>
      <protection locked="0"/>
    </xf>
    <xf numFmtId="0" fontId="10" fillId="6" borderId="5" xfId="0" applyFont="1" applyFill="1" applyBorder="1" applyAlignment="1" applyProtection="1">
      <alignment horizontal="center" vertical="center"/>
      <protection locked="0"/>
    </xf>
    <xf numFmtId="0" fontId="10" fillId="6" borderId="1" xfId="0" applyFont="1" applyFill="1" applyBorder="1" applyAlignment="1" applyProtection="1">
      <alignment horizontal="center" vertical="center"/>
      <protection locked="0"/>
    </xf>
    <xf numFmtId="0" fontId="11" fillId="0" borderId="5" xfId="0" applyFont="1" applyBorder="1" applyAlignment="1" applyProtection="1">
      <alignment horizontal="left" vertical="center"/>
      <protection locked="0"/>
    </xf>
    <xf numFmtId="0" fontId="11" fillId="0" borderId="1" xfId="0" applyFont="1" applyBorder="1" applyAlignment="1" applyProtection="1">
      <alignment horizontal="left" vertical="center"/>
      <protection locked="0"/>
    </xf>
    <xf numFmtId="0" fontId="15" fillId="0" borderId="0" xfId="0" applyFont="1" applyAlignment="1" applyProtection="1">
      <alignment horizontal="center" vertical="center"/>
      <protection locked="0"/>
    </xf>
    <xf numFmtId="0" fontId="11" fillId="0" borderId="5" xfId="0" applyFont="1" applyBorder="1" applyAlignment="1" applyProtection="1">
      <alignment horizontal="center" vertical="center" wrapText="1"/>
      <protection locked="0"/>
    </xf>
    <xf numFmtId="0" fontId="17" fillId="0" borderId="2" xfId="0" applyFont="1" applyBorder="1" applyAlignment="1" applyProtection="1">
      <alignment horizontal="center" vertical="center" wrapText="1"/>
      <protection locked="0"/>
    </xf>
    <xf numFmtId="0" fontId="22" fillId="0" borderId="2" xfId="0" applyFont="1" applyBorder="1" applyAlignment="1" applyProtection="1">
      <alignment horizontal="center" vertical="center" wrapText="1"/>
      <protection locked="0"/>
    </xf>
    <xf numFmtId="0" fontId="22" fillId="0" borderId="6" xfId="0" applyFont="1" applyBorder="1" applyAlignment="1" applyProtection="1">
      <alignment horizontal="center" vertical="center" wrapText="1"/>
      <protection locked="0"/>
    </xf>
    <xf numFmtId="0" fontId="5" fillId="13" borderId="0" xfId="0" applyFont="1" applyFill="1" applyAlignment="1" applyProtection="1">
      <alignment horizontal="center" vertical="center"/>
      <protection locked="0"/>
    </xf>
    <xf numFmtId="0" fontId="11" fillId="7" borderId="2" xfId="0" applyFont="1" applyFill="1" applyBorder="1" applyAlignment="1" applyProtection="1">
      <alignment horizontal="left" vertical="center" wrapText="1"/>
      <protection locked="0"/>
    </xf>
    <xf numFmtId="164" fontId="9" fillId="0" borderId="4"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10" fillId="0" borderId="2" xfId="0" applyFont="1" applyBorder="1" applyAlignment="1" applyProtection="1">
      <alignment horizontal="center" vertical="center" wrapText="1"/>
      <protection locked="0"/>
    </xf>
    <xf numFmtId="0" fontId="10" fillId="0" borderId="2" xfId="0" applyFont="1" applyBorder="1" applyAlignment="1" applyProtection="1">
      <alignment horizontal="center" vertical="center"/>
      <protection locked="0"/>
    </xf>
    <xf numFmtId="0" fontId="5" fillId="3" borderId="2"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6" fillId="0" borderId="0" xfId="0" applyFont="1" applyAlignment="1" applyProtection="1">
      <alignment horizontal="left" vertical="center"/>
      <protection locked="0"/>
    </xf>
    <xf numFmtId="165" fontId="6" fillId="0" borderId="2" xfId="0" applyNumberFormat="1" applyFont="1" applyBorder="1" applyAlignment="1">
      <alignment horizontal="center" vertical="center"/>
    </xf>
    <xf numFmtId="0" fontId="4" fillId="9" borderId="0" xfId="0" applyFont="1" applyFill="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7" fillId="0" borderId="0" xfId="1" applyAlignment="1" applyProtection="1">
      <alignment horizontal="left" vertical="center"/>
      <protection locked="0"/>
    </xf>
    <xf numFmtId="165" fontId="6" fillId="12" borderId="2" xfId="0" applyNumberFormat="1" applyFont="1" applyFill="1" applyBorder="1" applyAlignment="1">
      <alignment horizontal="center" vertical="center"/>
    </xf>
    <xf numFmtId="0" fontId="6" fillId="0" borderId="17"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10" fillId="3" borderId="2" xfId="0" applyFont="1" applyFill="1" applyBorder="1" applyAlignment="1" applyProtection="1">
      <alignment horizontal="center" vertical="center"/>
      <protection locked="0"/>
    </xf>
    <xf numFmtId="0" fontId="12" fillId="0" borderId="2" xfId="0" applyFont="1" applyBorder="1" applyAlignment="1" applyProtection="1">
      <alignment horizontal="left" vertical="center"/>
      <protection locked="0"/>
    </xf>
    <xf numFmtId="0" fontId="11" fillId="14" borderId="19" xfId="0" applyFont="1" applyFill="1" applyBorder="1" applyAlignment="1" applyProtection="1">
      <alignment horizontal="center" vertical="center"/>
      <protection locked="0"/>
    </xf>
    <xf numFmtId="0" fontId="11" fillId="14" borderId="0" xfId="0" applyFont="1" applyFill="1" applyAlignment="1" applyProtection="1">
      <alignment horizontal="center" vertical="center"/>
      <protection locked="0"/>
    </xf>
    <xf numFmtId="165" fontId="45" fillId="0" borderId="2" xfId="0" applyNumberFormat="1" applyFont="1" applyBorder="1" applyAlignment="1">
      <alignment horizontal="center" vertical="center"/>
    </xf>
    <xf numFmtId="0" fontId="10" fillId="0" borderId="4" xfId="0" applyFont="1" applyBorder="1" applyAlignment="1" applyProtection="1">
      <alignment horizontal="left" vertical="center" wrapText="1"/>
      <protection locked="0"/>
    </xf>
    <xf numFmtId="0" fontId="10" fillId="0" borderId="5" xfId="0" applyFont="1" applyBorder="1" applyAlignment="1" applyProtection="1">
      <alignment horizontal="left" vertical="center" wrapText="1"/>
      <protection locked="0"/>
    </xf>
    <xf numFmtId="0" fontId="10" fillId="0" borderId="1" xfId="0" applyFont="1" applyBorder="1" applyAlignment="1" applyProtection="1">
      <alignment horizontal="left" vertical="center" wrapText="1"/>
      <protection locked="0"/>
    </xf>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EFAE2"/>
      <color rgb="FFFCF9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2" name="Straight Arrow Connector 1">
          <a:extLst>
            <a:ext uri="{FF2B5EF4-FFF2-40B4-BE49-F238E27FC236}">
              <a16:creationId xmlns:a16="http://schemas.microsoft.com/office/drawing/2014/main" id="{0B43CAA6-5C09-44C8-A542-B0E54C7DFDCA}"/>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3" name="Picture 2">
          <a:extLst>
            <a:ext uri="{FF2B5EF4-FFF2-40B4-BE49-F238E27FC236}">
              <a16:creationId xmlns:a16="http://schemas.microsoft.com/office/drawing/2014/main" id="{962874C2-1ED7-4793-9202-4ABCDD04E70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556855" y="39585"/>
          <a:ext cx="3285411" cy="7089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2" name="Straight Arrow Connector 1">
          <a:extLst>
            <a:ext uri="{FF2B5EF4-FFF2-40B4-BE49-F238E27FC236}">
              <a16:creationId xmlns:a16="http://schemas.microsoft.com/office/drawing/2014/main" id="{6093C085-AB0F-422B-8C68-DF4AF574D3DB}"/>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3" name="Picture 2">
          <a:extLst>
            <a:ext uri="{FF2B5EF4-FFF2-40B4-BE49-F238E27FC236}">
              <a16:creationId xmlns:a16="http://schemas.microsoft.com/office/drawing/2014/main" id="{A50AD43B-1082-485E-868D-25E09A37FE2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556855" y="39585"/>
          <a:ext cx="3285411" cy="7089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2" name="Straight Arrow Connector 1">
          <a:extLst>
            <a:ext uri="{FF2B5EF4-FFF2-40B4-BE49-F238E27FC236}">
              <a16:creationId xmlns:a16="http://schemas.microsoft.com/office/drawing/2014/main" id="{BC5FDD49-752E-4E37-81CB-73C77CA826FF}"/>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3" name="Picture 2">
          <a:extLst>
            <a:ext uri="{FF2B5EF4-FFF2-40B4-BE49-F238E27FC236}">
              <a16:creationId xmlns:a16="http://schemas.microsoft.com/office/drawing/2014/main" id="{FAEBB4AA-5533-415F-A864-53177850810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556855" y="39585"/>
          <a:ext cx="3285411" cy="7089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123825</xdr:colOff>
      <xdr:row>12</xdr:row>
      <xdr:rowOff>19050</xdr:rowOff>
    </xdr:from>
    <xdr:to>
      <xdr:col>13</xdr:col>
      <xdr:colOff>269421</xdr:colOff>
      <xdr:row>12</xdr:row>
      <xdr:rowOff>164646</xdr:rowOff>
    </xdr:to>
    <xdr:cxnSp macro="">
      <xdr:nvCxnSpPr>
        <xdr:cNvPr id="2" name="Straight Arrow Connector 1">
          <a:extLst>
            <a:ext uri="{FF2B5EF4-FFF2-40B4-BE49-F238E27FC236}">
              <a16:creationId xmlns:a16="http://schemas.microsoft.com/office/drawing/2014/main" id="{92C087C8-65A0-449E-A898-661F1C1DAA96}"/>
            </a:ext>
          </a:extLst>
        </xdr:cNvPr>
        <xdr:cNvCxnSpPr/>
      </xdr:nvCxnSpPr>
      <xdr:spPr>
        <a:xfrm>
          <a:off x="16022411" y="2669721"/>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765193</xdr:colOff>
      <xdr:row>1</xdr:row>
      <xdr:rowOff>81764</xdr:rowOff>
    </xdr:to>
    <xdr:pic>
      <xdr:nvPicPr>
        <xdr:cNvPr id="3" name="Picture 2">
          <a:extLst>
            <a:ext uri="{FF2B5EF4-FFF2-40B4-BE49-F238E27FC236}">
              <a16:creationId xmlns:a16="http://schemas.microsoft.com/office/drawing/2014/main" id="{4FABA3F5-5073-4CC7-88AB-926A1832EBE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815391" y="39585"/>
          <a:ext cx="3455500" cy="71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1440180</xdr:colOff>
      <xdr:row>0</xdr:row>
      <xdr:rowOff>45720</xdr:rowOff>
    </xdr:from>
    <xdr:to>
      <xdr:col>5</xdr:col>
      <xdr:colOff>741785</xdr:colOff>
      <xdr:row>0</xdr:row>
      <xdr:rowOff>1097371</xdr:rowOff>
    </xdr:to>
    <xdr:pic>
      <xdr:nvPicPr>
        <xdr:cNvPr id="2" name="Picture 6">
          <a:extLst>
            <a:ext uri="{FF2B5EF4-FFF2-40B4-BE49-F238E27FC236}">
              <a16:creationId xmlns:a16="http://schemas.microsoft.com/office/drawing/2014/main" id="{EF5F0D06-50BA-46AB-A692-D2AFB9E07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 y="45720"/>
          <a:ext cx="6914606" cy="10516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233265</xdr:colOff>
      <xdr:row>22</xdr:row>
      <xdr:rowOff>52915</xdr:rowOff>
    </xdr:from>
    <xdr:to>
      <xdr:col>6</xdr:col>
      <xdr:colOff>56030</xdr:colOff>
      <xdr:row>22</xdr:row>
      <xdr:rowOff>3105903</xdr:rowOff>
    </xdr:to>
    <xdr:pic>
      <xdr:nvPicPr>
        <xdr:cNvPr id="3" name="Picture 2">
          <a:extLst>
            <a:ext uri="{FF2B5EF4-FFF2-40B4-BE49-F238E27FC236}">
              <a16:creationId xmlns:a16="http://schemas.microsoft.com/office/drawing/2014/main" id="{0236887D-B9A1-AA6C-4345-B01159E8B5D8}"/>
            </a:ext>
          </a:extLst>
        </xdr:cNvPr>
        <xdr:cNvPicPr>
          <a:picLocks noChangeAspect="1"/>
        </xdr:cNvPicPr>
      </xdr:nvPicPr>
      <xdr:blipFill>
        <a:blip xmlns:r="http://schemas.openxmlformats.org/officeDocument/2006/relationships" r:embed="rId2"/>
        <a:stretch>
          <a:fillRect/>
        </a:stretch>
      </xdr:blipFill>
      <xdr:spPr>
        <a:xfrm>
          <a:off x="1827245" y="7237486"/>
          <a:ext cx="7287255" cy="30529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6984D04C-627E-44EF-A2E7-02F17246D492}"/>
            </a:ext>
          </a:extLst>
        </xdr:cNvPr>
        <xdr:cNvCxnSpPr/>
      </xdr:nvCxnSpPr>
      <xdr:spPr>
        <a:xfrm>
          <a:off x="16022411" y="2669721"/>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4" name="Picture 3">
          <a:extLst>
            <a:ext uri="{FF2B5EF4-FFF2-40B4-BE49-F238E27FC236}">
              <a16:creationId xmlns:a16="http://schemas.microsoft.com/office/drawing/2014/main" id="{289BBDDD-5BAB-4404-A7FC-86B90A76B37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819843" y="39585"/>
          <a:ext cx="3456492" cy="715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498071</xdr:colOff>
      <xdr:row>0</xdr:row>
      <xdr:rowOff>24179</xdr:rowOff>
    </xdr:from>
    <xdr:to>
      <xdr:col>7</xdr:col>
      <xdr:colOff>363810</xdr:colOff>
      <xdr:row>1</xdr:row>
      <xdr:rowOff>143214</xdr:rowOff>
    </xdr:to>
    <xdr:pic>
      <xdr:nvPicPr>
        <xdr:cNvPr id="2" name="Picture 3">
          <a:extLst>
            <a:ext uri="{FF2B5EF4-FFF2-40B4-BE49-F238E27FC236}">
              <a16:creationId xmlns:a16="http://schemas.microsoft.com/office/drawing/2014/main" id="{B9F96061-4F60-4376-9C0D-6324B831EEA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2273803" y="21458"/>
          <a:ext cx="7748357" cy="7857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EBF98F46-EA91-4993-8D52-CFCF50332F8F}"/>
            </a:ext>
          </a:extLst>
        </xdr:cNvPr>
        <xdr:cNvCxnSpPr/>
      </xdr:nvCxnSpPr>
      <xdr:spPr>
        <a:xfrm>
          <a:off x="16029214" y="2664279"/>
          <a:ext cx="146957" cy="14695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498071</xdr:colOff>
      <xdr:row>0</xdr:row>
      <xdr:rowOff>24179</xdr:rowOff>
    </xdr:from>
    <xdr:to>
      <xdr:col>7</xdr:col>
      <xdr:colOff>361089</xdr:colOff>
      <xdr:row>1</xdr:row>
      <xdr:rowOff>144569</xdr:rowOff>
    </xdr:to>
    <xdr:pic>
      <xdr:nvPicPr>
        <xdr:cNvPr id="2" name="Picture 3">
          <a:extLst>
            <a:ext uri="{FF2B5EF4-FFF2-40B4-BE49-F238E27FC236}">
              <a16:creationId xmlns:a16="http://schemas.microsoft.com/office/drawing/2014/main" id="{C890C2C0-F0FE-429C-AB0D-75DBFE2071F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2164946" y="24179"/>
          <a:ext cx="7292518" cy="787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7321DD70-2767-444E-8894-4AB2A73697FE}"/>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498071</xdr:colOff>
      <xdr:row>0</xdr:row>
      <xdr:rowOff>24179</xdr:rowOff>
    </xdr:from>
    <xdr:to>
      <xdr:col>7</xdr:col>
      <xdr:colOff>361089</xdr:colOff>
      <xdr:row>1</xdr:row>
      <xdr:rowOff>144569</xdr:rowOff>
    </xdr:to>
    <xdr:pic>
      <xdr:nvPicPr>
        <xdr:cNvPr id="2" name="Picture 3">
          <a:extLst>
            <a:ext uri="{FF2B5EF4-FFF2-40B4-BE49-F238E27FC236}">
              <a16:creationId xmlns:a16="http://schemas.microsoft.com/office/drawing/2014/main" id="{DFCCE63C-2175-4D59-980E-17107B59D9E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2273803" y="21458"/>
          <a:ext cx="7745636" cy="787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A24B4D0F-8BF3-4DC5-914F-35E9FBC7C0F5}"/>
            </a:ext>
          </a:extLst>
        </xdr:cNvPr>
        <xdr:cNvCxnSpPr/>
      </xdr:nvCxnSpPr>
      <xdr:spPr>
        <a:xfrm>
          <a:off x="16029214" y="2664279"/>
          <a:ext cx="146957" cy="14695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ung.lax@oecgroup.com" TargetMode="External"/><Relationship Id="rId1" Type="http://schemas.openxmlformats.org/officeDocument/2006/relationships/hyperlink" Target="mailto:keith@beeinc.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71EC-3370-4306-9B62-98DEAED9AFD8}">
  <sheetPr codeName="Sheet1"/>
  <dimension ref="A1:AF70"/>
  <sheetViews>
    <sheetView tabSelected="1" zoomScale="85" zoomScaleNormal="85" zoomScaleSheetLayoutView="40" workbookViewId="0">
      <pane xSplit="4" topLeftCell="E1" activePane="topRight" state="frozen"/>
      <selection pane="topRight" activeCell="T13" sqref="T13"/>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86" t="s">
        <v>154</v>
      </c>
      <c r="B1" s="87"/>
      <c r="C1" s="87"/>
      <c r="D1" s="87"/>
      <c r="E1" s="87"/>
      <c r="F1" s="87"/>
      <c r="G1" s="87"/>
      <c r="H1" s="87"/>
      <c r="I1" s="87"/>
      <c r="J1" s="88"/>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45017</v>
      </c>
      <c r="C7" s="11" t="s">
        <v>61</v>
      </c>
      <c r="D7" s="10">
        <v>45030</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07" t="s">
        <v>78</v>
      </c>
      <c r="B10" s="107"/>
      <c r="C10" s="107"/>
      <c r="D10" s="107"/>
      <c r="E10" s="107"/>
      <c r="F10" s="107"/>
      <c r="G10" s="107"/>
      <c r="H10" s="107"/>
      <c r="I10" s="107"/>
      <c r="J10" s="107"/>
      <c r="K10" s="24"/>
      <c r="L10" s="11" t="s">
        <v>15</v>
      </c>
      <c r="M10" s="11"/>
      <c r="N10" s="108" t="s">
        <v>79</v>
      </c>
      <c r="O10" s="108"/>
      <c r="P10" s="108"/>
      <c r="Q10" s="108"/>
      <c r="R10" s="108"/>
      <c r="S10" s="109" t="s">
        <v>80</v>
      </c>
      <c r="T10" s="109"/>
      <c r="U10" s="109"/>
      <c r="V10" s="109"/>
      <c r="W10" s="109"/>
      <c r="X10" s="109"/>
      <c r="Y10" s="109" t="s">
        <v>81</v>
      </c>
      <c r="Z10" s="109"/>
      <c r="AA10" s="109"/>
      <c r="AB10" s="109"/>
      <c r="AC10" s="25" t="s">
        <v>82</v>
      </c>
    </row>
    <row r="11" spans="1:32" s="11" customFormat="1" ht="14.1" customHeight="1" x14ac:dyDescent="0.25">
      <c r="A11" s="26" t="s">
        <v>16</v>
      </c>
      <c r="B11" s="26" t="s">
        <v>17</v>
      </c>
      <c r="C11" s="26" t="s">
        <v>18</v>
      </c>
      <c r="D11" s="26" t="s">
        <v>23</v>
      </c>
      <c r="E11" s="94" t="s">
        <v>25</v>
      </c>
      <c r="F11" s="95"/>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1060</v>
      </c>
      <c r="H12" s="1">
        <f>CEILING(O12+T12+W12+X12+Z12,5)</f>
        <v>1150</v>
      </c>
      <c r="I12" s="1">
        <f>CEILING(O12+U12+W12+X12+AA12,5)</f>
        <v>1150</v>
      </c>
      <c r="J12" s="1">
        <f>CEILING(O12+V12+X12+Y12+AB12,5)</f>
        <v>1460</v>
      </c>
      <c r="K12" s="24"/>
      <c r="L12" s="16" t="s">
        <v>137</v>
      </c>
      <c r="M12" s="12" t="s">
        <v>56</v>
      </c>
      <c r="S12" s="13">
        <f t="shared" ref="S12:S15" si="0">CEILING(0.92*T12,5)</f>
        <v>1060</v>
      </c>
      <c r="T12" s="14">
        <v>1150</v>
      </c>
      <c r="U12" s="33">
        <f t="shared" ref="U12:U15" si="1">T12</f>
        <v>1150</v>
      </c>
      <c r="V12" s="15">
        <f t="shared" ref="V12:V15" si="2">U12*1.266</f>
        <v>1455.9</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1060</v>
      </c>
      <c r="H13" s="1">
        <f t="shared" ref="H13:H19" si="4">CEILING(O13+T13+W13+X13+Z13,5)</f>
        <v>1150</v>
      </c>
      <c r="I13" s="1">
        <f t="shared" ref="I13:I19" si="5">CEILING(O13+U13+W13+X13+AA13,5)</f>
        <v>1150</v>
      </c>
      <c r="J13" s="1">
        <f t="shared" ref="J13:J19" si="6">CEILING(O13+V13+X13+Y13+AB13,5)</f>
        <v>1460</v>
      </c>
      <c r="K13" s="24"/>
      <c r="L13" s="16" t="s">
        <v>137</v>
      </c>
      <c r="M13" s="12" t="s">
        <v>56</v>
      </c>
      <c r="S13" s="13">
        <f t="shared" si="0"/>
        <v>1060</v>
      </c>
      <c r="T13" s="14">
        <f>T12</f>
        <v>1150</v>
      </c>
      <c r="U13" s="33">
        <f t="shared" si="1"/>
        <v>1150</v>
      </c>
      <c r="V13" s="15">
        <f t="shared" si="2"/>
        <v>1455.9</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1060</v>
      </c>
      <c r="H14" s="1">
        <f t="shared" si="4"/>
        <v>1150</v>
      </c>
      <c r="I14" s="1">
        <f t="shared" si="5"/>
        <v>1150</v>
      </c>
      <c r="J14" s="1">
        <f t="shared" si="6"/>
        <v>1460</v>
      </c>
      <c r="K14" s="24"/>
      <c r="L14" s="16" t="s">
        <v>137</v>
      </c>
      <c r="M14" s="12" t="s">
        <v>56</v>
      </c>
      <c r="S14" s="13">
        <f t="shared" si="0"/>
        <v>1060</v>
      </c>
      <c r="T14" s="14">
        <f>T12</f>
        <v>1150</v>
      </c>
      <c r="U14" s="33">
        <f t="shared" si="1"/>
        <v>1150</v>
      </c>
      <c r="V14" s="15">
        <f t="shared" si="2"/>
        <v>1455.9</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1335</v>
      </c>
      <c r="H15" s="1">
        <f t="shared" si="4"/>
        <v>1450</v>
      </c>
      <c r="I15" s="1">
        <f t="shared" si="5"/>
        <v>1450</v>
      </c>
      <c r="J15" s="1">
        <f t="shared" si="6"/>
        <v>1840</v>
      </c>
      <c r="K15" s="24"/>
      <c r="L15" s="16" t="s">
        <v>137</v>
      </c>
      <c r="M15" s="12" t="s">
        <v>56</v>
      </c>
      <c r="S15" s="13">
        <f t="shared" si="0"/>
        <v>1335</v>
      </c>
      <c r="T15" s="14">
        <f>T14+300</f>
        <v>1450</v>
      </c>
      <c r="U15" s="33">
        <f t="shared" si="1"/>
        <v>1450</v>
      </c>
      <c r="V15" s="15">
        <f t="shared" si="2"/>
        <v>1835.7</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1060</v>
      </c>
      <c r="H16" s="1">
        <f t="shared" si="4"/>
        <v>1150</v>
      </c>
      <c r="I16" s="1">
        <f t="shared" si="5"/>
        <v>1150</v>
      </c>
      <c r="J16" s="1">
        <f t="shared" si="6"/>
        <v>1460</v>
      </c>
      <c r="K16" s="24"/>
      <c r="L16" s="16" t="s">
        <v>137</v>
      </c>
      <c r="M16" s="12" t="s">
        <v>56</v>
      </c>
      <c r="S16" s="13">
        <f>CEILING(0.92*T16,5)</f>
        <v>1060</v>
      </c>
      <c r="T16" s="14">
        <f>T12</f>
        <v>1150</v>
      </c>
      <c r="U16" s="33">
        <f>T16</f>
        <v>1150</v>
      </c>
      <c r="V16" s="15">
        <f>U16*1.266</f>
        <v>1455.9</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1290</v>
      </c>
      <c r="H17" s="1">
        <f t="shared" si="4"/>
        <v>1400</v>
      </c>
      <c r="I17" s="1">
        <f t="shared" si="5"/>
        <v>1400</v>
      </c>
      <c r="J17" s="1">
        <f t="shared" si="6"/>
        <v>1775</v>
      </c>
      <c r="K17" s="24"/>
      <c r="L17" s="16" t="s">
        <v>137</v>
      </c>
      <c r="M17" s="12" t="s">
        <v>56</v>
      </c>
      <c r="S17" s="13">
        <f>CEILING(0.92*T17,5)</f>
        <v>1290</v>
      </c>
      <c r="T17" s="14">
        <f>T16+250</f>
        <v>1400</v>
      </c>
      <c r="U17" s="33">
        <f>T17</f>
        <v>1400</v>
      </c>
      <c r="V17" s="15">
        <f>U17*1.266</f>
        <v>1772.4</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1060</v>
      </c>
      <c r="H18" s="1">
        <f t="shared" si="4"/>
        <v>1150</v>
      </c>
      <c r="I18" s="1">
        <f t="shared" si="5"/>
        <v>1150</v>
      </c>
      <c r="J18" s="1">
        <f t="shared" si="6"/>
        <v>1460</v>
      </c>
      <c r="K18" s="24"/>
      <c r="L18" s="16" t="s">
        <v>137</v>
      </c>
      <c r="M18" s="12" t="s">
        <v>56</v>
      </c>
      <c r="S18" s="13">
        <f>CEILING(0.92*T18,5)</f>
        <v>1060</v>
      </c>
      <c r="T18" s="14">
        <f>T12</f>
        <v>1150</v>
      </c>
      <c r="U18" s="42">
        <f>T18</f>
        <v>1150</v>
      </c>
      <c r="V18" s="15">
        <f>U18*1.266</f>
        <v>1455.9</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1245</v>
      </c>
      <c r="H19" s="1">
        <f t="shared" si="4"/>
        <v>1350</v>
      </c>
      <c r="I19" s="1">
        <f t="shared" si="5"/>
        <v>1350</v>
      </c>
      <c r="J19" s="1">
        <f t="shared" si="6"/>
        <v>1710</v>
      </c>
      <c r="K19" s="24"/>
      <c r="L19" s="16" t="s">
        <v>137</v>
      </c>
      <c r="M19" s="12" t="s">
        <v>56</v>
      </c>
      <c r="S19" s="13">
        <f>CEILING(0.92*T19,5)</f>
        <v>1245</v>
      </c>
      <c r="T19" s="14">
        <f>1150+200</f>
        <v>1350</v>
      </c>
      <c r="U19" s="33">
        <f>T19</f>
        <v>1350</v>
      </c>
      <c r="V19" s="15">
        <f>U19*1.266</f>
        <v>1709.1</v>
      </c>
      <c r="X19" s="11">
        <v>0</v>
      </c>
      <c r="Y19" s="11">
        <v>0</v>
      </c>
      <c r="Z19" s="11">
        <v>0</v>
      </c>
      <c r="AA19" s="11">
        <v>0</v>
      </c>
      <c r="AB19" s="11">
        <v>0</v>
      </c>
      <c r="AC19" s="11" t="s">
        <v>152</v>
      </c>
    </row>
    <row r="20" spans="1:29" s="11" customFormat="1" ht="14.45" customHeight="1" x14ac:dyDescent="0.25">
      <c r="A20" s="114" t="s">
        <v>91</v>
      </c>
      <c r="B20" s="114"/>
      <c r="C20" s="114"/>
      <c r="D20" s="114"/>
      <c r="E20" s="114"/>
      <c r="F20" s="114"/>
      <c r="G20" s="114"/>
      <c r="H20" s="114"/>
      <c r="I20" s="114"/>
      <c r="J20" s="114"/>
      <c r="K20" s="24"/>
      <c r="L20" s="12"/>
      <c r="M20" s="12"/>
      <c r="S20" s="13"/>
      <c r="T20" s="14"/>
      <c r="U20" s="33"/>
      <c r="V20" s="15"/>
    </row>
    <row r="21" spans="1:29" s="11" customFormat="1" ht="14.45" customHeight="1" x14ac:dyDescent="0.25">
      <c r="A21" s="115" t="s">
        <v>92</v>
      </c>
      <c r="B21" s="115"/>
      <c r="C21" s="115"/>
      <c r="D21" s="115"/>
      <c r="E21" s="115"/>
      <c r="F21" s="115"/>
      <c r="G21" s="115"/>
      <c r="H21" s="115"/>
      <c r="I21" s="115"/>
      <c r="J21" s="115"/>
      <c r="K21" s="24"/>
      <c r="L21" s="12"/>
      <c r="M21" s="12"/>
      <c r="S21" s="13"/>
      <c r="T21" s="14"/>
      <c r="U21" s="33"/>
      <c r="V21" s="15"/>
    </row>
    <row r="22" spans="1:29" s="11" customFormat="1" ht="14.45" customHeight="1" x14ac:dyDescent="0.25">
      <c r="A22" s="116" t="s">
        <v>115</v>
      </c>
      <c r="B22" s="116"/>
      <c r="C22" s="116"/>
      <c r="D22" s="116"/>
      <c r="E22" s="116"/>
      <c r="F22" s="116"/>
      <c r="G22" s="116"/>
      <c r="H22" s="116"/>
      <c r="I22" s="116"/>
      <c r="J22" s="116"/>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17"/>
      <c r="B27" s="117"/>
      <c r="C27" s="117"/>
      <c r="D27" s="117"/>
      <c r="E27" s="117"/>
      <c r="F27" s="117"/>
      <c r="G27" s="117"/>
      <c r="H27" s="117"/>
      <c r="I27" s="117"/>
      <c r="J27" s="117"/>
      <c r="K27" s="8"/>
      <c r="L27" s="12"/>
      <c r="M27" s="12"/>
      <c r="N27" s="12"/>
      <c r="O27" s="12"/>
      <c r="P27" s="12"/>
      <c r="Q27" s="49"/>
      <c r="R27" s="49"/>
      <c r="S27" s="49"/>
      <c r="T27" s="19"/>
    </row>
    <row r="28" spans="1:29" s="19" customFormat="1" ht="15" customHeight="1" x14ac:dyDescent="0.25">
      <c r="A28" s="118" t="s">
        <v>39</v>
      </c>
      <c r="B28" s="118"/>
      <c r="C28" s="118"/>
      <c r="D28" s="118"/>
      <c r="E28" s="118"/>
      <c r="F28" s="118"/>
      <c r="G28" s="118"/>
      <c r="H28" s="118"/>
      <c r="I28" s="118"/>
      <c r="J28" s="118"/>
      <c r="K28" s="8"/>
      <c r="L28" s="18"/>
      <c r="M28" s="18"/>
      <c r="N28" s="18"/>
      <c r="O28" s="18"/>
      <c r="P28" s="18"/>
      <c r="Q28" s="49"/>
      <c r="R28" s="49"/>
      <c r="S28" s="49"/>
    </row>
    <row r="29" spans="1:29" s="19" customFormat="1" ht="15" customHeight="1" x14ac:dyDescent="0.25">
      <c r="A29" s="119" t="s">
        <v>40</v>
      </c>
      <c r="B29" s="119"/>
      <c r="C29" s="119"/>
      <c r="D29" s="119"/>
      <c r="E29" s="119"/>
      <c r="F29" s="119"/>
      <c r="G29" s="119"/>
      <c r="H29" s="119"/>
      <c r="I29" s="119"/>
      <c r="J29" s="119"/>
      <c r="K29" s="8"/>
    </row>
    <row r="30" spans="1:29" s="19" customFormat="1" ht="15" customHeight="1" x14ac:dyDescent="0.25">
      <c r="A30" s="120" t="s">
        <v>41</v>
      </c>
      <c r="B30" s="120"/>
      <c r="C30" s="120"/>
      <c r="D30" s="120"/>
      <c r="E30" s="120" t="s">
        <v>42</v>
      </c>
      <c r="F30" s="120"/>
      <c r="G30" s="120"/>
      <c r="H30" s="120"/>
      <c r="I30" s="120"/>
      <c r="J30" s="120"/>
      <c r="K30" s="8"/>
      <c r="L30" s="121" t="s">
        <v>93</v>
      </c>
      <c r="M30" s="121"/>
    </row>
    <row r="31" spans="1:29" s="19" customFormat="1" ht="15" customHeight="1" x14ac:dyDescent="0.25">
      <c r="A31" s="122" t="s">
        <v>43</v>
      </c>
      <c r="B31" s="122"/>
      <c r="C31" s="122"/>
      <c r="D31" s="122"/>
      <c r="E31" s="123" t="s">
        <v>69</v>
      </c>
      <c r="F31" s="123"/>
      <c r="G31" s="123"/>
      <c r="H31" s="123"/>
      <c r="I31" s="123"/>
      <c r="J31" s="123"/>
      <c r="K31" s="8"/>
      <c r="L31" s="44"/>
      <c r="M31" s="44"/>
      <c r="N31" s="44"/>
      <c r="O31" s="44"/>
      <c r="P31" s="44"/>
    </row>
    <row r="32" spans="1:29" s="19" customFormat="1" ht="15" customHeight="1" x14ac:dyDescent="0.25">
      <c r="A32" s="110" t="s">
        <v>44</v>
      </c>
      <c r="B32" s="110"/>
      <c r="C32" s="110"/>
      <c r="D32" s="110"/>
      <c r="E32" s="111" t="s">
        <v>114</v>
      </c>
      <c r="F32" s="112"/>
      <c r="G32" s="112"/>
      <c r="H32" s="112"/>
      <c r="I32" s="112"/>
      <c r="J32" s="113"/>
      <c r="K32" s="8"/>
      <c r="L32" s="44"/>
      <c r="M32" s="44"/>
    </row>
    <row r="33" spans="1:17" s="19" customFormat="1" ht="20.100000000000001" customHeight="1" x14ac:dyDescent="0.25">
      <c r="A33" s="124" t="s">
        <v>57</v>
      </c>
      <c r="B33" s="124"/>
      <c r="C33" s="124"/>
      <c r="D33" s="124"/>
      <c r="E33" s="39" t="s">
        <v>90</v>
      </c>
      <c r="F33" s="125" t="s">
        <v>146</v>
      </c>
      <c r="G33" s="125"/>
      <c r="H33" s="125"/>
      <c r="I33" s="125"/>
      <c r="J33" s="126"/>
      <c r="K33" s="8"/>
      <c r="L33" s="44"/>
      <c r="M33" s="44"/>
    </row>
    <row r="34" spans="1:17" s="19" customFormat="1" ht="63.95" customHeight="1" x14ac:dyDescent="0.25">
      <c r="A34" s="127" t="s">
        <v>147</v>
      </c>
      <c r="B34" s="127"/>
      <c r="C34" s="127"/>
      <c r="D34" s="128"/>
      <c r="E34" s="50" t="s">
        <v>90</v>
      </c>
      <c r="F34" s="127" t="s">
        <v>148</v>
      </c>
      <c r="G34" s="127"/>
      <c r="H34" s="127"/>
      <c r="I34" s="127"/>
      <c r="J34" s="127"/>
      <c r="K34" s="24"/>
      <c r="L34" s="44"/>
      <c r="M34" s="44"/>
      <c r="N34" s="44"/>
      <c r="O34" s="44"/>
      <c r="P34" s="44"/>
      <c r="Q34" s="44"/>
    </row>
    <row r="35" spans="1:17" s="19" customFormat="1" ht="15" customHeight="1" x14ac:dyDescent="0.25">
      <c r="A35" s="129" t="s">
        <v>58</v>
      </c>
      <c r="B35" s="129"/>
      <c r="C35" s="129"/>
      <c r="D35" s="129"/>
      <c r="E35" s="130" t="s">
        <v>109</v>
      </c>
      <c r="F35" s="130"/>
      <c r="G35" s="130"/>
      <c r="H35" s="130"/>
      <c r="I35" s="130"/>
      <c r="J35" s="130"/>
      <c r="K35" s="8"/>
      <c r="L35" s="44"/>
      <c r="M35" s="44"/>
    </row>
    <row r="36" spans="1:17" s="19" customFormat="1" ht="15" customHeight="1" x14ac:dyDescent="0.25">
      <c r="A36" s="122" t="s">
        <v>45</v>
      </c>
      <c r="B36" s="122"/>
      <c r="C36" s="122"/>
      <c r="D36" s="131"/>
      <c r="E36" s="40" t="s">
        <v>90</v>
      </c>
      <c r="F36" s="132" t="s">
        <v>95</v>
      </c>
      <c r="G36" s="132"/>
      <c r="H36" s="132"/>
      <c r="I36" s="132"/>
      <c r="J36" s="133"/>
      <c r="K36" s="8"/>
      <c r="L36" s="44"/>
      <c r="M36" s="44"/>
      <c r="N36" s="44"/>
      <c r="O36" s="44"/>
      <c r="P36" s="44"/>
    </row>
    <row r="37" spans="1:17" s="19" customFormat="1" ht="15" customHeight="1" x14ac:dyDescent="0.25">
      <c r="A37" s="122" t="s">
        <v>48</v>
      </c>
      <c r="B37" s="122"/>
      <c r="C37" s="122"/>
      <c r="D37" s="122"/>
      <c r="E37" s="134" t="s">
        <v>155</v>
      </c>
      <c r="F37" s="134"/>
      <c r="G37" s="134"/>
      <c r="H37" s="134"/>
      <c r="I37" s="134"/>
      <c r="J37" s="134"/>
      <c r="K37" s="8"/>
      <c r="L37" s="44"/>
      <c r="M37" s="44"/>
    </row>
    <row r="38" spans="1:17" s="19" customFormat="1" ht="26.1" customHeight="1" x14ac:dyDescent="0.25">
      <c r="A38" s="122" t="s">
        <v>156</v>
      </c>
      <c r="B38" s="122"/>
      <c r="C38" s="122"/>
      <c r="D38" s="122"/>
      <c r="E38" s="34" t="s">
        <v>90</v>
      </c>
      <c r="F38" s="134" t="s">
        <v>157</v>
      </c>
      <c r="G38" s="122"/>
      <c r="H38" s="122"/>
      <c r="I38" s="122"/>
      <c r="J38" s="122"/>
      <c r="K38" s="24"/>
      <c r="L38" s="137"/>
      <c r="M38" s="137"/>
      <c r="N38" s="137"/>
      <c r="O38" s="137"/>
      <c r="P38" s="137"/>
      <c r="Q38" s="137"/>
    </row>
    <row r="39" spans="1:17" s="19" customFormat="1" ht="64.5" customHeight="1" x14ac:dyDescent="0.25">
      <c r="A39" s="138" t="s">
        <v>158</v>
      </c>
      <c r="B39" s="139"/>
      <c r="C39" s="139"/>
      <c r="D39" s="140"/>
      <c r="E39" s="141" t="s">
        <v>159</v>
      </c>
      <c r="F39" s="142"/>
      <c r="G39" s="142"/>
      <c r="H39" s="142"/>
      <c r="I39" s="142"/>
      <c r="J39" s="143"/>
      <c r="K39" s="24"/>
      <c r="L39" s="137"/>
      <c r="M39" s="137"/>
      <c r="N39" s="137"/>
      <c r="O39" s="137"/>
      <c r="P39" s="137"/>
      <c r="Q39" s="137"/>
    </row>
    <row r="40" spans="1:17" s="19" customFormat="1" ht="64.5" customHeight="1" x14ac:dyDescent="0.25">
      <c r="A40" s="122" t="s">
        <v>160</v>
      </c>
      <c r="B40" s="122"/>
      <c r="C40" s="122"/>
      <c r="D40" s="122"/>
      <c r="E40" s="34" t="s">
        <v>90</v>
      </c>
      <c r="F40" s="55" t="s">
        <v>161</v>
      </c>
      <c r="G40" s="134" t="s">
        <v>162</v>
      </c>
      <c r="H40" s="134"/>
      <c r="I40" s="134"/>
      <c r="J40" s="134"/>
      <c r="K40" s="24"/>
      <c r="L40" s="137"/>
      <c r="M40" s="137"/>
      <c r="N40" s="137"/>
      <c r="O40" s="137"/>
      <c r="P40" s="137"/>
      <c r="Q40" s="137"/>
    </row>
    <row r="41" spans="1:17" s="19" customFormat="1" ht="64.5" customHeight="1" x14ac:dyDescent="0.25">
      <c r="A41" s="144" t="s">
        <v>163</v>
      </c>
      <c r="B41" s="145"/>
      <c r="C41" s="145"/>
      <c r="D41" s="145"/>
      <c r="E41" s="145"/>
      <c r="F41" s="145"/>
      <c r="G41" s="145"/>
      <c r="H41" s="145"/>
      <c r="I41" s="145"/>
      <c r="J41" s="146"/>
      <c r="K41" s="24"/>
      <c r="L41" s="44"/>
      <c r="M41" s="44"/>
      <c r="N41" s="44"/>
      <c r="O41" s="44"/>
      <c r="P41" s="44"/>
      <c r="Q41" s="44"/>
    </row>
    <row r="42" spans="1:17" s="19" customFormat="1" ht="188.25" customHeight="1" x14ac:dyDescent="0.25">
      <c r="A42" s="134" t="s">
        <v>260</v>
      </c>
      <c r="B42" s="134"/>
      <c r="C42" s="134"/>
      <c r="D42" s="134"/>
      <c r="E42" s="147" t="s">
        <v>165</v>
      </c>
      <c r="F42" s="148"/>
      <c r="G42" s="134" t="s">
        <v>166</v>
      </c>
      <c r="H42" s="134"/>
      <c r="I42" s="134"/>
      <c r="J42" s="134"/>
      <c r="K42" s="24"/>
      <c r="L42" s="137"/>
      <c r="M42" s="137"/>
      <c r="N42" s="137"/>
      <c r="O42" s="137"/>
      <c r="P42" s="137"/>
      <c r="Q42" s="137"/>
    </row>
    <row r="43" spans="1:17" s="19" customFormat="1" ht="14.45" customHeight="1" x14ac:dyDescent="0.25">
      <c r="A43" s="135" t="s">
        <v>123</v>
      </c>
      <c r="B43" s="136"/>
      <c r="C43" s="136"/>
      <c r="D43" s="136"/>
      <c r="E43" s="136"/>
      <c r="F43" s="136"/>
      <c r="G43" s="136"/>
      <c r="H43" s="136"/>
      <c r="I43" s="136"/>
      <c r="J43" s="136"/>
      <c r="K43" s="24"/>
      <c r="L43" s="44"/>
      <c r="M43" s="44"/>
    </row>
    <row r="44" spans="1:17" s="19" customFormat="1" ht="14.45" customHeight="1" x14ac:dyDescent="0.25">
      <c r="A44" s="149" t="s">
        <v>41</v>
      </c>
      <c r="B44" s="150"/>
      <c r="C44" s="150"/>
      <c r="D44" s="151"/>
      <c r="E44" s="120" t="s">
        <v>42</v>
      </c>
      <c r="F44" s="120"/>
      <c r="G44" s="120"/>
      <c r="H44" s="120"/>
      <c r="I44" s="120"/>
      <c r="J44" s="120"/>
      <c r="K44" s="24"/>
      <c r="L44" s="44"/>
      <c r="M44" s="44"/>
    </row>
    <row r="45" spans="1:17" s="19" customFormat="1" ht="14.45" customHeight="1" x14ac:dyDescent="0.25">
      <c r="A45" s="122" t="s">
        <v>43</v>
      </c>
      <c r="B45" s="122"/>
      <c r="C45" s="122"/>
      <c r="D45" s="122"/>
      <c r="E45" s="34" t="s">
        <v>90</v>
      </c>
      <c r="F45" s="122" t="s">
        <v>69</v>
      </c>
      <c r="G45" s="122"/>
      <c r="H45" s="122"/>
      <c r="I45" s="122"/>
      <c r="J45" s="122"/>
      <c r="K45" s="24"/>
      <c r="L45" s="44"/>
      <c r="M45" s="44"/>
    </row>
    <row r="46" spans="1:17" s="19" customFormat="1" ht="14.45" customHeight="1" x14ac:dyDescent="0.25">
      <c r="A46" s="122" t="s">
        <v>45</v>
      </c>
      <c r="B46" s="122"/>
      <c r="C46" s="122"/>
      <c r="D46" s="131"/>
      <c r="E46" s="34" t="s">
        <v>90</v>
      </c>
      <c r="F46" s="131" t="s">
        <v>95</v>
      </c>
      <c r="G46" s="152"/>
      <c r="H46" s="152"/>
      <c r="I46" s="152"/>
      <c r="J46" s="153"/>
      <c r="K46" s="24"/>
      <c r="L46" s="44"/>
      <c r="M46" s="44"/>
    </row>
    <row r="47" spans="1:17" s="19" customFormat="1" ht="14.45" customHeight="1" x14ac:dyDescent="0.25">
      <c r="A47" s="122" t="s">
        <v>124</v>
      </c>
      <c r="B47" s="122"/>
      <c r="C47" s="122"/>
      <c r="D47" s="122"/>
      <c r="E47" s="34" t="s">
        <v>90</v>
      </c>
      <c r="F47" s="122" t="s">
        <v>143</v>
      </c>
      <c r="G47" s="122"/>
      <c r="H47" s="122"/>
      <c r="I47" s="122"/>
      <c r="J47" s="122"/>
      <c r="K47" s="24"/>
      <c r="L47" s="44"/>
      <c r="M47" s="44"/>
    </row>
    <row r="48" spans="1:17" s="19" customFormat="1" ht="14.45" customHeight="1" x14ac:dyDescent="0.25">
      <c r="A48" s="122" t="s">
        <v>145</v>
      </c>
      <c r="B48" s="122"/>
      <c r="C48" s="122"/>
      <c r="D48" s="122"/>
      <c r="E48" s="34" t="s">
        <v>90</v>
      </c>
      <c r="F48" s="122" t="s">
        <v>144</v>
      </c>
      <c r="G48" s="122"/>
      <c r="H48" s="122"/>
      <c r="I48" s="122"/>
      <c r="J48" s="122"/>
      <c r="K48" s="24"/>
      <c r="L48" s="44"/>
      <c r="M48" s="44"/>
    </row>
    <row r="49" spans="1:17" s="19" customFormat="1" ht="14.45" customHeight="1" x14ac:dyDescent="0.25">
      <c r="A49" s="122" t="s">
        <v>128</v>
      </c>
      <c r="B49" s="122"/>
      <c r="C49" s="122"/>
      <c r="D49" s="122"/>
      <c r="E49" s="34" t="s">
        <v>90</v>
      </c>
      <c r="F49" s="122" t="s">
        <v>127</v>
      </c>
      <c r="G49" s="122"/>
      <c r="H49" s="122"/>
      <c r="I49" s="122"/>
      <c r="J49" s="122"/>
      <c r="K49" s="24"/>
      <c r="L49" s="44"/>
      <c r="M49" s="44"/>
    </row>
    <row r="50" spans="1:17" s="19" customFormat="1" ht="14.45" customHeight="1" x14ac:dyDescent="0.25">
      <c r="A50" s="122" t="s">
        <v>129</v>
      </c>
      <c r="B50" s="122"/>
      <c r="C50" s="122"/>
      <c r="D50" s="122"/>
      <c r="E50" s="34" t="s">
        <v>90</v>
      </c>
      <c r="F50" s="122" t="s">
        <v>130</v>
      </c>
      <c r="G50" s="122"/>
      <c r="H50" s="122"/>
      <c r="I50" s="122"/>
      <c r="J50" s="122"/>
      <c r="K50" s="24"/>
      <c r="L50" s="44"/>
      <c r="M50" s="44"/>
    </row>
    <row r="51" spans="1:17" s="19" customFormat="1" ht="14.45" customHeight="1" x14ac:dyDescent="0.25">
      <c r="A51" s="122" t="s">
        <v>125</v>
      </c>
      <c r="B51" s="122"/>
      <c r="C51" s="122"/>
      <c r="D51" s="122"/>
      <c r="E51" s="34" t="s">
        <v>90</v>
      </c>
      <c r="F51" s="122" t="s">
        <v>70</v>
      </c>
      <c r="G51" s="122"/>
      <c r="H51" s="122"/>
      <c r="I51" s="122"/>
      <c r="J51" s="122"/>
      <c r="K51" s="24"/>
      <c r="L51" s="44"/>
      <c r="M51" s="44"/>
    </row>
    <row r="52" spans="1:17" s="19" customFormat="1" ht="14.45" customHeight="1" x14ac:dyDescent="0.25">
      <c r="A52" s="122" t="s">
        <v>126</v>
      </c>
      <c r="B52" s="122"/>
      <c r="C52" s="122"/>
      <c r="D52" s="122"/>
      <c r="E52" s="34" t="s">
        <v>90</v>
      </c>
      <c r="F52" s="122" t="s">
        <v>70</v>
      </c>
      <c r="G52" s="122"/>
      <c r="H52" s="122"/>
      <c r="I52" s="122"/>
      <c r="J52" s="122"/>
      <c r="K52" s="24"/>
      <c r="L52" s="44"/>
      <c r="M52" s="44"/>
    </row>
    <row r="53" spans="1:17" s="19" customFormat="1" ht="14.45" customHeight="1" x14ac:dyDescent="0.25">
      <c r="A53" s="122" t="s">
        <v>131</v>
      </c>
      <c r="B53" s="122"/>
      <c r="C53" s="122"/>
      <c r="D53" s="131"/>
      <c r="E53" s="34" t="s">
        <v>90</v>
      </c>
      <c r="F53" s="122" t="s">
        <v>132</v>
      </c>
      <c r="G53" s="122"/>
      <c r="H53" s="122"/>
      <c r="I53" s="122"/>
      <c r="J53" s="122"/>
      <c r="K53" s="24"/>
      <c r="L53" s="44"/>
      <c r="M53" s="44"/>
    </row>
    <row r="54" spans="1:17" s="19" customFormat="1" ht="15" customHeight="1" x14ac:dyDescent="0.25">
      <c r="A54" s="122" t="s">
        <v>71</v>
      </c>
      <c r="B54" s="122"/>
      <c r="C54" s="122"/>
      <c r="D54" s="131"/>
      <c r="E54" s="34" t="s">
        <v>90</v>
      </c>
      <c r="F54" s="122" t="s">
        <v>72</v>
      </c>
      <c r="G54" s="122"/>
      <c r="H54" s="122"/>
      <c r="I54" s="122"/>
      <c r="J54" s="122"/>
      <c r="K54" s="8"/>
      <c r="L54" s="44"/>
      <c r="M54" s="44"/>
      <c r="N54" s="44"/>
      <c r="O54" s="44"/>
      <c r="P54" s="44"/>
    </row>
    <row r="55" spans="1:17" s="19" customFormat="1" ht="15" customHeight="1" x14ac:dyDescent="0.25">
      <c r="A55" s="122" t="s">
        <v>73</v>
      </c>
      <c r="B55" s="122"/>
      <c r="C55" s="122"/>
      <c r="D55" s="122"/>
      <c r="E55" s="34" t="s">
        <v>90</v>
      </c>
      <c r="F55" s="122" t="s">
        <v>74</v>
      </c>
      <c r="G55" s="122"/>
      <c r="H55" s="122"/>
      <c r="I55" s="122"/>
      <c r="J55" s="122"/>
      <c r="K55" s="8"/>
      <c r="L55" s="41"/>
      <c r="M55"/>
      <c r="N55"/>
      <c r="O55"/>
      <c r="P55"/>
    </row>
    <row r="56" spans="1:17" s="19" customFormat="1" ht="15" customHeight="1" x14ac:dyDescent="0.25">
      <c r="A56" s="118" t="s">
        <v>49</v>
      </c>
      <c r="B56" s="118"/>
      <c r="C56" s="118"/>
      <c r="D56" s="118"/>
      <c r="E56" s="118"/>
      <c r="F56" s="118"/>
      <c r="G56" s="118"/>
      <c r="H56" s="118"/>
      <c r="I56" s="118"/>
      <c r="J56" s="118"/>
      <c r="K56" s="8"/>
      <c r="L56" s="44"/>
      <c r="M56" s="44"/>
      <c r="N56" s="44"/>
      <c r="O56" s="44"/>
      <c r="P56" s="44"/>
      <c r="Q56" s="44"/>
    </row>
    <row r="57" spans="1:17" s="19" customFormat="1" ht="15" customHeight="1" x14ac:dyDescent="0.25">
      <c r="A57" s="120" t="s">
        <v>41</v>
      </c>
      <c r="B57" s="120"/>
      <c r="C57" s="120"/>
      <c r="D57" s="120"/>
      <c r="E57" s="120" t="s">
        <v>42</v>
      </c>
      <c r="F57" s="120"/>
      <c r="G57" s="120"/>
      <c r="H57" s="120"/>
      <c r="I57" s="120"/>
      <c r="J57" s="120"/>
      <c r="K57" s="8"/>
      <c r="L57" s="44"/>
      <c r="M57" s="44"/>
      <c r="N57" s="44"/>
      <c r="O57" s="44"/>
      <c r="P57" s="44"/>
      <c r="Q57" s="44"/>
    </row>
    <row r="58" spans="1:17" s="19" customFormat="1" ht="15" customHeight="1" x14ac:dyDescent="0.25">
      <c r="A58" s="122" t="s">
        <v>46</v>
      </c>
      <c r="B58" s="122"/>
      <c r="C58" s="122"/>
      <c r="D58" s="122"/>
      <c r="E58" s="134" t="s">
        <v>47</v>
      </c>
      <c r="F58" s="134"/>
      <c r="G58" s="134"/>
      <c r="H58" s="134"/>
      <c r="I58" s="134"/>
      <c r="J58" s="134"/>
      <c r="K58" s="8"/>
      <c r="L58" s="44"/>
      <c r="M58" s="44"/>
      <c r="N58" s="44"/>
      <c r="O58" s="44"/>
      <c r="P58" s="44"/>
      <c r="Q58" s="44"/>
    </row>
    <row r="59" spans="1:17" s="19" customFormat="1" ht="15" customHeight="1" x14ac:dyDescent="0.25">
      <c r="A59" s="122" t="s">
        <v>104</v>
      </c>
      <c r="B59" s="122"/>
      <c r="C59" s="122"/>
      <c r="D59" s="122"/>
      <c r="E59" s="134" t="s">
        <v>105</v>
      </c>
      <c r="F59" s="134"/>
      <c r="G59" s="134"/>
      <c r="H59" s="134"/>
      <c r="I59" s="134"/>
      <c r="J59" s="134"/>
      <c r="K59" s="8"/>
      <c r="L59" s="44"/>
      <c r="M59" s="44"/>
      <c r="N59" s="44"/>
      <c r="O59" s="44"/>
      <c r="P59" s="44"/>
      <c r="Q59" s="44"/>
    </row>
    <row r="60" spans="1:17" s="19" customFormat="1" ht="15" customHeight="1" x14ac:dyDescent="0.25">
      <c r="A60" s="122" t="s">
        <v>75</v>
      </c>
      <c r="B60" s="122"/>
      <c r="C60" s="122"/>
      <c r="D60" s="122"/>
      <c r="E60" s="134" t="s">
        <v>257</v>
      </c>
      <c r="F60" s="134"/>
      <c r="G60" s="134"/>
      <c r="H60" s="134"/>
      <c r="I60" s="134"/>
      <c r="J60" s="134"/>
      <c r="K60" s="8"/>
      <c r="L60" s="44"/>
      <c r="M60" s="44"/>
      <c r="N60" s="44"/>
      <c r="O60" s="44"/>
      <c r="P60" s="44"/>
      <c r="Q60" s="44"/>
    </row>
    <row r="61" spans="1:17" s="19" customFormat="1" ht="15" customHeight="1" x14ac:dyDescent="0.25">
      <c r="A61" s="122" t="s">
        <v>50</v>
      </c>
      <c r="B61" s="122"/>
      <c r="C61" s="122"/>
      <c r="D61" s="122"/>
      <c r="E61" s="147" t="s">
        <v>51</v>
      </c>
      <c r="F61" s="155"/>
      <c r="G61" s="155"/>
      <c r="H61" s="148"/>
      <c r="I61" s="84" t="s">
        <v>258</v>
      </c>
      <c r="J61" s="85" t="s">
        <v>259</v>
      </c>
      <c r="K61" s="8"/>
      <c r="L61" s="44"/>
      <c r="M61" s="44"/>
      <c r="N61" s="44"/>
      <c r="O61" s="44"/>
      <c r="P61" s="44"/>
      <c r="Q61" s="44"/>
    </row>
    <row r="62" spans="1:17" s="19" customFormat="1" ht="15" customHeight="1" x14ac:dyDescent="0.25">
      <c r="A62" s="122" t="s">
        <v>52</v>
      </c>
      <c r="B62" s="122"/>
      <c r="C62" s="122"/>
      <c r="D62" s="122"/>
      <c r="E62" s="134" t="s">
        <v>53</v>
      </c>
      <c r="F62" s="134"/>
      <c r="G62" s="134"/>
      <c r="H62" s="134"/>
      <c r="I62" s="134"/>
      <c r="J62" s="134"/>
      <c r="K62" s="8"/>
    </row>
    <row r="63" spans="1:17" s="19" customFormat="1" ht="15" customHeight="1" x14ac:dyDescent="0.25">
      <c r="A63" s="118" t="s">
        <v>54</v>
      </c>
      <c r="B63" s="118"/>
      <c r="C63" s="118"/>
      <c r="D63" s="118"/>
      <c r="E63" s="118"/>
      <c r="F63" s="118"/>
      <c r="G63" s="118"/>
      <c r="H63" s="118"/>
      <c r="I63" s="118"/>
      <c r="J63" s="118"/>
      <c r="K63" s="8"/>
    </row>
    <row r="64" spans="1:17" s="20" customFormat="1" ht="15" customHeight="1" x14ac:dyDescent="0.25">
      <c r="A64" s="156" t="s">
        <v>55</v>
      </c>
      <c r="B64" s="156"/>
      <c r="C64" s="156"/>
      <c r="D64" s="156"/>
      <c r="E64" s="156"/>
      <c r="F64" s="156"/>
      <c r="G64" s="156"/>
      <c r="H64" s="156"/>
      <c r="I64" s="156"/>
      <c r="J64" s="156"/>
      <c r="K64" s="8"/>
    </row>
    <row r="65" spans="1:11" s="7" customFormat="1" ht="15" customHeight="1" x14ac:dyDescent="0.25">
      <c r="A65" s="156"/>
      <c r="B65" s="156"/>
      <c r="C65" s="156"/>
      <c r="D65" s="156"/>
      <c r="E65" s="156"/>
      <c r="F65" s="156"/>
      <c r="G65" s="156"/>
      <c r="H65" s="156"/>
      <c r="I65" s="156"/>
      <c r="J65" s="156"/>
      <c r="K65" s="8"/>
    </row>
    <row r="66" spans="1:11" s="7" customFormat="1" ht="25.15" customHeight="1" x14ac:dyDescent="0.25">
      <c r="A66" s="157" t="s">
        <v>76</v>
      </c>
      <c r="B66" s="157"/>
      <c r="C66" s="157"/>
      <c r="D66" s="157"/>
      <c r="E66" s="157"/>
      <c r="F66" s="157"/>
      <c r="G66" s="157"/>
      <c r="H66" s="157"/>
      <c r="I66" s="157"/>
      <c r="J66" s="157"/>
      <c r="K66" s="8"/>
    </row>
    <row r="67" spans="1:11" s="7" customFormat="1" ht="15" customHeight="1" x14ac:dyDescent="0.25">
      <c r="A67" s="157"/>
      <c r="B67" s="157"/>
      <c r="C67" s="157"/>
      <c r="D67" s="157"/>
      <c r="E67" s="157"/>
      <c r="F67" s="157"/>
      <c r="G67" s="157"/>
      <c r="H67" s="157"/>
      <c r="I67" s="157"/>
      <c r="J67" s="157"/>
      <c r="K67" s="8"/>
    </row>
    <row r="68" spans="1:11" s="20" customFormat="1" ht="15" customHeight="1" x14ac:dyDescent="0.25">
      <c r="A68" s="158" t="s">
        <v>106</v>
      </c>
      <c r="B68" s="158"/>
      <c r="C68" s="158"/>
      <c r="D68" s="158"/>
      <c r="E68" s="158"/>
      <c r="F68" s="158"/>
      <c r="G68" s="158"/>
      <c r="H68" s="158"/>
      <c r="I68" s="158"/>
      <c r="J68" s="158"/>
      <c r="K68" s="8"/>
    </row>
    <row r="69" spans="1:11" ht="15" customHeight="1" x14ac:dyDescent="0.4">
      <c r="A69" s="159" t="s">
        <v>100</v>
      </c>
      <c r="B69" s="159"/>
      <c r="C69" s="159"/>
      <c r="D69" s="159"/>
      <c r="E69" s="159"/>
      <c r="F69" s="159"/>
      <c r="G69" s="159"/>
      <c r="H69" s="159"/>
      <c r="I69" s="159"/>
      <c r="J69" s="159"/>
    </row>
    <row r="70" spans="1:11" ht="15" customHeight="1" x14ac:dyDescent="0.4">
      <c r="A70" s="154" t="s">
        <v>107</v>
      </c>
      <c r="B70" s="154"/>
      <c r="C70" s="154"/>
      <c r="D70" s="154"/>
      <c r="E70" s="154"/>
      <c r="F70" s="154"/>
      <c r="G70" s="154"/>
      <c r="H70" s="154"/>
      <c r="I70" s="154"/>
      <c r="J70" s="154"/>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A70:J70"/>
    <mergeCell ref="A60:D60"/>
    <mergeCell ref="E60:J60"/>
    <mergeCell ref="A61:D61"/>
    <mergeCell ref="E61:H61"/>
    <mergeCell ref="A62:D62"/>
    <mergeCell ref="E62:J62"/>
    <mergeCell ref="A63:J63"/>
    <mergeCell ref="A64:J65"/>
    <mergeCell ref="A66:J67"/>
    <mergeCell ref="A68:J68"/>
    <mergeCell ref="A69:J69"/>
    <mergeCell ref="A52:D52"/>
    <mergeCell ref="F52:J52"/>
    <mergeCell ref="A59:D59"/>
    <mergeCell ref="E59:J59"/>
    <mergeCell ref="A53:D53"/>
    <mergeCell ref="F53:J53"/>
    <mergeCell ref="A54:D54"/>
    <mergeCell ref="F54:J54"/>
    <mergeCell ref="A55:D55"/>
    <mergeCell ref="F55:J55"/>
    <mergeCell ref="A56:J56"/>
    <mergeCell ref="A57:D57"/>
    <mergeCell ref="E57:J57"/>
    <mergeCell ref="A58:D58"/>
    <mergeCell ref="E58:J58"/>
    <mergeCell ref="A49:D49"/>
    <mergeCell ref="F49:J49"/>
    <mergeCell ref="A50:D50"/>
    <mergeCell ref="F50:J50"/>
    <mergeCell ref="A51:D51"/>
    <mergeCell ref="F51:J51"/>
    <mergeCell ref="A46:D46"/>
    <mergeCell ref="F46:J46"/>
    <mergeCell ref="A47:D47"/>
    <mergeCell ref="F47:J47"/>
    <mergeCell ref="A48:D48"/>
    <mergeCell ref="F48:J48"/>
    <mergeCell ref="L42:Q42"/>
    <mergeCell ref="A44:D44"/>
    <mergeCell ref="E44:J44"/>
    <mergeCell ref="A45:D45"/>
    <mergeCell ref="F45:J45"/>
    <mergeCell ref="L38:Q38"/>
    <mergeCell ref="A39:D39"/>
    <mergeCell ref="E39:J39"/>
    <mergeCell ref="L39:Q39"/>
    <mergeCell ref="A40:D40"/>
    <mergeCell ref="G40:J40"/>
    <mergeCell ref="L40:Q40"/>
    <mergeCell ref="A37:D37"/>
    <mergeCell ref="E37:J37"/>
    <mergeCell ref="A38:D38"/>
    <mergeCell ref="F38:J38"/>
    <mergeCell ref="A43:J43"/>
    <mergeCell ref="A41:J41"/>
    <mergeCell ref="A42:D42"/>
    <mergeCell ref="E42:F42"/>
    <mergeCell ref="G42:J42"/>
    <mergeCell ref="A34:D34"/>
    <mergeCell ref="F34:J34"/>
    <mergeCell ref="A35:D35"/>
    <mergeCell ref="E35:J35"/>
    <mergeCell ref="A36:D36"/>
    <mergeCell ref="F36:J36"/>
    <mergeCell ref="L30:M30"/>
    <mergeCell ref="A31:D31"/>
    <mergeCell ref="E31:J31"/>
    <mergeCell ref="A33:D33"/>
    <mergeCell ref="F33:J33"/>
    <mergeCell ref="A32:D32"/>
    <mergeCell ref="E32:J32"/>
    <mergeCell ref="A20:J20"/>
    <mergeCell ref="A21:J21"/>
    <mergeCell ref="A22:J22"/>
    <mergeCell ref="A27:J27"/>
    <mergeCell ref="A28:J28"/>
    <mergeCell ref="A29:J29"/>
    <mergeCell ref="A30:D30"/>
    <mergeCell ref="E30:J30"/>
    <mergeCell ref="E11:F11"/>
    <mergeCell ref="B5:C5"/>
    <mergeCell ref="H5:J5"/>
    <mergeCell ref="L5:AF6"/>
    <mergeCell ref="B6:C6"/>
    <mergeCell ref="H6:J6"/>
    <mergeCell ref="E7:J7"/>
    <mergeCell ref="B9:D9"/>
    <mergeCell ref="A10:J10"/>
    <mergeCell ref="N10:R10"/>
    <mergeCell ref="S10:X10"/>
    <mergeCell ref="Y10:AB10"/>
    <mergeCell ref="A1:J1"/>
    <mergeCell ref="L1:AD1"/>
    <mergeCell ref="C2:G2"/>
    <mergeCell ref="C3:G3"/>
    <mergeCell ref="B4:C4"/>
    <mergeCell ref="H4:J4"/>
  </mergeCells>
  <hyperlinks>
    <hyperlink ref="B6" r:id="rId1" display="vickieblock@beeinc.org;;paul@beeinc.org;acruz@beeinc.org;Keith@beeinc.com" xr:uid="{6CA2AA7A-84CA-4851-A940-B482FC0B1E96}"/>
    <hyperlink ref="H6" r:id="rId2" xr:uid="{BA5A424B-1546-441A-B34D-9BCB04CD17AD}"/>
  </hyperlinks>
  <pageMargins left="0.25" right="0.25" top="0.5" bottom="0.5" header="0.3" footer="0.3"/>
  <pageSetup scale="74" fitToHeight="2" orientation="landscape" r:id="rId3"/>
  <rowBreaks count="2" manualBreakCount="2">
    <brk id="33" max="9" man="1"/>
    <brk id="62" max="9"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A6688-475D-4B1A-BC9A-35E7E8A43C37}">
  <sheetPr codeName="Sheet2"/>
  <dimension ref="A1:AF70"/>
  <sheetViews>
    <sheetView zoomScale="85" zoomScaleNormal="85" zoomScaleSheetLayoutView="40" workbookViewId="0">
      <pane xSplit="4" topLeftCell="G1" activePane="topRight" state="frozen"/>
      <selection pane="topRight" activeCell="J8" sqref="J8"/>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86" t="s">
        <v>154</v>
      </c>
      <c r="B1" s="87"/>
      <c r="C1" s="87"/>
      <c r="D1" s="87"/>
      <c r="E1" s="87"/>
      <c r="F1" s="87"/>
      <c r="G1" s="87"/>
      <c r="H1" s="87"/>
      <c r="I1" s="87"/>
      <c r="J1" s="88"/>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45000</v>
      </c>
      <c r="C7" s="11" t="s">
        <v>61</v>
      </c>
      <c r="D7" s="10">
        <v>45016</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07" t="s">
        <v>78</v>
      </c>
      <c r="B10" s="107"/>
      <c r="C10" s="107"/>
      <c r="D10" s="107"/>
      <c r="E10" s="107"/>
      <c r="F10" s="107"/>
      <c r="G10" s="107"/>
      <c r="H10" s="107"/>
      <c r="I10" s="107"/>
      <c r="J10" s="107"/>
      <c r="K10" s="24"/>
      <c r="L10" s="11" t="s">
        <v>15</v>
      </c>
      <c r="M10" s="11"/>
      <c r="N10" s="108" t="s">
        <v>79</v>
      </c>
      <c r="O10" s="108"/>
      <c r="P10" s="108"/>
      <c r="Q10" s="108"/>
      <c r="R10" s="108"/>
      <c r="S10" s="109" t="s">
        <v>80</v>
      </c>
      <c r="T10" s="109"/>
      <c r="U10" s="109"/>
      <c r="V10" s="109"/>
      <c r="W10" s="109"/>
      <c r="X10" s="109"/>
      <c r="Y10" s="109" t="s">
        <v>81</v>
      </c>
      <c r="Z10" s="109"/>
      <c r="AA10" s="109"/>
      <c r="AB10" s="109"/>
      <c r="AC10" s="25" t="s">
        <v>82</v>
      </c>
    </row>
    <row r="11" spans="1:32" s="11" customFormat="1" ht="14.1" customHeight="1" x14ac:dyDescent="0.25">
      <c r="A11" s="26" t="s">
        <v>16</v>
      </c>
      <c r="B11" s="26" t="s">
        <v>17</v>
      </c>
      <c r="C11" s="26" t="s">
        <v>18</v>
      </c>
      <c r="D11" s="26" t="s">
        <v>23</v>
      </c>
      <c r="E11" s="94" t="s">
        <v>25</v>
      </c>
      <c r="F11" s="95"/>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1060</v>
      </c>
      <c r="H12" s="1">
        <f>CEILING(O12+T12+W12+X12+Z12,5)</f>
        <v>1150</v>
      </c>
      <c r="I12" s="1">
        <f>CEILING(O12+U12+W12+X12+AA12,5)</f>
        <v>1150</v>
      </c>
      <c r="J12" s="1">
        <f>CEILING(O12+V12+X12+Y12+AB12,5)</f>
        <v>1460</v>
      </c>
      <c r="K12" s="24"/>
      <c r="L12" s="16" t="s">
        <v>137</v>
      </c>
      <c r="M12" s="12" t="s">
        <v>56</v>
      </c>
      <c r="S12" s="13">
        <f t="shared" ref="S12:S15" si="0">CEILING(0.92*T12,5)</f>
        <v>1060</v>
      </c>
      <c r="T12" s="14">
        <f>1050 + 100</f>
        <v>1150</v>
      </c>
      <c r="U12" s="33">
        <f t="shared" ref="U12:U15" si="1">T12</f>
        <v>1150</v>
      </c>
      <c r="V12" s="15">
        <f t="shared" ref="V12:V15" si="2">U12*1.266</f>
        <v>1455.9</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1060</v>
      </c>
      <c r="H13" s="1">
        <f t="shared" ref="H13:H19" si="4">CEILING(O13+T13+W13+X13+Z13,5)</f>
        <v>1150</v>
      </c>
      <c r="I13" s="1">
        <f t="shared" ref="I13:I19" si="5">CEILING(O13+U13+W13+X13+AA13,5)</f>
        <v>1150</v>
      </c>
      <c r="J13" s="1">
        <f t="shared" ref="J13:J19" si="6">CEILING(O13+V13+X13+Y13+AB13,5)</f>
        <v>1460</v>
      </c>
      <c r="K13" s="24"/>
      <c r="L13" s="16" t="s">
        <v>137</v>
      </c>
      <c r="M13" s="12" t="s">
        <v>56</v>
      </c>
      <c r="S13" s="13">
        <f t="shared" si="0"/>
        <v>1060</v>
      </c>
      <c r="T13" s="14">
        <f>T12</f>
        <v>1150</v>
      </c>
      <c r="U13" s="33">
        <f t="shared" si="1"/>
        <v>1150</v>
      </c>
      <c r="V13" s="15">
        <f t="shared" si="2"/>
        <v>1455.9</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1060</v>
      </c>
      <c r="H14" s="1">
        <f t="shared" si="4"/>
        <v>1150</v>
      </c>
      <c r="I14" s="1">
        <f t="shared" si="5"/>
        <v>1150</v>
      </c>
      <c r="J14" s="1">
        <f t="shared" si="6"/>
        <v>1460</v>
      </c>
      <c r="K14" s="24"/>
      <c r="L14" s="16" t="s">
        <v>137</v>
      </c>
      <c r="M14" s="12" t="s">
        <v>56</v>
      </c>
      <c r="S14" s="13">
        <f t="shared" si="0"/>
        <v>1060</v>
      </c>
      <c r="T14" s="14">
        <f>T12</f>
        <v>1150</v>
      </c>
      <c r="U14" s="33">
        <f t="shared" si="1"/>
        <v>1150</v>
      </c>
      <c r="V14" s="15">
        <f t="shared" si="2"/>
        <v>1455.9</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1335</v>
      </c>
      <c r="H15" s="1">
        <f t="shared" si="4"/>
        <v>1450</v>
      </c>
      <c r="I15" s="1">
        <f t="shared" si="5"/>
        <v>1450</v>
      </c>
      <c r="J15" s="1">
        <f t="shared" si="6"/>
        <v>1840</v>
      </c>
      <c r="K15" s="24"/>
      <c r="L15" s="16" t="s">
        <v>137</v>
      </c>
      <c r="M15" s="12" t="s">
        <v>56</v>
      </c>
      <c r="S15" s="13">
        <f t="shared" si="0"/>
        <v>1335</v>
      </c>
      <c r="T15" s="14">
        <f>T14+300</f>
        <v>1450</v>
      </c>
      <c r="U15" s="33">
        <f t="shared" si="1"/>
        <v>1450</v>
      </c>
      <c r="V15" s="15">
        <f t="shared" si="2"/>
        <v>1835.7</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1060</v>
      </c>
      <c r="H16" s="1">
        <f t="shared" si="4"/>
        <v>1150</v>
      </c>
      <c r="I16" s="1">
        <f t="shared" si="5"/>
        <v>1150</v>
      </c>
      <c r="J16" s="1">
        <f t="shared" si="6"/>
        <v>1460</v>
      </c>
      <c r="K16" s="24"/>
      <c r="L16" s="16" t="s">
        <v>137</v>
      </c>
      <c r="M16" s="12" t="s">
        <v>56</v>
      </c>
      <c r="S16" s="13">
        <f>CEILING(0.92*T16,5)</f>
        <v>1060</v>
      </c>
      <c r="T16" s="14">
        <f>T12</f>
        <v>1150</v>
      </c>
      <c r="U16" s="33">
        <f>T16</f>
        <v>1150</v>
      </c>
      <c r="V16" s="15">
        <f>U16*1.266</f>
        <v>1455.9</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1290</v>
      </c>
      <c r="H17" s="1">
        <f t="shared" si="4"/>
        <v>1400</v>
      </c>
      <c r="I17" s="1">
        <f t="shared" si="5"/>
        <v>1400</v>
      </c>
      <c r="J17" s="1">
        <f t="shared" si="6"/>
        <v>1775</v>
      </c>
      <c r="K17" s="24"/>
      <c r="L17" s="16" t="s">
        <v>137</v>
      </c>
      <c r="M17" s="12" t="s">
        <v>56</v>
      </c>
      <c r="S17" s="13">
        <f>CEILING(0.92*T17,5)</f>
        <v>1290</v>
      </c>
      <c r="T17" s="14">
        <f>T16+250</f>
        <v>1400</v>
      </c>
      <c r="U17" s="33">
        <f>T17</f>
        <v>1400</v>
      </c>
      <c r="V17" s="15">
        <f>U17*1.266</f>
        <v>1772.4</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1060</v>
      </c>
      <c r="H18" s="1">
        <f t="shared" si="4"/>
        <v>1150</v>
      </c>
      <c r="I18" s="1">
        <f t="shared" si="5"/>
        <v>1150</v>
      </c>
      <c r="J18" s="1">
        <f t="shared" si="6"/>
        <v>1460</v>
      </c>
      <c r="K18" s="24"/>
      <c r="L18" s="16" t="s">
        <v>137</v>
      </c>
      <c r="M18" s="12" t="s">
        <v>56</v>
      </c>
      <c r="S18" s="13">
        <f>CEILING(0.92*T18,5)</f>
        <v>1060</v>
      </c>
      <c r="T18" s="14">
        <f>T12</f>
        <v>1150</v>
      </c>
      <c r="U18" s="42">
        <f>T18</f>
        <v>1150</v>
      </c>
      <c r="V18" s="15">
        <f>U18*1.266</f>
        <v>1455.9</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1245</v>
      </c>
      <c r="H19" s="1">
        <f t="shared" si="4"/>
        <v>1350</v>
      </c>
      <c r="I19" s="1">
        <f t="shared" si="5"/>
        <v>1350</v>
      </c>
      <c r="J19" s="1">
        <f t="shared" si="6"/>
        <v>1710</v>
      </c>
      <c r="K19" s="24"/>
      <c r="L19" s="16" t="s">
        <v>137</v>
      </c>
      <c r="M19" s="12" t="s">
        <v>56</v>
      </c>
      <c r="S19" s="13">
        <f>CEILING(0.92*T19,5)</f>
        <v>1245</v>
      </c>
      <c r="T19" s="14">
        <f>1150+200</f>
        <v>1350</v>
      </c>
      <c r="U19" s="33">
        <f>T19</f>
        <v>1350</v>
      </c>
      <c r="V19" s="15">
        <f>U19*1.266</f>
        <v>1709.1</v>
      </c>
      <c r="X19" s="11">
        <v>0</v>
      </c>
      <c r="Y19" s="11">
        <v>0</v>
      </c>
      <c r="Z19" s="11">
        <v>0</v>
      </c>
      <c r="AA19" s="11">
        <v>0</v>
      </c>
      <c r="AB19" s="11">
        <v>0</v>
      </c>
      <c r="AC19" s="11" t="s">
        <v>152</v>
      </c>
    </row>
    <row r="20" spans="1:29" s="11" customFormat="1" ht="14.45" customHeight="1" x14ac:dyDescent="0.25">
      <c r="A20" s="114" t="s">
        <v>91</v>
      </c>
      <c r="B20" s="114"/>
      <c r="C20" s="114"/>
      <c r="D20" s="114"/>
      <c r="E20" s="114"/>
      <c r="F20" s="114"/>
      <c r="G20" s="114"/>
      <c r="H20" s="114"/>
      <c r="I20" s="114"/>
      <c r="J20" s="114"/>
      <c r="K20" s="24"/>
      <c r="L20" s="12"/>
      <c r="M20" s="12"/>
      <c r="S20" s="13"/>
      <c r="T20" s="14"/>
      <c r="U20" s="33"/>
      <c r="V20" s="15"/>
    </row>
    <row r="21" spans="1:29" s="11" customFormat="1" ht="14.45" customHeight="1" x14ac:dyDescent="0.25">
      <c r="A21" s="115" t="s">
        <v>92</v>
      </c>
      <c r="B21" s="115"/>
      <c r="C21" s="115"/>
      <c r="D21" s="115"/>
      <c r="E21" s="115"/>
      <c r="F21" s="115"/>
      <c r="G21" s="115"/>
      <c r="H21" s="115"/>
      <c r="I21" s="115"/>
      <c r="J21" s="115"/>
      <c r="K21" s="24"/>
      <c r="L21" s="12"/>
      <c r="M21" s="12"/>
      <c r="S21" s="13"/>
      <c r="T21" s="14"/>
      <c r="U21" s="33"/>
      <c r="V21" s="15"/>
    </row>
    <row r="22" spans="1:29" s="11" customFormat="1" ht="14.45" customHeight="1" x14ac:dyDescent="0.25">
      <c r="A22" s="116" t="s">
        <v>115</v>
      </c>
      <c r="B22" s="116"/>
      <c r="C22" s="116"/>
      <c r="D22" s="116"/>
      <c r="E22" s="116"/>
      <c r="F22" s="116"/>
      <c r="G22" s="116"/>
      <c r="H22" s="116"/>
      <c r="I22" s="116"/>
      <c r="J22" s="116"/>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17"/>
      <c r="B27" s="117"/>
      <c r="C27" s="117"/>
      <c r="D27" s="117"/>
      <c r="E27" s="117"/>
      <c r="F27" s="117"/>
      <c r="G27" s="117"/>
      <c r="H27" s="117"/>
      <c r="I27" s="117"/>
      <c r="J27" s="117"/>
      <c r="K27" s="8"/>
      <c r="L27" s="12"/>
      <c r="M27" s="12"/>
      <c r="N27" s="12"/>
      <c r="O27" s="12"/>
      <c r="P27" s="12"/>
      <c r="Q27" s="49"/>
      <c r="R27" s="49"/>
      <c r="S27" s="49"/>
      <c r="T27" s="19"/>
    </row>
    <row r="28" spans="1:29" s="19" customFormat="1" ht="15" customHeight="1" x14ac:dyDescent="0.25">
      <c r="A28" s="118" t="s">
        <v>39</v>
      </c>
      <c r="B28" s="118"/>
      <c r="C28" s="118"/>
      <c r="D28" s="118"/>
      <c r="E28" s="118"/>
      <c r="F28" s="118"/>
      <c r="G28" s="118"/>
      <c r="H28" s="118"/>
      <c r="I28" s="118"/>
      <c r="J28" s="118"/>
      <c r="K28" s="8"/>
      <c r="L28" s="18"/>
      <c r="M28" s="18"/>
      <c r="N28" s="18"/>
      <c r="O28" s="18"/>
      <c r="P28" s="18"/>
      <c r="Q28" s="49"/>
      <c r="R28" s="49"/>
      <c r="S28" s="49"/>
    </row>
    <row r="29" spans="1:29" s="19" customFormat="1" ht="15" customHeight="1" x14ac:dyDescent="0.25">
      <c r="A29" s="119" t="s">
        <v>40</v>
      </c>
      <c r="B29" s="119"/>
      <c r="C29" s="119"/>
      <c r="D29" s="119"/>
      <c r="E29" s="119"/>
      <c r="F29" s="119"/>
      <c r="G29" s="119"/>
      <c r="H29" s="119"/>
      <c r="I29" s="119"/>
      <c r="J29" s="119"/>
      <c r="K29" s="8"/>
    </row>
    <row r="30" spans="1:29" s="19" customFormat="1" ht="15" customHeight="1" x14ac:dyDescent="0.25">
      <c r="A30" s="120" t="s">
        <v>41</v>
      </c>
      <c r="B30" s="120"/>
      <c r="C30" s="120"/>
      <c r="D30" s="120"/>
      <c r="E30" s="120" t="s">
        <v>42</v>
      </c>
      <c r="F30" s="120"/>
      <c r="G30" s="120"/>
      <c r="H30" s="120"/>
      <c r="I30" s="120"/>
      <c r="J30" s="120"/>
      <c r="K30" s="8"/>
      <c r="L30" s="121" t="s">
        <v>93</v>
      </c>
      <c r="M30" s="121"/>
    </row>
    <row r="31" spans="1:29" s="19" customFormat="1" ht="15" customHeight="1" x14ac:dyDescent="0.25">
      <c r="A31" s="122" t="s">
        <v>43</v>
      </c>
      <c r="B31" s="122"/>
      <c r="C31" s="122"/>
      <c r="D31" s="122"/>
      <c r="E31" s="123" t="s">
        <v>69</v>
      </c>
      <c r="F31" s="123"/>
      <c r="G31" s="123"/>
      <c r="H31" s="123"/>
      <c r="I31" s="123"/>
      <c r="J31" s="123"/>
      <c r="K31" s="8"/>
      <c r="L31" s="44"/>
      <c r="M31" s="44"/>
      <c r="N31" s="44"/>
      <c r="O31" s="44"/>
      <c r="P31" s="44"/>
    </row>
    <row r="32" spans="1:29" s="19" customFormat="1" ht="15" customHeight="1" x14ac:dyDescent="0.25">
      <c r="A32" s="110" t="s">
        <v>44</v>
      </c>
      <c r="B32" s="110"/>
      <c r="C32" s="110"/>
      <c r="D32" s="110"/>
      <c r="E32" s="111" t="s">
        <v>114</v>
      </c>
      <c r="F32" s="112"/>
      <c r="G32" s="112"/>
      <c r="H32" s="112"/>
      <c r="I32" s="112"/>
      <c r="J32" s="113"/>
      <c r="K32" s="8"/>
      <c r="L32" s="44"/>
      <c r="M32" s="44"/>
    </row>
    <row r="33" spans="1:17" s="19" customFormat="1" ht="20.100000000000001" customHeight="1" x14ac:dyDescent="0.25">
      <c r="A33" s="124" t="s">
        <v>57</v>
      </c>
      <c r="B33" s="124"/>
      <c r="C33" s="124"/>
      <c r="D33" s="124"/>
      <c r="E33" s="39" t="s">
        <v>90</v>
      </c>
      <c r="F33" s="125" t="s">
        <v>146</v>
      </c>
      <c r="G33" s="125"/>
      <c r="H33" s="125"/>
      <c r="I33" s="125"/>
      <c r="J33" s="126"/>
      <c r="K33" s="8"/>
      <c r="L33" s="44"/>
      <c r="M33" s="44"/>
    </row>
    <row r="34" spans="1:17" s="19" customFormat="1" ht="63.95" customHeight="1" x14ac:dyDescent="0.25">
      <c r="A34" s="127" t="s">
        <v>147</v>
      </c>
      <c r="B34" s="127"/>
      <c r="C34" s="127"/>
      <c r="D34" s="128"/>
      <c r="E34" s="50" t="s">
        <v>90</v>
      </c>
      <c r="F34" s="127" t="s">
        <v>148</v>
      </c>
      <c r="G34" s="127"/>
      <c r="H34" s="127"/>
      <c r="I34" s="127"/>
      <c r="J34" s="127"/>
      <c r="K34" s="24"/>
      <c r="L34" s="44"/>
      <c r="M34" s="44"/>
      <c r="N34" s="44"/>
      <c r="O34" s="44"/>
      <c r="P34" s="44"/>
      <c r="Q34" s="44"/>
    </row>
    <row r="35" spans="1:17" s="19" customFormat="1" ht="15" customHeight="1" x14ac:dyDescent="0.25">
      <c r="A35" s="129" t="s">
        <v>58</v>
      </c>
      <c r="B35" s="129"/>
      <c r="C35" s="129"/>
      <c r="D35" s="129"/>
      <c r="E35" s="130" t="s">
        <v>109</v>
      </c>
      <c r="F35" s="130"/>
      <c r="G35" s="130"/>
      <c r="H35" s="130"/>
      <c r="I35" s="130"/>
      <c r="J35" s="130"/>
      <c r="K35" s="8"/>
      <c r="L35" s="44"/>
      <c r="M35" s="44"/>
    </row>
    <row r="36" spans="1:17" s="19" customFormat="1" ht="15" customHeight="1" x14ac:dyDescent="0.25">
      <c r="A36" s="122" t="s">
        <v>45</v>
      </c>
      <c r="B36" s="122"/>
      <c r="C36" s="122"/>
      <c r="D36" s="131"/>
      <c r="E36" s="40" t="s">
        <v>90</v>
      </c>
      <c r="F36" s="132" t="s">
        <v>95</v>
      </c>
      <c r="G36" s="132"/>
      <c r="H36" s="132"/>
      <c r="I36" s="132"/>
      <c r="J36" s="133"/>
      <c r="K36" s="8"/>
      <c r="L36" s="44"/>
      <c r="M36" s="44"/>
      <c r="N36" s="44"/>
      <c r="O36" s="44"/>
      <c r="P36" s="44"/>
    </row>
    <row r="37" spans="1:17" s="19" customFormat="1" ht="15" customHeight="1" x14ac:dyDescent="0.25">
      <c r="A37" s="122" t="s">
        <v>48</v>
      </c>
      <c r="B37" s="122"/>
      <c r="C37" s="122"/>
      <c r="D37" s="122"/>
      <c r="E37" s="134" t="s">
        <v>155</v>
      </c>
      <c r="F37" s="134"/>
      <c r="G37" s="134"/>
      <c r="H37" s="134"/>
      <c r="I37" s="134"/>
      <c r="J37" s="134"/>
      <c r="K37" s="8"/>
      <c r="L37" s="44"/>
      <c r="M37" s="44"/>
    </row>
    <row r="38" spans="1:17" s="19" customFormat="1" ht="26.1" customHeight="1" x14ac:dyDescent="0.25">
      <c r="A38" s="122" t="s">
        <v>156</v>
      </c>
      <c r="B38" s="122"/>
      <c r="C38" s="122"/>
      <c r="D38" s="122"/>
      <c r="E38" s="34" t="s">
        <v>90</v>
      </c>
      <c r="F38" s="134" t="s">
        <v>157</v>
      </c>
      <c r="G38" s="122"/>
      <c r="H38" s="122"/>
      <c r="I38" s="122"/>
      <c r="J38" s="122"/>
      <c r="K38" s="24"/>
      <c r="L38" s="137"/>
      <c r="M38" s="137"/>
      <c r="N38" s="137"/>
      <c r="O38" s="137"/>
      <c r="P38" s="137"/>
      <c r="Q38" s="137"/>
    </row>
    <row r="39" spans="1:17" s="19" customFormat="1" ht="64.5" customHeight="1" x14ac:dyDescent="0.25">
      <c r="A39" s="138" t="s">
        <v>158</v>
      </c>
      <c r="B39" s="139"/>
      <c r="C39" s="139"/>
      <c r="D39" s="140"/>
      <c r="E39" s="141" t="s">
        <v>159</v>
      </c>
      <c r="F39" s="142"/>
      <c r="G39" s="142"/>
      <c r="H39" s="142"/>
      <c r="I39" s="142"/>
      <c r="J39" s="143"/>
      <c r="K39" s="24"/>
      <c r="L39" s="137"/>
      <c r="M39" s="137"/>
      <c r="N39" s="137"/>
      <c r="O39" s="137"/>
      <c r="P39" s="137"/>
      <c r="Q39" s="137"/>
    </row>
    <row r="40" spans="1:17" s="19" customFormat="1" ht="64.5" customHeight="1" x14ac:dyDescent="0.25">
      <c r="A40" s="122" t="s">
        <v>160</v>
      </c>
      <c r="B40" s="122"/>
      <c r="C40" s="122"/>
      <c r="D40" s="122"/>
      <c r="E40" s="34" t="s">
        <v>90</v>
      </c>
      <c r="F40" s="55" t="s">
        <v>161</v>
      </c>
      <c r="G40" s="134" t="s">
        <v>162</v>
      </c>
      <c r="H40" s="134"/>
      <c r="I40" s="134"/>
      <c r="J40" s="134"/>
      <c r="K40" s="24"/>
      <c r="L40" s="137"/>
      <c r="M40" s="137"/>
      <c r="N40" s="137"/>
      <c r="O40" s="137"/>
      <c r="P40" s="137"/>
      <c r="Q40" s="137"/>
    </row>
    <row r="41" spans="1:17" s="19" customFormat="1" ht="64.5" customHeight="1" x14ac:dyDescent="0.25">
      <c r="A41" s="144" t="s">
        <v>163</v>
      </c>
      <c r="B41" s="145"/>
      <c r="C41" s="145"/>
      <c r="D41" s="145"/>
      <c r="E41" s="145"/>
      <c r="F41" s="145"/>
      <c r="G41" s="145"/>
      <c r="H41" s="145"/>
      <c r="I41" s="145"/>
      <c r="J41" s="146"/>
      <c r="K41" s="24"/>
      <c r="L41" s="44"/>
      <c r="M41" s="44"/>
      <c r="N41" s="44"/>
      <c r="O41" s="44"/>
      <c r="P41" s="44"/>
      <c r="Q41" s="44"/>
    </row>
    <row r="42" spans="1:17" s="19" customFormat="1" ht="188.25" customHeight="1" x14ac:dyDescent="0.25">
      <c r="A42" s="134" t="s">
        <v>260</v>
      </c>
      <c r="B42" s="134"/>
      <c r="C42" s="134"/>
      <c r="D42" s="134"/>
      <c r="E42" s="147" t="s">
        <v>165</v>
      </c>
      <c r="F42" s="148"/>
      <c r="G42" s="134" t="s">
        <v>166</v>
      </c>
      <c r="H42" s="134"/>
      <c r="I42" s="134"/>
      <c r="J42" s="134"/>
      <c r="K42" s="24"/>
      <c r="L42" s="137"/>
      <c r="M42" s="137"/>
      <c r="N42" s="137"/>
      <c r="O42" s="137"/>
      <c r="P42" s="137"/>
      <c r="Q42" s="137"/>
    </row>
    <row r="43" spans="1:17" s="19" customFormat="1" ht="14.45" customHeight="1" x14ac:dyDescent="0.25">
      <c r="A43" s="135" t="s">
        <v>123</v>
      </c>
      <c r="B43" s="136"/>
      <c r="C43" s="136"/>
      <c r="D43" s="136"/>
      <c r="E43" s="136"/>
      <c r="F43" s="136"/>
      <c r="G43" s="136"/>
      <c r="H43" s="136"/>
      <c r="I43" s="136"/>
      <c r="J43" s="136"/>
      <c r="K43" s="24"/>
      <c r="L43" s="44"/>
      <c r="M43" s="44"/>
    </row>
    <row r="44" spans="1:17" s="19" customFormat="1" ht="14.45" customHeight="1" x14ac:dyDescent="0.25">
      <c r="A44" s="149" t="s">
        <v>41</v>
      </c>
      <c r="B44" s="150"/>
      <c r="C44" s="150"/>
      <c r="D44" s="151"/>
      <c r="E44" s="120" t="s">
        <v>42</v>
      </c>
      <c r="F44" s="120"/>
      <c r="G44" s="120"/>
      <c r="H44" s="120"/>
      <c r="I44" s="120"/>
      <c r="J44" s="120"/>
      <c r="K44" s="24"/>
      <c r="L44" s="44"/>
      <c r="M44" s="44"/>
    </row>
    <row r="45" spans="1:17" s="19" customFormat="1" ht="14.45" customHeight="1" x14ac:dyDescent="0.25">
      <c r="A45" s="122" t="s">
        <v>43</v>
      </c>
      <c r="B45" s="122"/>
      <c r="C45" s="122"/>
      <c r="D45" s="122"/>
      <c r="E45" s="34" t="s">
        <v>90</v>
      </c>
      <c r="F45" s="122" t="s">
        <v>69</v>
      </c>
      <c r="G45" s="122"/>
      <c r="H45" s="122"/>
      <c r="I45" s="122"/>
      <c r="J45" s="122"/>
      <c r="K45" s="24"/>
      <c r="L45" s="44"/>
      <c r="M45" s="44"/>
    </row>
    <row r="46" spans="1:17" s="19" customFormat="1" ht="14.45" customHeight="1" x14ac:dyDescent="0.25">
      <c r="A46" s="122" t="s">
        <v>45</v>
      </c>
      <c r="B46" s="122"/>
      <c r="C46" s="122"/>
      <c r="D46" s="131"/>
      <c r="E46" s="34" t="s">
        <v>90</v>
      </c>
      <c r="F46" s="131" t="s">
        <v>95</v>
      </c>
      <c r="G46" s="152"/>
      <c r="H46" s="152"/>
      <c r="I46" s="152"/>
      <c r="J46" s="153"/>
      <c r="K46" s="24"/>
      <c r="L46" s="44"/>
      <c r="M46" s="44"/>
    </row>
    <row r="47" spans="1:17" s="19" customFormat="1" ht="14.45" customHeight="1" x14ac:dyDescent="0.25">
      <c r="A47" s="122" t="s">
        <v>124</v>
      </c>
      <c r="B47" s="122"/>
      <c r="C47" s="122"/>
      <c r="D47" s="122"/>
      <c r="E47" s="34" t="s">
        <v>90</v>
      </c>
      <c r="F47" s="122" t="s">
        <v>143</v>
      </c>
      <c r="G47" s="122"/>
      <c r="H47" s="122"/>
      <c r="I47" s="122"/>
      <c r="J47" s="122"/>
      <c r="K47" s="24"/>
      <c r="L47" s="44"/>
      <c r="M47" s="44"/>
    </row>
    <row r="48" spans="1:17" s="19" customFormat="1" ht="14.45" customHeight="1" x14ac:dyDescent="0.25">
      <c r="A48" s="122" t="s">
        <v>145</v>
      </c>
      <c r="B48" s="122"/>
      <c r="C48" s="122"/>
      <c r="D48" s="122"/>
      <c r="E48" s="34" t="s">
        <v>90</v>
      </c>
      <c r="F48" s="122" t="s">
        <v>144</v>
      </c>
      <c r="G48" s="122"/>
      <c r="H48" s="122"/>
      <c r="I48" s="122"/>
      <c r="J48" s="122"/>
      <c r="K48" s="24"/>
      <c r="L48" s="44"/>
      <c r="M48" s="44"/>
    </row>
    <row r="49" spans="1:17" s="19" customFormat="1" ht="14.45" customHeight="1" x14ac:dyDescent="0.25">
      <c r="A49" s="122" t="s">
        <v>128</v>
      </c>
      <c r="B49" s="122"/>
      <c r="C49" s="122"/>
      <c r="D49" s="122"/>
      <c r="E49" s="34" t="s">
        <v>90</v>
      </c>
      <c r="F49" s="122" t="s">
        <v>127</v>
      </c>
      <c r="G49" s="122"/>
      <c r="H49" s="122"/>
      <c r="I49" s="122"/>
      <c r="J49" s="122"/>
      <c r="K49" s="24"/>
      <c r="L49" s="44"/>
      <c r="M49" s="44"/>
    </row>
    <row r="50" spans="1:17" s="19" customFormat="1" ht="14.45" customHeight="1" x14ac:dyDescent="0.25">
      <c r="A50" s="122" t="s">
        <v>129</v>
      </c>
      <c r="B50" s="122"/>
      <c r="C50" s="122"/>
      <c r="D50" s="122"/>
      <c r="E50" s="34" t="s">
        <v>90</v>
      </c>
      <c r="F50" s="122" t="s">
        <v>130</v>
      </c>
      <c r="G50" s="122"/>
      <c r="H50" s="122"/>
      <c r="I50" s="122"/>
      <c r="J50" s="122"/>
      <c r="K50" s="24"/>
      <c r="L50" s="44"/>
      <c r="M50" s="44"/>
    </row>
    <row r="51" spans="1:17" s="19" customFormat="1" ht="14.45" customHeight="1" x14ac:dyDescent="0.25">
      <c r="A51" s="122" t="s">
        <v>125</v>
      </c>
      <c r="B51" s="122"/>
      <c r="C51" s="122"/>
      <c r="D51" s="122"/>
      <c r="E51" s="34" t="s">
        <v>90</v>
      </c>
      <c r="F51" s="122" t="s">
        <v>70</v>
      </c>
      <c r="G51" s="122"/>
      <c r="H51" s="122"/>
      <c r="I51" s="122"/>
      <c r="J51" s="122"/>
      <c r="K51" s="24"/>
      <c r="L51" s="44"/>
      <c r="M51" s="44"/>
    </row>
    <row r="52" spans="1:17" s="19" customFormat="1" ht="14.45" customHeight="1" x14ac:dyDescent="0.25">
      <c r="A52" s="122" t="s">
        <v>126</v>
      </c>
      <c r="B52" s="122"/>
      <c r="C52" s="122"/>
      <c r="D52" s="122"/>
      <c r="E52" s="34" t="s">
        <v>90</v>
      </c>
      <c r="F52" s="122" t="s">
        <v>70</v>
      </c>
      <c r="G52" s="122"/>
      <c r="H52" s="122"/>
      <c r="I52" s="122"/>
      <c r="J52" s="122"/>
      <c r="K52" s="24"/>
      <c r="L52" s="44"/>
      <c r="M52" s="44"/>
    </row>
    <row r="53" spans="1:17" s="19" customFormat="1" ht="14.45" customHeight="1" x14ac:dyDescent="0.25">
      <c r="A53" s="122" t="s">
        <v>131</v>
      </c>
      <c r="B53" s="122"/>
      <c r="C53" s="122"/>
      <c r="D53" s="131"/>
      <c r="E53" s="34" t="s">
        <v>90</v>
      </c>
      <c r="F53" s="122" t="s">
        <v>132</v>
      </c>
      <c r="G53" s="122"/>
      <c r="H53" s="122"/>
      <c r="I53" s="122"/>
      <c r="J53" s="122"/>
      <c r="K53" s="24"/>
      <c r="L53" s="44"/>
      <c r="M53" s="44"/>
    </row>
    <row r="54" spans="1:17" s="19" customFormat="1" ht="15" customHeight="1" x14ac:dyDescent="0.25">
      <c r="A54" s="122" t="s">
        <v>71</v>
      </c>
      <c r="B54" s="122"/>
      <c r="C54" s="122"/>
      <c r="D54" s="131"/>
      <c r="E54" s="34" t="s">
        <v>90</v>
      </c>
      <c r="F54" s="122" t="s">
        <v>72</v>
      </c>
      <c r="G54" s="122"/>
      <c r="H54" s="122"/>
      <c r="I54" s="122"/>
      <c r="J54" s="122"/>
      <c r="K54" s="8"/>
      <c r="L54" s="44"/>
      <c r="M54" s="44"/>
      <c r="N54" s="44"/>
      <c r="O54" s="44"/>
      <c r="P54" s="44"/>
    </row>
    <row r="55" spans="1:17" s="19" customFormat="1" ht="15" customHeight="1" x14ac:dyDescent="0.25">
      <c r="A55" s="122" t="s">
        <v>73</v>
      </c>
      <c r="B55" s="122"/>
      <c r="C55" s="122"/>
      <c r="D55" s="122"/>
      <c r="E55" s="34" t="s">
        <v>90</v>
      </c>
      <c r="F55" s="122" t="s">
        <v>74</v>
      </c>
      <c r="G55" s="122"/>
      <c r="H55" s="122"/>
      <c r="I55" s="122"/>
      <c r="J55" s="122"/>
      <c r="K55" s="8"/>
      <c r="L55" s="41"/>
      <c r="M55"/>
      <c r="N55"/>
      <c r="O55"/>
      <c r="P55"/>
    </row>
    <row r="56" spans="1:17" s="19" customFormat="1" ht="15" customHeight="1" x14ac:dyDescent="0.25">
      <c r="A56" s="118" t="s">
        <v>49</v>
      </c>
      <c r="B56" s="118"/>
      <c r="C56" s="118"/>
      <c r="D56" s="118"/>
      <c r="E56" s="118"/>
      <c r="F56" s="118"/>
      <c r="G56" s="118"/>
      <c r="H56" s="118"/>
      <c r="I56" s="118"/>
      <c r="J56" s="118"/>
      <c r="K56" s="8"/>
      <c r="L56" s="44"/>
      <c r="M56" s="44"/>
      <c r="N56" s="44"/>
      <c r="O56" s="44"/>
      <c r="P56" s="44"/>
      <c r="Q56" s="44"/>
    </row>
    <row r="57" spans="1:17" s="19" customFormat="1" ht="15" customHeight="1" x14ac:dyDescent="0.25">
      <c r="A57" s="120" t="s">
        <v>41</v>
      </c>
      <c r="B57" s="120"/>
      <c r="C57" s="120"/>
      <c r="D57" s="120"/>
      <c r="E57" s="120" t="s">
        <v>42</v>
      </c>
      <c r="F57" s="120"/>
      <c r="G57" s="120"/>
      <c r="H57" s="120"/>
      <c r="I57" s="120"/>
      <c r="J57" s="120"/>
      <c r="K57" s="8"/>
      <c r="L57" s="44"/>
      <c r="M57" s="44"/>
      <c r="N57" s="44"/>
      <c r="O57" s="44"/>
      <c r="P57" s="44"/>
      <c r="Q57" s="44"/>
    </row>
    <row r="58" spans="1:17" s="19" customFormat="1" ht="15" customHeight="1" x14ac:dyDescent="0.25">
      <c r="A58" s="122" t="s">
        <v>46</v>
      </c>
      <c r="B58" s="122"/>
      <c r="C58" s="122"/>
      <c r="D58" s="122"/>
      <c r="E58" s="134" t="s">
        <v>47</v>
      </c>
      <c r="F58" s="134"/>
      <c r="G58" s="134"/>
      <c r="H58" s="134"/>
      <c r="I58" s="134"/>
      <c r="J58" s="134"/>
      <c r="K58" s="8"/>
      <c r="L58" s="44"/>
      <c r="M58" s="44"/>
      <c r="N58" s="44"/>
      <c r="O58" s="44"/>
      <c r="P58" s="44"/>
      <c r="Q58" s="44"/>
    </row>
    <row r="59" spans="1:17" s="19" customFormat="1" ht="15" customHeight="1" x14ac:dyDescent="0.25">
      <c r="A59" s="122" t="s">
        <v>104</v>
      </c>
      <c r="B59" s="122"/>
      <c r="C59" s="122"/>
      <c r="D59" s="122"/>
      <c r="E59" s="134" t="s">
        <v>105</v>
      </c>
      <c r="F59" s="134"/>
      <c r="G59" s="134"/>
      <c r="H59" s="134"/>
      <c r="I59" s="134"/>
      <c r="J59" s="134"/>
      <c r="K59" s="8"/>
      <c r="L59" s="44"/>
      <c r="M59" s="44"/>
      <c r="N59" s="44"/>
      <c r="O59" s="44"/>
      <c r="P59" s="44"/>
      <c r="Q59" s="44"/>
    </row>
    <row r="60" spans="1:17" s="19" customFormat="1" ht="15" customHeight="1" x14ac:dyDescent="0.25">
      <c r="A60" s="122" t="s">
        <v>75</v>
      </c>
      <c r="B60" s="122"/>
      <c r="C60" s="122"/>
      <c r="D60" s="122"/>
      <c r="E60" s="134" t="s">
        <v>257</v>
      </c>
      <c r="F60" s="134"/>
      <c r="G60" s="134"/>
      <c r="H60" s="134"/>
      <c r="I60" s="134"/>
      <c r="J60" s="134"/>
      <c r="K60" s="8"/>
      <c r="L60" s="44"/>
      <c r="M60" s="44"/>
      <c r="N60" s="44"/>
      <c r="O60" s="44"/>
      <c r="P60" s="44"/>
      <c r="Q60" s="44"/>
    </row>
    <row r="61" spans="1:17" s="19" customFormat="1" ht="15" customHeight="1" x14ac:dyDescent="0.25">
      <c r="A61" s="122" t="s">
        <v>50</v>
      </c>
      <c r="B61" s="122"/>
      <c r="C61" s="122"/>
      <c r="D61" s="122"/>
      <c r="E61" s="147" t="s">
        <v>51</v>
      </c>
      <c r="F61" s="155"/>
      <c r="G61" s="155"/>
      <c r="H61" s="148"/>
      <c r="I61" s="84" t="s">
        <v>258</v>
      </c>
      <c r="J61" s="85" t="s">
        <v>259</v>
      </c>
      <c r="K61" s="8"/>
      <c r="L61" s="44"/>
      <c r="M61" s="44"/>
      <c r="N61" s="44"/>
      <c r="O61" s="44"/>
      <c r="P61" s="44"/>
      <c r="Q61" s="44"/>
    </row>
    <row r="62" spans="1:17" s="19" customFormat="1" ht="15" customHeight="1" x14ac:dyDescent="0.25">
      <c r="A62" s="122" t="s">
        <v>52</v>
      </c>
      <c r="B62" s="122"/>
      <c r="C62" s="122"/>
      <c r="D62" s="122"/>
      <c r="E62" s="134" t="s">
        <v>53</v>
      </c>
      <c r="F62" s="134"/>
      <c r="G62" s="134"/>
      <c r="H62" s="134"/>
      <c r="I62" s="134"/>
      <c r="J62" s="134"/>
      <c r="K62" s="8"/>
    </row>
    <row r="63" spans="1:17" s="19" customFormat="1" ht="15" customHeight="1" x14ac:dyDescent="0.25">
      <c r="A63" s="118" t="s">
        <v>54</v>
      </c>
      <c r="B63" s="118"/>
      <c r="C63" s="118"/>
      <c r="D63" s="118"/>
      <c r="E63" s="118"/>
      <c r="F63" s="118"/>
      <c r="G63" s="118"/>
      <c r="H63" s="118"/>
      <c r="I63" s="118"/>
      <c r="J63" s="118"/>
      <c r="K63" s="8"/>
    </row>
    <row r="64" spans="1:17" s="20" customFormat="1" ht="15" customHeight="1" x14ac:dyDescent="0.25">
      <c r="A64" s="156" t="s">
        <v>55</v>
      </c>
      <c r="B64" s="156"/>
      <c r="C64" s="156"/>
      <c r="D64" s="156"/>
      <c r="E64" s="156"/>
      <c r="F64" s="156"/>
      <c r="G64" s="156"/>
      <c r="H64" s="156"/>
      <c r="I64" s="156"/>
      <c r="J64" s="156"/>
      <c r="K64" s="8"/>
    </row>
    <row r="65" spans="1:11" s="7" customFormat="1" ht="15" customHeight="1" x14ac:dyDescent="0.25">
      <c r="A65" s="156"/>
      <c r="B65" s="156"/>
      <c r="C65" s="156"/>
      <c r="D65" s="156"/>
      <c r="E65" s="156"/>
      <c r="F65" s="156"/>
      <c r="G65" s="156"/>
      <c r="H65" s="156"/>
      <c r="I65" s="156"/>
      <c r="J65" s="156"/>
      <c r="K65" s="8"/>
    </row>
    <row r="66" spans="1:11" s="7" customFormat="1" ht="25.15" customHeight="1" x14ac:dyDescent="0.25">
      <c r="A66" s="157" t="s">
        <v>76</v>
      </c>
      <c r="B66" s="157"/>
      <c r="C66" s="157"/>
      <c r="D66" s="157"/>
      <c r="E66" s="157"/>
      <c r="F66" s="157"/>
      <c r="G66" s="157"/>
      <c r="H66" s="157"/>
      <c r="I66" s="157"/>
      <c r="J66" s="157"/>
      <c r="K66" s="8"/>
    </row>
    <row r="67" spans="1:11" s="7" customFormat="1" ht="15" customHeight="1" x14ac:dyDescent="0.25">
      <c r="A67" s="157"/>
      <c r="B67" s="157"/>
      <c r="C67" s="157"/>
      <c r="D67" s="157"/>
      <c r="E67" s="157"/>
      <c r="F67" s="157"/>
      <c r="G67" s="157"/>
      <c r="H67" s="157"/>
      <c r="I67" s="157"/>
      <c r="J67" s="157"/>
      <c r="K67" s="8"/>
    </row>
    <row r="68" spans="1:11" s="20" customFormat="1" ht="15" customHeight="1" x14ac:dyDescent="0.25">
      <c r="A68" s="158" t="s">
        <v>106</v>
      </c>
      <c r="B68" s="158"/>
      <c r="C68" s="158"/>
      <c r="D68" s="158"/>
      <c r="E68" s="158"/>
      <c r="F68" s="158"/>
      <c r="G68" s="158"/>
      <c r="H68" s="158"/>
      <c r="I68" s="158"/>
      <c r="J68" s="158"/>
      <c r="K68" s="8"/>
    </row>
    <row r="69" spans="1:11" ht="15" customHeight="1" x14ac:dyDescent="0.4">
      <c r="A69" s="159" t="s">
        <v>100</v>
      </c>
      <c r="B69" s="159"/>
      <c r="C69" s="159"/>
      <c r="D69" s="159"/>
      <c r="E69" s="159"/>
      <c r="F69" s="159"/>
      <c r="G69" s="159"/>
      <c r="H69" s="159"/>
      <c r="I69" s="159"/>
      <c r="J69" s="159"/>
    </row>
    <row r="70" spans="1:11" ht="15" customHeight="1" x14ac:dyDescent="0.4">
      <c r="A70" s="154" t="s">
        <v>107</v>
      </c>
      <c r="B70" s="154"/>
      <c r="C70" s="154"/>
      <c r="D70" s="154"/>
      <c r="E70" s="154"/>
      <c r="F70" s="154"/>
      <c r="G70" s="154"/>
      <c r="H70" s="154"/>
      <c r="I70" s="154"/>
      <c r="J70" s="154"/>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A70:J70"/>
    <mergeCell ref="A60:D60"/>
    <mergeCell ref="E60:J60"/>
    <mergeCell ref="A61:D61"/>
    <mergeCell ref="E61:H61"/>
    <mergeCell ref="A62:D62"/>
    <mergeCell ref="E62:J62"/>
    <mergeCell ref="A63:J63"/>
    <mergeCell ref="A64:J65"/>
    <mergeCell ref="A66:J67"/>
    <mergeCell ref="A68:J68"/>
    <mergeCell ref="A69:J69"/>
    <mergeCell ref="A52:D52"/>
    <mergeCell ref="F52:J52"/>
    <mergeCell ref="A59:D59"/>
    <mergeCell ref="E59:J59"/>
    <mergeCell ref="A53:D53"/>
    <mergeCell ref="F53:J53"/>
    <mergeCell ref="A54:D54"/>
    <mergeCell ref="F54:J54"/>
    <mergeCell ref="A55:D55"/>
    <mergeCell ref="F55:J55"/>
    <mergeCell ref="A56:J56"/>
    <mergeCell ref="A57:D57"/>
    <mergeCell ref="E57:J57"/>
    <mergeCell ref="A58:D58"/>
    <mergeCell ref="E58:J58"/>
    <mergeCell ref="A49:D49"/>
    <mergeCell ref="F49:J49"/>
    <mergeCell ref="A50:D50"/>
    <mergeCell ref="F50:J50"/>
    <mergeCell ref="A51:D51"/>
    <mergeCell ref="F51:J51"/>
    <mergeCell ref="A46:D46"/>
    <mergeCell ref="F46:J46"/>
    <mergeCell ref="A47:D47"/>
    <mergeCell ref="F47:J47"/>
    <mergeCell ref="A48:D48"/>
    <mergeCell ref="F48:J48"/>
    <mergeCell ref="L42:Q42"/>
    <mergeCell ref="A44:D44"/>
    <mergeCell ref="E44:J44"/>
    <mergeCell ref="A45:D45"/>
    <mergeCell ref="F45:J45"/>
    <mergeCell ref="L38:Q38"/>
    <mergeCell ref="A39:D39"/>
    <mergeCell ref="E39:J39"/>
    <mergeCell ref="L39:Q39"/>
    <mergeCell ref="A40:D40"/>
    <mergeCell ref="G40:J40"/>
    <mergeCell ref="L40:Q40"/>
    <mergeCell ref="A37:D37"/>
    <mergeCell ref="E37:J37"/>
    <mergeCell ref="A38:D38"/>
    <mergeCell ref="F38:J38"/>
    <mergeCell ref="A43:J43"/>
    <mergeCell ref="A41:J41"/>
    <mergeCell ref="A42:D42"/>
    <mergeCell ref="E42:F42"/>
    <mergeCell ref="G42:J42"/>
    <mergeCell ref="A34:D34"/>
    <mergeCell ref="F34:J34"/>
    <mergeCell ref="A35:D35"/>
    <mergeCell ref="E35:J35"/>
    <mergeCell ref="A36:D36"/>
    <mergeCell ref="F36:J36"/>
    <mergeCell ref="L30:M30"/>
    <mergeCell ref="A31:D31"/>
    <mergeCell ref="E31:J31"/>
    <mergeCell ref="A33:D33"/>
    <mergeCell ref="F33:J33"/>
    <mergeCell ref="A32:D32"/>
    <mergeCell ref="E32:J32"/>
    <mergeCell ref="A29:J29"/>
    <mergeCell ref="A30:D30"/>
    <mergeCell ref="E30:J30"/>
    <mergeCell ref="E11:F11"/>
    <mergeCell ref="B5:C5"/>
    <mergeCell ref="H5:J5"/>
    <mergeCell ref="A10:J10"/>
    <mergeCell ref="A20:J20"/>
    <mergeCell ref="A21:J21"/>
    <mergeCell ref="A22:J22"/>
    <mergeCell ref="A27:J27"/>
    <mergeCell ref="A28:J28"/>
    <mergeCell ref="N10:R10"/>
    <mergeCell ref="S10:X10"/>
    <mergeCell ref="Y10:AB10"/>
    <mergeCell ref="A1:J1"/>
    <mergeCell ref="L1:AD1"/>
    <mergeCell ref="C2:G2"/>
    <mergeCell ref="C3:G3"/>
    <mergeCell ref="B4:C4"/>
    <mergeCell ref="H4:J4"/>
    <mergeCell ref="L5:AF6"/>
    <mergeCell ref="B6:C6"/>
    <mergeCell ref="H6:J6"/>
    <mergeCell ref="E7:J7"/>
    <mergeCell ref="B9:D9"/>
  </mergeCells>
  <hyperlinks>
    <hyperlink ref="B6" r:id="rId1" display="vickieblock@beeinc.org;;paul@beeinc.org;acruz@beeinc.org;Keith@beeinc.com" xr:uid="{CA4F4EA3-9C8C-477F-9B71-7A0C68650551}"/>
    <hyperlink ref="H6" r:id="rId2" xr:uid="{D4890707-CB56-4B6B-BF7C-F33A968E36BA}"/>
  </hyperlinks>
  <pageMargins left="0.25" right="0.25" top="0.5" bottom="0.5" header="0.3" footer="0.3"/>
  <pageSetup scale="74" fitToHeight="2" orientation="landscape" r:id="rId3"/>
  <rowBreaks count="2" manualBreakCount="2">
    <brk id="33" max="9" man="1"/>
    <brk id="62" max="9"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59FE6-4B9D-47F6-8A46-6B62E8F52BDF}">
  <sheetPr codeName="Sheet3"/>
  <dimension ref="A1:AF70"/>
  <sheetViews>
    <sheetView zoomScale="85" zoomScaleNormal="85" zoomScaleSheetLayoutView="40" workbookViewId="0">
      <pane xSplit="4" topLeftCell="E1" activePane="topRight" state="frozen"/>
      <selection pane="topRight" activeCell="H17" sqref="H17"/>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86" t="s">
        <v>154</v>
      </c>
      <c r="B1" s="87"/>
      <c r="C1" s="87"/>
      <c r="D1" s="87"/>
      <c r="E1" s="87"/>
      <c r="F1" s="87"/>
      <c r="G1" s="87"/>
      <c r="H1" s="87"/>
      <c r="I1" s="87"/>
      <c r="J1" s="88"/>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44986</v>
      </c>
      <c r="C7" s="11" t="s">
        <v>61</v>
      </c>
      <c r="D7" s="10">
        <v>44999</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07" t="s">
        <v>78</v>
      </c>
      <c r="B10" s="107"/>
      <c r="C10" s="107"/>
      <c r="D10" s="107"/>
      <c r="E10" s="107"/>
      <c r="F10" s="107"/>
      <c r="G10" s="107"/>
      <c r="H10" s="107"/>
      <c r="I10" s="107"/>
      <c r="J10" s="107"/>
      <c r="K10" s="24"/>
      <c r="L10" s="11" t="s">
        <v>15</v>
      </c>
      <c r="M10" s="11"/>
      <c r="N10" s="108" t="s">
        <v>79</v>
      </c>
      <c r="O10" s="108"/>
      <c r="P10" s="108"/>
      <c r="Q10" s="108"/>
      <c r="R10" s="108"/>
      <c r="S10" s="109" t="s">
        <v>80</v>
      </c>
      <c r="T10" s="109"/>
      <c r="U10" s="109"/>
      <c r="V10" s="109"/>
      <c r="W10" s="109"/>
      <c r="X10" s="109"/>
      <c r="Y10" s="109" t="s">
        <v>81</v>
      </c>
      <c r="Z10" s="109"/>
      <c r="AA10" s="109"/>
      <c r="AB10" s="109"/>
      <c r="AC10" s="25" t="s">
        <v>82</v>
      </c>
    </row>
    <row r="11" spans="1:32" s="11" customFormat="1" ht="14.1" customHeight="1" x14ac:dyDescent="0.25">
      <c r="A11" s="26" t="s">
        <v>16</v>
      </c>
      <c r="B11" s="26" t="s">
        <v>17</v>
      </c>
      <c r="C11" s="26" t="s">
        <v>18</v>
      </c>
      <c r="D11" s="26" t="s">
        <v>23</v>
      </c>
      <c r="E11" s="94" t="s">
        <v>25</v>
      </c>
      <c r="F11" s="95"/>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1150</v>
      </c>
      <c r="H12" s="1">
        <f>CEILING(O12+T12+W12+X12+Z12,5)</f>
        <v>1250</v>
      </c>
      <c r="I12" s="1">
        <f>CEILING(O12+U12+W12+X12+AA12,5)</f>
        <v>1250</v>
      </c>
      <c r="J12" s="1">
        <f>CEILING(O12+V12+X12+Y12+AB12,5)</f>
        <v>1585</v>
      </c>
      <c r="K12" s="24"/>
      <c r="L12" s="16" t="s">
        <v>137</v>
      </c>
      <c r="M12" s="12" t="s">
        <v>56</v>
      </c>
      <c r="S12" s="13">
        <f t="shared" ref="S12:S15" si="0">CEILING(0.92*T12,5)</f>
        <v>1150</v>
      </c>
      <c r="T12" s="14">
        <f>1150 + 100</f>
        <v>1250</v>
      </c>
      <c r="U12" s="33">
        <f t="shared" ref="U12:U15" si="1">T12</f>
        <v>1250</v>
      </c>
      <c r="V12" s="15">
        <f t="shared" ref="V12:V15" si="2">U12*1.266</f>
        <v>1582.5</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1150</v>
      </c>
      <c r="H13" s="1">
        <f t="shared" ref="H13:H19" si="4">CEILING(O13+T13+W13+X13+Z13,5)</f>
        <v>1250</v>
      </c>
      <c r="I13" s="1">
        <f t="shared" ref="I13:I19" si="5">CEILING(O13+U13+W13+X13+AA13,5)</f>
        <v>1250</v>
      </c>
      <c r="J13" s="1">
        <f t="shared" ref="J13:J19" si="6">CEILING(O13+V13+X13+Y13+AB13,5)</f>
        <v>1585</v>
      </c>
      <c r="K13" s="24"/>
      <c r="L13" s="16" t="s">
        <v>137</v>
      </c>
      <c r="M13" s="12" t="s">
        <v>56</v>
      </c>
      <c r="S13" s="13">
        <f t="shared" si="0"/>
        <v>1150</v>
      </c>
      <c r="T13" s="14">
        <f>T12</f>
        <v>1250</v>
      </c>
      <c r="U13" s="33">
        <f t="shared" si="1"/>
        <v>1250</v>
      </c>
      <c r="V13" s="15">
        <f t="shared" si="2"/>
        <v>1582.5</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1150</v>
      </c>
      <c r="H14" s="1">
        <f t="shared" si="4"/>
        <v>1250</v>
      </c>
      <c r="I14" s="1">
        <f t="shared" si="5"/>
        <v>1250</v>
      </c>
      <c r="J14" s="1">
        <f t="shared" si="6"/>
        <v>1585</v>
      </c>
      <c r="K14" s="24"/>
      <c r="L14" s="16" t="s">
        <v>137</v>
      </c>
      <c r="M14" s="12" t="s">
        <v>56</v>
      </c>
      <c r="S14" s="13">
        <f t="shared" si="0"/>
        <v>1150</v>
      </c>
      <c r="T14" s="14">
        <f>T12</f>
        <v>1250</v>
      </c>
      <c r="U14" s="33">
        <f t="shared" si="1"/>
        <v>1250</v>
      </c>
      <c r="V14" s="15">
        <f t="shared" si="2"/>
        <v>1582.5</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1430</v>
      </c>
      <c r="H15" s="1">
        <f t="shared" si="4"/>
        <v>1550</v>
      </c>
      <c r="I15" s="1">
        <f t="shared" si="5"/>
        <v>1550</v>
      </c>
      <c r="J15" s="1">
        <f t="shared" si="6"/>
        <v>1965</v>
      </c>
      <c r="K15" s="24"/>
      <c r="L15" s="16" t="s">
        <v>137</v>
      </c>
      <c r="M15" s="12" t="s">
        <v>56</v>
      </c>
      <c r="S15" s="13">
        <f t="shared" si="0"/>
        <v>1430</v>
      </c>
      <c r="T15" s="14">
        <f>T14+300</f>
        <v>1550</v>
      </c>
      <c r="U15" s="33">
        <f t="shared" si="1"/>
        <v>1550</v>
      </c>
      <c r="V15" s="15">
        <f t="shared" si="2"/>
        <v>1962.3</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1150</v>
      </c>
      <c r="H16" s="1">
        <f t="shared" si="4"/>
        <v>1250</v>
      </c>
      <c r="I16" s="1">
        <f t="shared" si="5"/>
        <v>1250</v>
      </c>
      <c r="J16" s="1">
        <f t="shared" si="6"/>
        <v>1585</v>
      </c>
      <c r="K16" s="24"/>
      <c r="L16" s="16" t="s">
        <v>137</v>
      </c>
      <c r="M16" s="12" t="s">
        <v>56</v>
      </c>
      <c r="S16" s="13">
        <f>CEILING(0.92*T16,5)</f>
        <v>1150</v>
      </c>
      <c r="T16" s="14">
        <f>T12</f>
        <v>1250</v>
      </c>
      <c r="U16" s="33">
        <f>T16</f>
        <v>1250</v>
      </c>
      <c r="V16" s="15">
        <f>U16*1.266</f>
        <v>1582.5</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1380</v>
      </c>
      <c r="H17" s="1">
        <f t="shared" si="4"/>
        <v>1500</v>
      </c>
      <c r="I17" s="1">
        <f t="shared" si="5"/>
        <v>1500</v>
      </c>
      <c r="J17" s="1">
        <f t="shared" si="6"/>
        <v>1900</v>
      </c>
      <c r="K17" s="24"/>
      <c r="L17" s="16" t="s">
        <v>137</v>
      </c>
      <c r="M17" s="12" t="s">
        <v>56</v>
      </c>
      <c r="S17" s="13">
        <f>CEILING(0.92*T17,5)</f>
        <v>1380</v>
      </c>
      <c r="T17" s="14">
        <f>T16+250</f>
        <v>1500</v>
      </c>
      <c r="U17" s="33">
        <f>T17</f>
        <v>1500</v>
      </c>
      <c r="V17" s="15">
        <f>U17*1.266</f>
        <v>1899</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1150</v>
      </c>
      <c r="H18" s="1">
        <f t="shared" si="4"/>
        <v>1250</v>
      </c>
      <c r="I18" s="1">
        <f t="shared" si="5"/>
        <v>1250</v>
      </c>
      <c r="J18" s="1">
        <f t="shared" si="6"/>
        <v>1585</v>
      </c>
      <c r="K18" s="24"/>
      <c r="L18" s="16" t="s">
        <v>137</v>
      </c>
      <c r="M18" s="12" t="s">
        <v>56</v>
      </c>
      <c r="S18" s="13">
        <f>CEILING(0.92*T18,5)</f>
        <v>1150</v>
      </c>
      <c r="T18" s="14">
        <f>T12</f>
        <v>1250</v>
      </c>
      <c r="U18" s="42">
        <f>T18</f>
        <v>1250</v>
      </c>
      <c r="V18" s="15">
        <f>U18*1.266</f>
        <v>1582.5</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1245</v>
      </c>
      <c r="H19" s="1">
        <f t="shared" si="4"/>
        <v>1350</v>
      </c>
      <c r="I19" s="1">
        <f t="shared" si="5"/>
        <v>1350</v>
      </c>
      <c r="J19" s="1">
        <f t="shared" si="6"/>
        <v>1710</v>
      </c>
      <c r="K19" s="24"/>
      <c r="L19" s="16" t="s">
        <v>137</v>
      </c>
      <c r="M19" s="12" t="s">
        <v>56</v>
      </c>
      <c r="S19" s="13">
        <f>CEILING(0.92*T19,5)</f>
        <v>1245</v>
      </c>
      <c r="T19" s="14">
        <f>1150+200</f>
        <v>1350</v>
      </c>
      <c r="U19" s="33">
        <f>T19</f>
        <v>1350</v>
      </c>
      <c r="V19" s="15">
        <f>U19*1.266</f>
        <v>1709.1</v>
      </c>
      <c r="X19" s="11">
        <v>0</v>
      </c>
      <c r="Y19" s="11">
        <v>0</v>
      </c>
      <c r="Z19" s="11">
        <v>0</v>
      </c>
      <c r="AA19" s="11">
        <v>0</v>
      </c>
      <c r="AB19" s="11">
        <v>0</v>
      </c>
      <c r="AC19" s="11" t="s">
        <v>152</v>
      </c>
    </row>
    <row r="20" spans="1:29" s="11" customFormat="1" ht="14.45" customHeight="1" x14ac:dyDescent="0.25">
      <c r="A20" s="114" t="s">
        <v>91</v>
      </c>
      <c r="B20" s="114"/>
      <c r="C20" s="114"/>
      <c r="D20" s="114"/>
      <c r="E20" s="114"/>
      <c r="F20" s="114"/>
      <c r="G20" s="114"/>
      <c r="H20" s="114"/>
      <c r="I20" s="114"/>
      <c r="J20" s="114"/>
      <c r="K20" s="24"/>
      <c r="L20" s="12"/>
      <c r="M20" s="12"/>
      <c r="S20" s="13"/>
      <c r="T20" s="14"/>
      <c r="U20" s="33"/>
      <c r="V20" s="15"/>
    </row>
    <row r="21" spans="1:29" s="11" customFormat="1" ht="14.45" customHeight="1" x14ac:dyDescent="0.25">
      <c r="A21" s="115" t="s">
        <v>92</v>
      </c>
      <c r="B21" s="115"/>
      <c r="C21" s="115"/>
      <c r="D21" s="115"/>
      <c r="E21" s="115"/>
      <c r="F21" s="115"/>
      <c r="G21" s="115"/>
      <c r="H21" s="115"/>
      <c r="I21" s="115"/>
      <c r="J21" s="115"/>
      <c r="K21" s="24"/>
      <c r="L21" s="12"/>
      <c r="M21" s="12"/>
      <c r="S21" s="13"/>
      <c r="T21" s="14"/>
      <c r="U21" s="33"/>
      <c r="V21" s="15"/>
    </row>
    <row r="22" spans="1:29" s="11" customFormat="1" ht="14.45" customHeight="1" x14ac:dyDescent="0.25">
      <c r="A22" s="116" t="s">
        <v>115</v>
      </c>
      <c r="B22" s="116"/>
      <c r="C22" s="116"/>
      <c r="D22" s="116"/>
      <c r="E22" s="116"/>
      <c r="F22" s="116"/>
      <c r="G22" s="116"/>
      <c r="H22" s="116"/>
      <c r="I22" s="116"/>
      <c r="J22" s="116"/>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17"/>
      <c r="B27" s="117"/>
      <c r="C27" s="117"/>
      <c r="D27" s="117"/>
      <c r="E27" s="117"/>
      <c r="F27" s="117"/>
      <c r="G27" s="117"/>
      <c r="H27" s="117"/>
      <c r="I27" s="117"/>
      <c r="J27" s="117"/>
      <c r="K27" s="8"/>
      <c r="L27" s="12"/>
      <c r="M27" s="12"/>
      <c r="N27" s="12"/>
      <c r="O27" s="12"/>
      <c r="P27" s="12"/>
      <c r="Q27" s="49"/>
      <c r="R27" s="49"/>
      <c r="S27" s="49"/>
      <c r="T27" s="19"/>
    </row>
    <row r="28" spans="1:29" s="19" customFormat="1" ht="15" customHeight="1" x14ac:dyDescent="0.25">
      <c r="A28" s="118" t="s">
        <v>39</v>
      </c>
      <c r="B28" s="118"/>
      <c r="C28" s="118"/>
      <c r="D28" s="118"/>
      <c r="E28" s="118"/>
      <c r="F28" s="118"/>
      <c r="G28" s="118"/>
      <c r="H28" s="118"/>
      <c r="I28" s="118"/>
      <c r="J28" s="118"/>
      <c r="K28" s="8"/>
      <c r="L28" s="18"/>
      <c r="M28" s="18"/>
      <c r="N28" s="18"/>
      <c r="O28" s="18"/>
      <c r="P28" s="18"/>
      <c r="Q28" s="49"/>
      <c r="R28" s="49"/>
      <c r="S28" s="49"/>
    </row>
    <row r="29" spans="1:29" s="19" customFormat="1" ht="15" customHeight="1" x14ac:dyDescent="0.25">
      <c r="A29" s="119" t="s">
        <v>40</v>
      </c>
      <c r="B29" s="119"/>
      <c r="C29" s="119"/>
      <c r="D29" s="119"/>
      <c r="E29" s="119"/>
      <c r="F29" s="119"/>
      <c r="G29" s="119"/>
      <c r="H29" s="119"/>
      <c r="I29" s="119"/>
      <c r="J29" s="119"/>
      <c r="K29" s="8"/>
    </row>
    <row r="30" spans="1:29" s="19" customFormat="1" ht="15" customHeight="1" x14ac:dyDescent="0.25">
      <c r="A30" s="120" t="s">
        <v>41</v>
      </c>
      <c r="B30" s="120"/>
      <c r="C30" s="120"/>
      <c r="D30" s="120"/>
      <c r="E30" s="120" t="s">
        <v>42</v>
      </c>
      <c r="F30" s="120"/>
      <c r="G30" s="120"/>
      <c r="H30" s="120"/>
      <c r="I30" s="120"/>
      <c r="J30" s="120"/>
      <c r="K30" s="8"/>
      <c r="L30" s="121" t="s">
        <v>93</v>
      </c>
      <c r="M30" s="121"/>
    </row>
    <row r="31" spans="1:29" s="19" customFormat="1" ht="15" customHeight="1" x14ac:dyDescent="0.25">
      <c r="A31" s="122" t="s">
        <v>43</v>
      </c>
      <c r="B31" s="122"/>
      <c r="C31" s="122"/>
      <c r="D31" s="122"/>
      <c r="E31" s="123" t="s">
        <v>69</v>
      </c>
      <c r="F31" s="123"/>
      <c r="G31" s="123"/>
      <c r="H31" s="123"/>
      <c r="I31" s="123"/>
      <c r="J31" s="123"/>
      <c r="K31" s="8"/>
      <c r="L31" s="44"/>
      <c r="M31" s="44"/>
      <c r="N31" s="44"/>
      <c r="O31" s="44"/>
      <c r="P31" s="44"/>
    </row>
    <row r="32" spans="1:29" s="19" customFormat="1" ht="15" customHeight="1" x14ac:dyDescent="0.25">
      <c r="A32" s="110" t="s">
        <v>44</v>
      </c>
      <c r="B32" s="110"/>
      <c r="C32" s="110"/>
      <c r="D32" s="110"/>
      <c r="E32" s="111" t="s">
        <v>114</v>
      </c>
      <c r="F32" s="112"/>
      <c r="G32" s="112"/>
      <c r="H32" s="112"/>
      <c r="I32" s="112"/>
      <c r="J32" s="113"/>
      <c r="K32" s="8"/>
      <c r="L32" s="44"/>
      <c r="M32" s="44"/>
    </row>
    <row r="33" spans="1:17" s="19" customFormat="1" ht="20.100000000000001" customHeight="1" x14ac:dyDescent="0.25">
      <c r="A33" s="124" t="s">
        <v>57</v>
      </c>
      <c r="B33" s="124"/>
      <c r="C33" s="124"/>
      <c r="D33" s="124"/>
      <c r="E33" s="39" t="s">
        <v>90</v>
      </c>
      <c r="F33" s="125" t="s">
        <v>146</v>
      </c>
      <c r="G33" s="125"/>
      <c r="H33" s="125"/>
      <c r="I33" s="125"/>
      <c r="J33" s="126"/>
      <c r="K33" s="8"/>
      <c r="L33" s="44"/>
      <c r="M33" s="44"/>
    </row>
    <row r="34" spans="1:17" s="19" customFormat="1" ht="63.95" customHeight="1" x14ac:dyDescent="0.25">
      <c r="A34" s="127" t="s">
        <v>147</v>
      </c>
      <c r="B34" s="127"/>
      <c r="C34" s="127"/>
      <c r="D34" s="128"/>
      <c r="E34" s="50" t="s">
        <v>90</v>
      </c>
      <c r="F34" s="127" t="s">
        <v>148</v>
      </c>
      <c r="G34" s="127"/>
      <c r="H34" s="127"/>
      <c r="I34" s="127"/>
      <c r="J34" s="127"/>
      <c r="K34" s="24"/>
      <c r="L34" s="44"/>
      <c r="M34" s="44"/>
      <c r="N34" s="44"/>
      <c r="O34" s="44"/>
      <c r="P34" s="44"/>
      <c r="Q34" s="44"/>
    </row>
    <row r="35" spans="1:17" s="19" customFormat="1" ht="15" customHeight="1" x14ac:dyDescent="0.25">
      <c r="A35" s="129" t="s">
        <v>58</v>
      </c>
      <c r="B35" s="129"/>
      <c r="C35" s="129"/>
      <c r="D35" s="129"/>
      <c r="E35" s="130" t="s">
        <v>109</v>
      </c>
      <c r="F35" s="130"/>
      <c r="G35" s="130"/>
      <c r="H35" s="130"/>
      <c r="I35" s="130"/>
      <c r="J35" s="130"/>
      <c r="K35" s="8"/>
      <c r="L35" s="44"/>
      <c r="M35" s="44"/>
    </row>
    <row r="36" spans="1:17" s="19" customFormat="1" ht="15" customHeight="1" x14ac:dyDescent="0.25">
      <c r="A36" s="122" t="s">
        <v>45</v>
      </c>
      <c r="B36" s="122"/>
      <c r="C36" s="122"/>
      <c r="D36" s="131"/>
      <c r="E36" s="40" t="s">
        <v>90</v>
      </c>
      <c r="F36" s="132" t="s">
        <v>95</v>
      </c>
      <c r="G36" s="132"/>
      <c r="H36" s="132"/>
      <c r="I36" s="132"/>
      <c r="J36" s="133"/>
      <c r="K36" s="8"/>
      <c r="L36" s="44"/>
      <c r="M36" s="44"/>
      <c r="N36" s="44"/>
      <c r="O36" s="44"/>
      <c r="P36" s="44"/>
    </row>
    <row r="37" spans="1:17" s="19" customFormat="1" ht="15" customHeight="1" x14ac:dyDescent="0.25">
      <c r="A37" s="122" t="s">
        <v>48</v>
      </c>
      <c r="B37" s="122"/>
      <c r="C37" s="122"/>
      <c r="D37" s="122"/>
      <c r="E37" s="134" t="s">
        <v>155</v>
      </c>
      <c r="F37" s="134"/>
      <c r="G37" s="134"/>
      <c r="H37" s="134"/>
      <c r="I37" s="134"/>
      <c r="J37" s="134"/>
      <c r="K37" s="8"/>
      <c r="L37" s="44"/>
      <c r="M37" s="44"/>
    </row>
    <row r="38" spans="1:17" s="19" customFormat="1" ht="26.1" customHeight="1" x14ac:dyDescent="0.25">
      <c r="A38" s="122" t="s">
        <v>156</v>
      </c>
      <c r="B38" s="122"/>
      <c r="C38" s="122"/>
      <c r="D38" s="122"/>
      <c r="E38" s="34" t="s">
        <v>90</v>
      </c>
      <c r="F38" s="134" t="s">
        <v>157</v>
      </c>
      <c r="G38" s="122"/>
      <c r="H38" s="122"/>
      <c r="I38" s="122"/>
      <c r="J38" s="122"/>
      <c r="K38" s="24"/>
      <c r="L38" s="137"/>
      <c r="M38" s="137"/>
      <c r="N38" s="137"/>
      <c r="O38" s="137"/>
      <c r="P38" s="137"/>
      <c r="Q38" s="137"/>
    </row>
    <row r="39" spans="1:17" s="19" customFormat="1" ht="64.5" customHeight="1" x14ac:dyDescent="0.25">
      <c r="A39" s="138" t="s">
        <v>158</v>
      </c>
      <c r="B39" s="139"/>
      <c r="C39" s="139"/>
      <c r="D39" s="140"/>
      <c r="E39" s="141" t="s">
        <v>159</v>
      </c>
      <c r="F39" s="142"/>
      <c r="G39" s="142"/>
      <c r="H39" s="142"/>
      <c r="I39" s="142"/>
      <c r="J39" s="143"/>
      <c r="K39" s="24"/>
      <c r="L39" s="137"/>
      <c r="M39" s="137"/>
      <c r="N39" s="137"/>
      <c r="O39" s="137"/>
      <c r="P39" s="137"/>
      <c r="Q39" s="137"/>
    </row>
    <row r="40" spans="1:17" s="19" customFormat="1" ht="64.5" customHeight="1" x14ac:dyDescent="0.25">
      <c r="A40" s="122" t="s">
        <v>160</v>
      </c>
      <c r="B40" s="122"/>
      <c r="C40" s="122"/>
      <c r="D40" s="122"/>
      <c r="E40" s="34" t="s">
        <v>90</v>
      </c>
      <c r="F40" s="55" t="s">
        <v>161</v>
      </c>
      <c r="G40" s="134" t="s">
        <v>162</v>
      </c>
      <c r="H40" s="134"/>
      <c r="I40" s="134"/>
      <c r="J40" s="134"/>
      <c r="K40" s="24"/>
      <c r="L40" s="137"/>
      <c r="M40" s="137"/>
      <c r="N40" s="137"/>
      <c r="O40" s="137"/>
      <c r="P40" s="137"/>
      <c r="Q40" s="137"/>
    </row>
    <row r="41" spans="1:17" s="19" customFormat="1" ht="64.5" customHeight="1" x14ac:dyDescent="0.25">
      <c r="A41" s="144" t="s">
        <v>163</v>
      </c>
      <c r="B41" s="145"/>
      <c r="C41" s="145"/>
      <c r="D41" s="145"/>
      <c r="E41" s="145"/>
      <c r="F41" s="145"/>
      <c r="G41" s="145"/>
      <c r="H41" s="145"/>
      <c r="I41" s="145"/>
      <c r="J41" s="146"/>
      <c r="K41" s="24"/>
      <c r="L41" s="44"/>
      <c r="M41" s="44"/>
      <c r="N41" s="44"/>
      <c r="O41" s="44"/>
      <c r="P41" s="44"/>
      <c r="Q41" s="44"/>
    </row>
    <row r="42" spans="1:17" s="19" customFormat="1" ht="188.25" customHeight="1" x14ac:dyDescent="0.25">
      <c r="A42" s="134" t="s">
        <v>260</v>
      </c>
      <c r="B42" s="134"/>
      <c r="C42" s="134"/>
      <c r="D42" s="134"/>
      <c r="E42" s="147" t="s">
        <v>165</v>
      </c>
      <c r="F42" s="148"/>
      <c r="G42" s="134" t="s">
        <v>166</v>
      </c>
      <c r="H42" s="134"/>
      <c r="I42" s="134"/>
      <c r="J42" s="134"/>
      <c r="K42" s="24"/>
      <c r="L42" s="137"/>
      <c r="M42" s="137"/>
      <c r="N42" s="137"/>
      <c r="O42" s="137"/>
      <c r="P42" s="137"/>
      <c r="Q42" s="137"/>
    </row>
    <row r="43" spans="1:17" s="19" customFormat="1" ht="14.45" customHeight="1" x14ac:dyDescent="0.25">
      <c r="A43" s="135" t="s">
        <v>123</v>
      </c>
      <c r="B43" s="136"/>
      <c r="C43" s="136"/>
      <c r="D43" s="136"/>
      <c r="E43" s="136"/>
      <c r="F43" s="136"/>
      <c r="G43" s="136"/>
      <c r="H43" s="136"/>
      <c r="I43" s="136"/>
      <c r="J43" s="136"/>
      <c r="K43" s="24"/>
      <c r="L43" s="44"/>
      <c r="M43" s="44"/>
    </row>
    <row r="44" spans="1:17" s="19" customFormat="1" ht="14.45" customHeight="1" x14ac:dyDescent="0.25">
      <c r="A44" s="149" t="s">
        <v>41</v>
      </c>
      <c r="B44" s="150"/>
      <c r="C44" s="150"/>
      <c r="D44" s="151"/>
      <c r="E44" s="120" t="s">
        <v>42</v>
      </c>
      <c r="F44" s="120"/>
      <c r="G44" s="120"/>
      <c r="H44" s="120"/>
      <c r="I44" s="120"/>
      <c r="J44" s="120"/>
      <c r="K44" s="24"/>
      <c r="L44" s="44"/>
      <c r="M44" s="44"/>
    </row>
    <row r="45" spans="1:17" s="19" customFormat="1" ht="14.45" customHeight="1" x14ac:dyDescent="0.25">
      <c r="A45" s="122" t="s">
        <v>43</v>
      </c>
      <c r="B45" s="122"/>
      <c r="C45" s="122"/>
      <c r="D45" s="122"/>
      <c r="E45" s="34" t="s">
        <v>90</v>
      </c>
      <c r="F45" s="122" t="s">
        <v>69</v>
      </c>
      <c r="G45" s="122"/>
      <c r="H45" s="122"/>
      <c r="I45" s="122"/>
      <c r="J45" s="122"/>
      <c r="K45" s="24"/>
      <c r="L45" s="44"/>
      <c r="M45" s="44"/>
    </row>
    <row r="46" spans="1:17" s="19" customFormat="1" ht="14.45" customHeight="1" x14ac:dyDescent="0.25">
      <c r="A46" s="122" t="s">
        <v>45</v>
      </c>
      <c r="B46" s="122"/>
      <c r="C46" s="122"/>
      <c r="D46" s="131"/>
      <c r="E46" s="34" t="s">
        <v>90</v>
      </c>
      <c r="F46" s="131" t="s">
        <v>95</v>
      </c>
      <c r="G46" s="152"/>
      <c r="H46" s="152"/>
      <c r="I46" s="152"/>
      <c r="J46" s="153"/>
      <c r="K46" s="24"/>
      <c r="L46" s="44"/>
      <c r="M46" s="44"/>
    </row>
    <row r="47" spans="1:17" s="19" customFormat="1" ht="14.45" customHeight="1" x14ac:dyDescent="0.25">
      <c r="A47" s="122" t="s">
        <v>124</v>
      </c>
      <c r="B47" s="122"/>
      <c r="C47" s="122"/>
      <c r="D47" s="122"/>
      <c r="E47" s="34" t="s">
        <v>90</v>
      </c>
      <c r="F47" s="122" t="s">
        <v>143</v>
      </c>
      <c r="G47" s="122"/>
      <c r="H47" s="122"/>
      <c r="I47" s="122"/>
      <c r="J47" s="122"/>
      <c r="K47" s="24"/>
      <c r="L47" s="44"/>
      <c r="M47" s="44"/>
    </row>
    <row r="48" spans="1:17" s="19" customFormat="1" ht="14.45" customHeight="1" x14ac:dyDescent="0.25">
      <c r="A48" s="122" t="s">
        <v>145</v>
      </c>
      <c r="B48" s="122"/>
      <c r="C48" s="122"/>
      <c r="D48" s="122"/>
      <c r="E48" s="34" t="s">
        <v>90</v>
      </c>
      <c r="F48" s="122" t="s">
        <v>144</v>
      </c>
      <c r="G48" s="122"/>
      <c r="H48" s="122"/>
      <c r="I48" s="122"/>
      <c r="J48" s="122"/>
      <c r="K48" s="24"/>
      <c r="L48" s="44"/>
      <c r="M48" s="44"/>
    </row>
    <row r="49" spans="1:17" s="19" customFormat="1" ht="14.45" customHeight="1" x14ac:dyDescent="0.25">
      <c r="A49" s="122" t="s">
        <v>128</v>
      </c>
      <c r="B49" s="122"/>
      <c r="C49" s="122"/>
      <c r="D49" s="122"/>
      <c r="E49" s="34" t="s">
        <v>90</v>
      </c>
      <c r="F49" s="122" t="s">
        <v>127</v>
      </c>
      <c r="G49" s="122"/>
      <c r="H49" s="122"/>
      <c r="I49" s="122"/>
      <c r="J49" s="122"/>
      <c r="K49" s="24"/>
      <c r="L49" s="44"/>
      <c r="M49" s="44"/>
    </row>
    <row r="50" spans="1:17" s="19" customFormat="1" ht="14.45" customHeight="1" x14ac:dyDescent="0.25">
      <c r="A50" s="122" t="s">
        <v>129</v>
      </c>
      <c r="B50" s="122"/>
      <c r="C50" s="122"/>
      <c r="D50" s="122"/>
      <c r="E50" s="34" t="s">
        <v>90</v>
      </c>
      <c r="F50" s="122" t="s">
        <v>130</v>
      </c>
      <c r="G50" s="122"/>
      <c r="H50" s="122"/>
      <c r="I50" s="122"/>
      <c r="J50" s="122"/>
      <c r="K50" s="24"/>
      <c r="L50" s="44"/>
      <c r="M50" s="44"/>
    </row>
    <row r="51" spans="1:17" s="19" customFormat="1" ht="14.45" customHeight="1" x14ac:dyDescent="0.25">
      <c r="A51" s="122" t="s">
        <v>125</v>
      </c>
      <c r="B51" s="122"/>
      <c r="C51" s="122"/>
      <c r="D51" s="122"/>
      <c r="E51" s="34" t="s">
        <v>90</v>
      </c>
      <c r="F51" s="122" t="s">
        <v>70</v>
      </c>
      <c r="G51" s="122"/>
      <c r="H51" s="122"/>
      <c r="I51" s="122"/>
      <c r="J51" s="122"/>
      <c r="K51" s="24"/>
      <c r="L51" s="44"/>
      <c r="M51" s="44"/>
    </row>
    <row r="52" spans="1:17" s="19" customFormat="1" ht="14.45" customHeight="1" x14ac:dyDescent="0.25">
      <c r="A52" s="122" t="s">
        <v>126</v>
      </c>
      <c r="B52" s="122"/>
      <c r="C52" s="122"/>
      <c r="D52" s="122"/>
      <c r="E52" s="34" t="s">
        <v>90</v>
      </c>
      <c r="F52" s="122" t="s">
        <v>70</v>
      </c>
      <c r="G52" s="122"/>
      <c r="H52" s="122"/>
      <c r="I52" s="122"/>
      <c r="J52" s="122"/>
      <c r="K52" s="24"/>
      <c r="L52" s="44"/>
      <c r="M52" s="44"/>
    </row>
    <row r="53" spans="1:17" s="19" customFormat="1" ht="14.45" customHeight="1" x14ac:dyDescent="0.25">
      <c r="A53" s="122" t="s">
        <v>131</v>
      </c>
      <c r="B53" s="122"/>
      <c r="C53" s="122"/>
      <c r="D53" s="131"/>
      <c r="E53" s="34" t="s">
        <v>90</v>
      </c>
      <c r="F53" s="122" t="s">
        <v>132</v>
      </c>
      <c r="G53" s="122"/>
      <c r="H53" s="122"/>
      <c r="I53" s="122"/>
      <c r="J53" s="122"/>
      <c r="K53" s="24"/>
      <c r="L53" s="44"/>
      <c r="M53" s="44"/>
    </row>
    <row r="54" spans="1:17" s="19" customFormat="1" ht="15" customHeight="1" x14ac:dyDescent="0.25">
      <c r="A54" s="122" t="s">
        <v>71</v>
      </c>
      <c r="B54" s="122"/>
      <c r="C54" s="122"/>
      <c r="D54" s="131"/>
      <c r="E54" s="34" t="s">
        <v>90</v>
      </c>
      <c r="F54" s="122" t="s">
        <v>72</v>
      </c>
      <c r="G54" s="122"/>
      <c r="H54" s="122"/>
      <c r="I54" s="122"/>
      <c r="J54" s="122"/>
      <c r="K54" s="8"/>
      <c r="L54" s="44"/>
      <c r="M54" s="44"/>
      <c r="N54" s="44"/>
      <c r="O54" s="44"/>
      <c r="P54" s="44"/>
    </row>
    <row r="55" spans="1:17" s="19" customFormat="1" ht="15" customHeight="1" x14ac:dyDescent="0.25">
      <c r="A55" s="122" t="s">
        <v>73</v>
      </c>
      <c r="B55" s="122"/>
      <c r="C55" s="122"/>
      <c r="D55" s="122"/>
      <c r="E55" s="34" t="s">
        <v>90</v>
      </c>
      <c r="F55" s="122" t="s">
        <v>74</v>
      </c>
      <c r="G55" s="122"/>
      <c r="H55" s="122"/>
      <c r="I55" s="122"/>
      <c r="J55" s="122"/>
      <c r="K55" s="8"/>
      <c r="L55" s="41"/>
      <c r="M55"/>
      <c r="N55"/>
      <c r="O55"/>
      <c r="P55"/>
    </row>
    <row r="56" spans="1:17" s="19" customFormat="1" ht="15" customHeight="1" x14ac:dyDescent="0.25">
      <c r="A56" s="118" t="s">
        <v>49</v>
      </c>
      <c r="B56" s="118"/>
      <c r="C56" s="118"/>
      <c r="D56" s="118"/>
      <c r="E56" s="118"/>
      <c r="F56" s="118"/>
      <c r="G56" s="118"/>
      <c r="H56" s="118"/>
      <c r="I56" s="118"/>
      <c r="J56" s="118"/>
      <c r="K56" s="8"/>
      <c r="L56" s="44"/>
      <c r="M56" s="44"/>
      <c r="N56" s="44"/>
      <c r="O56" s="44"/>
      <c r="P56" s="44"/>
      <c r="Q56" s="44"/>
    </row>
    <row r="57" spans="1:17" s="19" customFormat="1" ht="15" customHeight="1" x14ac:dyDescent="0.25">
      <c r="A57" s="120" t="s">
        <v>41</v>
      </c>
      <c r="B57" s="120"/>
      <c r="C57" s="120"/>
      <c r="D57" s="120"/>
      <c r="E57" s="120" t="s">
        <v>42</v>
      </c>
      <c r="F57" s="120"/>
      <c r="G57" s="120"/>
      <c r="H57" s="120"/>
      <c r="I57" s="120"/>
      <c r="J57" s="120"/>
      <c r="K57" s="8"/>
      <c r="L57" s="44"/>
      <c r="M57" s="44"/>
      <c r="N57" s="44"/>
      <c r="O57" s="44"/>
      <c r="P57" s="44"/>
      <c r="Q57" s="44"/>
    </row>
    <row r="58" spans="1:17" s="19" customFormat="1" ht="15" customHeight="1" x14ac:dyDescent="0.25">
      <c r="A58" s="122" t="s">
        <v>46</v>
      </c>
      <c r="B58" s="122"/>
      <c r="C58" s="122"/>
      <c r="D58" s="122"/>
      <c r="E58" s="134" t="s">
        <v>47</v>
      </c>
      <c r="F58" s="134"/>
      <c r="G58" s="134"/>
      <c r="H58" s="134"/>
      <c r="I58" s="134"/>
      <c r="J58" s="134"/>
      <c r="K58" s="8"/>
      <c r="L58" s="44"/>
      <c r="M58" s="44"/>
      <c r="N58" s="44"/>
      <c r="O58" s="44"/>
      <c r="P58" s="44"/>
      <c r="Q58" s="44"/>
    </row>
    <row r="59" spans="1:17" s="19" customFormat="1" ht="15" customHeight="1" x14ac:dyDescent="0.25">
      <c r="A59" s="122" t="s">
        <v>104</v>
      </c>
      <c r="B59" s="122"/>
      <c r="C59" s="122"/>
      <c r="D59" s="122"/>
      <c r="E59" s="134" t="s">
        <v>105</v>
      </c>
      <c r="F59" s="134"/>
      <c r="G59" s="134"/>
      <c r="H59" s="134"/>
      <c r="I59" s="134"/>
      <c r="J59" s="134"/>
      <c r="K59" s="8"/>
      <c r="L59" s="44"/>
      <c r="M59" s="44"/>
      <c r="N59" s="44"/>
      <c r="O59" s="44"/>
      <c r="P59" s="44"/>
      <c r="Q59" s="44"/>
    </row>
    <row r="60" spans="1:17" s="19" customFormat="1" ht="15" customHeight="1" x14ac:dyDescent="0.25">
      <c r="A60" s="122" t="s">
        <v>75</v>
      </c>
      <c r="B60" s="122"/>
      <c r="C60" s="122"/>
      <c r="D60" s="122"/>
      <c r="E60" s="134" t="s">
        <v>257</v>
      </c>
      <c r="F60" s="134"/>
      <c r="G60" s="134"/>
      <c r="H60" s="134"/>
      <c r="I60" s="134"/>
      <c r="J60" s="134"/>
      <c r="K60" s="8"/>
      <c r="L60" s="44"/>
      <c r="M60" s="44"/>
      <c r="N60" s="44"/>
      <c r="O60" s="44"/>
      <c r="P60" s="44"/>
      <c r="Q60" s="44"/>
    </row>
    <row r="61" spans="1:17" s="19" customFormat="1" ht="15" customHeight="1" x14ac:dyDescent="0.25">
      <c r="A61" s="122" t="s">
        <v>50</v>
      </c>
      <c r="B61" s="122"/>
      <c r="C61" s="122"/>
      <c r="D61" s="122"/>
      <c r="E61" s="147" t="s">
        <v>51</v>
      </c>
      <c r="F61" s="155"/>
      <c r="G61" s="155"/>
      <c r="H61" s="148"/>
      <c r="I61" s="84" t="s">
        <v>258</v>
      </c>
      <c r="J61" s="85" t="s">
        <v>259</v>
      </c>
      <c r="K61" s="8"/>
      <c r="L61" s="44"/>
      <c r="M61" s="44"/>
      <c r="N61" s="44"/>
      <c r="O61" s="44"/>
      <c r="P61" s="44"/>
      <c r="Q61" s="44"/>
    </row>
    <row r="62" spans="1:17" s="19" customFormat="1" ht="15" customHeight="1" x14ac:dyDescent="0.25">
      <c r="A62" s="122" t="s">
        <v>52</v>
      </c>
      <c r="B62" s="122"/>
      <c r="C62" s="122"/>
      <c r="D62" s="122"/>
      <c r="E62" s="134" t="s">
        <v>53</v>
      </c>
      <c r="F62" s="134"/>
      <c r="G62" s="134"/>
      <c r="H62" s="134"/>
      <c r="I62" s="134"/>
      <c r="J62" s="134"/>
      <c r="K62" s="8"/>
    </row>
    <row r="63" spans="1:17" s="19" customFormat="1" ht="15" customHeight="1" x14ac:dyDescent="0.25">
      <c r="A63" s="118" t="s">
        <v>54</v>
      </c>
      <c r="B63" s="118"/>
      <c r="C63" s="118"/>
      <c r="D63" s="118"/>
      <c r="E63" s="118"/>
      <c r="F63" s="118"/>
      <c r="G63" s="118"/>
      <c r="H63" s="118"/>
      <c r="I63" s="118"/>
      <c r="J63" s="118"/>
      <c r="K63" s="8"/>
    </row>
    <row r="64" spans="1:17" s="20" customFormat="1" ht="15" customHeight="1" x14ac:dyDescent="0.25">
      <c r="A64" s="156" t="s">
        <v>55</v>
      </c>
      <c r="B64" s="156"/>
      <c r="C64" s="156"/>
      <c r="D64" s="156"/>
      <c r="E64" s="156"/>
      <c r="F64" s="156"/>
      <c r="G64" s="156"/>
      <c r="H64" s="156"/>
      <c r="I64" s="156"/>
      <c r="J64" s="156"/>
      <c r="K64" s="8"/>
    </row>
    <row r="65" spans="1:11" s="7" customFormat="1" ht="15" customHeight="1" x14ac:dyDescent="0.25">
      <c r="A65" s="156"/>
      <c r="B65" s="156"/>
      <c r="C65" s="156"/>
      <c r="D65" s="156"/>
      <c r="E65" s="156"/>
      <c r="F65" s="156"/>
      <c r="G65" s="156"/>
      <c r="H65" s="156"/>
      <c r="I65" s="156"/>
      <c r="J65" s="156"/>
      <c r="K65" s="8"/>
    </row>
    <row r="66" spans="1:11" s="7" customFormat="1" ht="25.15" customHeight="1" x14ac:dyDescent="0.25">
      <c r="A66" s="157" t="s">
        <v>76</v>
      </c>
      <c r="B66" s="157"/>
      <c r="C66" s="157"/>
      <c r="D66" s="157"/>
      <c r="E66" s="157"/>
      <c r="F66" s="157"/>
      <c r="G66" s="157"/>
      <c r="H66" s="157"/>
      <c r="I66" s="157"/>
      <c r="J66" s="157"/>
      <c r="K66" s="8"/>
    </row>
    <row r="67" spans="1:11" s="7" customFormat="1" ht="15" customHeight="1" x14ac:dyDescent="0.25">
      <c r="A67" s="157"/>
      <c r="B67" s="157"/>
      <c r="C67" s="157"/>
      <c r="D67" s="157"/>
      <c r="E67" s="157"/>
      <c r="F67" s="157"/>
      <c r="G67" s="157"/>
      <c r="H67" s="157"/>
      <c r="I67" s="157"/>
      <c r="J67" s="157"/>
      <c r="K67" s="8"/>
    </row>
    <row r="68" spans="1:11" s="20" customFormat="1" ht="15" customHeight="1" x14ac:dyDescent="0.25">
      <c r="A68" s="158" t="s">
        <v>106</v>
      </c>
      <c r="B68" s="158"/>
      <c r="C68" s="158"/>
      <c r="D68" s="158"/>
      <c r="E68" s="158"/>
      <c r="F68" s="158"/>
      <c r="G68" s="158"/>
      <c r="H68" s="158"/>
      <c r="I68" s="158"/>
      <c r="J68" s="158"/>
      <c r="K68" s="8"/>
    </row>
    <row r="69" spans="1:11" ht="15" customHeight="1" x14ac:dyDescent="0.4">
      <c r="A69" s="159" t="s">
        <v>100</v>
      </c>
      <c r="B69" s="159"/>
      <c r="C69" s="159"/>
      <c r="D69" s="159"/>
      <c r="E69" s="159"/>
      <c r="F69" s="159"/>
      <c r="G69" s="159"/>
      <c r="H69" s="159"/>
      <c r="I69" s="159"/>
      <c r="J69" s="159"/>
    </row>
    <row r="70" spans="1:11" ht="15" customHeight="1" x14ac:dyDescent="0.4">
      <c r="A70" s="154" t="s">
        <v>107</v>
      </c>
      <c r="B70" s="154"/>
      <c r="C70" s="154"/>
      <c r="D70" s="154"/>
      <c r="E70" s="154"/>
      <c r="F70" s="154"/>
      <c r="G70" s="154"/>
      <c r="H70" s="154"/>
      <c r="I70" s="154"/>
      <c r="J70" s="154"/>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N10:R10"/>
    <mergeCell ref="S10:X10"/>
    <mergeCell ref="Y10:AB10"/>
    <mergeCell ref="A1:J1"/>
    <mergeCell ref="L1:AD1"/>
    <mergeCell ref="C2:G2"/>
    <mergeCell ref="C3:G3"/>
    <mergeCell ref="B4:C4"/>
    <mergeCell ref="H4:J4"/>
    <mergeCell ref="L5:AF6"/>
    <mergeCell ref="B6:C6"/>
    <mergeCell ref="H6:J6"/>
    <mergeCell ref="E7:J7"/>
    <mergeCell ref="B9:D9"/>
    <mergeCell ref="A29:J29"/>
    <mergeCell ref="A30:D30"/>
    <mergeCell ref="E30:J30"/>
    <mergeCell ref="E11:F11"/>
    <mergeCell ref="B5:C5"/>
    <mergeCell ref="H5:J5"/>
    <mergeCell ref="A10:J10"/>
    <mergeCell ref="A20:J20"/>
    <mergeCell ref="A21:J21"/>
    <mergeCell ref="A22:J22"/>
    <mergeCell ref="A27:J27"/>
    <mergeCell ref="A28:J28"/>
    <mergeCell ref="L30:M30"/>
    <mergeCell ref="A31:D31"/>
    <mergeCell ref="E31:J31"/>
    <mergeCell ref="A33:D33"/>
    <mergeCell ref="F33:J33"/>
    <mergeCell ref="A32:D32"/>
    <mergeCell ref="E32:J32"/>
    <mergeCell ref="A34:D34"/>
    <mergeCell ref="F34:J34"/>
    <mergeCell ref="A35:D35"/>
    <mergeCell ref="E35:J35"/>
    <mergeCell ref="A36:D36"/>
    <mergeCell ref="F36:J36"/>
    <mergeCell ref="A37:D37"/>
    <mergeCell ref="E37:J37"/>
    <mergeCell ref="A38:D38"/>
    <mergeCell ref="F38:J38"/>
    <mergeCell ref="A43:J43"/>
    <mergeCell ref="A41:J41"/>
    <mergeCell ref="A42:D42"/>
    <mergeCell ref="E42:F42"/>
    <mergeCell ref="G42:J42"/>
    <mergeCell ref="L38:Q38"/>
    <mergeCell ref="A39:D39"/>
    <mergeCell ref="E39:J39"/>
    <mergeCell ref="L39:Q39"/>
    <mergeCell ref="A40:D40"/>
    <mergeCell ref="G40:J40"/>
    <mergeCell ref="L40:Q40"/>
    <mergeCell ref="L42:Q42"/>
    <mergeCell ref="A44:D44"/>
    <mergeCell ref="E44:J44"/>
    <mergeCell ref="A45:D45"/>
    <mergeCell ref="F45:J45"/>
    <mergeCell ref="A46:D46"/>
    <mergeCell ref="F46:J46"/>
    <mergeCell ref="A47:D47"/>
    <mergeCell ref="F47:J47"/>
    <mergeCell ref="A48:D48"/>
    <mergeCell ref="F48:J48"/>
    <mergeCell ref="A49:D49"/>
    <mergeCell ref="F49:J49"/>
    <mergeCell ref="A50:D50"/>
    <mergeCell ref="F50:J50"/>
    <mergeCell ref="A51:D51"/>
    <mergeCell ref="F51:J51"/>
    <mergeCell ref="A52:D52"/>
    <mergeCell ref="F52:J52"/>
    <mergeCell ref="A59:D59"/>
    <mergeCell ref="E59:J59"/>
    <mergeCell ref="A53:D53"/>
    <mergeCell ref="F53:J53"/>
    <mergeCell ref="A54:D54"/>
    <mergeCell ref="F54:J54"/>
    <mergeCell ref="A55:D55"/>
    <mergeCell ref="F55:J55"/>
    <mergeCell ref="A56:J56"/>
    <mergeCell ref="A57:D57"/>
    <mergeCell ref="E57:J57"/>
    <mergeCell ref="A58:D58"/>
    <mergeCell ref="E58:J58"/>
    <mergeCell ref="A70:J70"/>
    <mergeCell ref="A60:D60"/>
    <mergeCell ref="E60:J60"/>
    <mergeCell ref="A61:D61"/>
    <mergeCell ref="A62:D62"/>
    <mergeCell ref="E62:J62"/>
    <mergeCell ref="E61:H61"/>
    <mergeCell ref="A63:J63"/>
    <mergeCell ref="A64:J65"/>
    <mergeCell ref="A66:J67"/>
    <mergeCell ref="A68:J68"/>
    <mergeCell ref="A69:J69"/>
  </mergeCells>
  <hyperlinks>
    <hyperlink ref="B6" r:id="rId1" display="vickieblock@beeinc.org;;paul@beeinc.org;acruz@beeinc.org;Keith@beeinc.com" xr:uid="{E9031B70-196A-4355-A338-9C998112E3B4}"/>
    <hyperlink ref="H6" r:id="rId2" xr:uid="{6A1B9521-B272-4F8A-B9BE-B47C7E0EF9A0}"/>
  </hyperlinks>
  <pageMargins left="0.25" right="0.25" top="0.5" bottom="0.5" header="0.3" footer="0.3"/>
  <pageSetup scale="74" fitToHeight="2" orientation="landscape" r:id="rId3"/>
  <rowBreaks count="2" manualBreakCount="2">
    <brk id="33" max="9" man="1"/>
    <brk id="62" max="9"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5FF64-DB47-48F0-B7C2-016EAB8CAD36}">
  <sheetPr codeName="Sheet4"/>
  <dimension ref="A1:AF43"/>
  <sheetViews>
    <sheetView topLeftCell="A2" zoomScale="85" zoomScaleNormal="85" zoomScaleSheetLayoutView="40" workbookViewId="0">
      <pane xSplit="4" topLeftCell="E1" activePane="topRight" state="frozen"/>
      <selection pane="topRight" activeCell="T25" sqref="T25"/>
    </sheetView>
  </sheetViews>
  <sheetFormatPr defaultColWidth="8.85546875" defaultRowHeight="15" customHeight="1" x14ac:dyDescent="0.4"/>
  <cols>
    <col min="1" max="1" width="25" style="5" customWidth="1"/>
    <col min="2" max="2" width="27.85546875" style="5" customWidth="1"/>
    <col min="3" max="3" width="17.85546875" style="5" customWidth="1"/>
    <col min="4" max="4" width="30.5703125" style="5" bestFit="1" customWidth="1"/>
    <col min="5" max="5" width="12.42578125" style="5" customWidth="1"/>
    <col min="6" max="6" width="16.28515625" style="5" bestFit="1" customWidth="1"/>
    <col min="7" max="8" width="14" style="5" customWidth="1"/>
    <col min="9" max="9" width="17.42578125" style="5" customWidth="1"/>
    <col min="10" max="10" width="14" style="5" customWidth="1"/>
    <col min="11" max="11" width="2.140625" style="21" customWidth="1"/>
    <col min="12" max="12" width="30" style="5" customWidth="1"/>
    <col min="13" max="13" width="14.140625" style="5" customWidth="1"/>
    <col min="14" max="14" width="6.140625" style="5" customWidth="1"/>
    <col min="15" max="15" width="5.7109375" style="5" customWidth="1"/>
    <col min="16"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86" t="s">
        <v>154</v>
      </c>
      <c r="B1" s="87"/>
      <c r="C1" s="87"/>
      <c r="D1" s="87"/>
      <c r="E1" s="87"/>
      <c r="F1" s="87"/>
      <c r="G1" s="87"/>
      <c r="H1" s="87"/>
      <c r="I1" s="87"/>
      <c r="J1" s="88"/>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44964</v>
      </c>
      <c r="C7" s="11" t="s">
        <v>61</v>
      </c>
      <c r="D7" s="10">
        <v>44985</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c r="O9" s="11"/>
      <c r="P9" s="11"/>
      <c r="Q9" s="49"/>
      <c r="R9" s="49"/>
      <c r="S9" s="49"/>
      <c r="T9" s="49"/>
      <c r="U9" s="49"/>
      <c r="V9" s="49"/>
      <c r="W9" s="49"/>
      <c r="X9" s="49"/>
      <c r="Y9" s="49"/>
      <c r="Z9" s="49"/>
      <c r="AA9" s="49"/>
      <c r="AB9" s="49"/>
      <c r="AC9" s="49"/>
      <c r="AD9" s="49"/>
      <c r="AE9" s="49"/>
      <c r="AF9" s="49"/>
    </row>
    <row r="10" spans="1:32" s="11" customFormat="1" ht="15" customHeight="1" x14ac:dyDescent="0.25">
      <c r="A10" s="7"/>
      <c r="B10" s="7"/>
      <c r="C10" s="7"/>
      <c r="D10" s="7"/>
      <c r="E10" s="7"/>
      <c r="F10" s="7"/>
      <c r="G10" s="7"/>
      <c r="H10" s="7"/>
      <c r="I10" s="7"/>
      <c r="J10" s="7"/>
      <c r="K10" s="8"/>
      <c r="L10" s="12"/>
      <c r="M10" s="12"/>
      <c r="N10" s="12"/>
      <c r="O10" s="12"/>
      <c r="P10" s="12"/>
      <c r="Q10" s="49"/>
      <c r="R10" s="49"/>
      <c r="S10" s="49"/>
      <c r="T10" s="19"/>
    </row>
    <row r="11" spans="1:32" s="11" customFormat="1" ht="15" customHeight="1" x14ac:dyDescent="0.25">
      <c r="A11" s="26" t="s">
        <v>216</v>
      </c>
      <c r="B11" s="26" t="s">
        <v>243</v>
      </c>
      <c r="C11" s="7"/>
      <c r="D11" s="7"/>
      <c r="E11" s="7"/>
      <c r="F11" s="7"/>
      <c r="G11" s="7"/>
      <c r="H11" s="7"/>
      <c r="I11" s="7"/>
      <c r="J11" s="7"/>
      <c r="K11" s="8"/>
      <c r="L11" s="12"/>
      <c r="M11" s="12"/>
      <c r="N11" s="12"/>
      <c r="O11" s="12"/>
      <c r="P11" s="12"/>
      <c r="Q11" s="49"/>
      <c r="R11" s="49"/>
      <c r="S11" s="49"/>
      <c r="T11" s="19"/>
    </row>
    <row r="12" spans="1:32" s="11" customFormat="1" ht="84.4" customHeight="1" x14ac:dyDescent="0.25">
      <c r="A12" s="22" t="s">
        <v>242</v>
      </c>
      <c r="B12" s="22" t="s">
        <v>230</v>
      </c>
      <c r="C12" s="7"/>
      <c r="D12" s="7"/>
      <c r="E12" s="7"/>
      <c r="F12" s="7"/>
      <c r="G12" s="7"/>
      <c r="H12" s="7"/>
      <c r="I12" s="7"/>
      <c r="J12" s="7"/>
      <c r="K12" s="8"/>
      <c r="L12" s="12"/>
      <c r="M12" s="12"/>
      <c r="N12" s="12"/>
      <c r="O12" s="12"/>
      <c r="P12" s="12"/>
      <c r="Q12" s="49"/>
      <c r="R12" s="49"/>
      <c r="S12" s="49"/>
      <c r="T12" s="19"/>
    </row>
    <row r="13" spans="1:32" s="7" customFormat="1" ht="14.45" customHeight="1" x14ac:dyDescent="0.25">
      <c r="A13" s="38"/>
      <c r="B13" s="38"/>
      <c r="C13" s="38"/>
      <c r="D13" s="38"/>
      <c r="E13" s="38"/>
      <c r="F13" s="38"/>
      <c r="G13" s="38"/>
      <c r="H13" s="38"/>
      <c r="I13" s="38"/>
      <c r="J13" s="38"/>
      <c r="K13" s="24"/>
      <c r="L13" s="11"/>
      <c r="M13" s="11"/>
      <c r="N13" s="108"/>
      <c r="O13" s="108"/>
      <c r="P13" s="108"/>
      <c r="Q13" s="108"/>
      <c r="R13" s="108"/>
      <c r="S13" s="109"/>
      <c r="T13" s="109"/>
      <c r="U13" s="109"/>
      <c r="V13" s="109"/>
      <c r="W13" s="109"/>
      <c r="X13" s="109"/>
      <c r="Y13" s="109"/>
      <c r="Z13" s="109"/>
      <c r="AA13" s="109"/>
      <c r="AB13" s="109"/>
      <c r="AC13" s="25"/>
    </row>
    <row r="14" spans="1:32" s="11" customFormat="1" ht="14.1" customHeight="1" x14ac:dyDescent="0.25">
      <c r="A14" s="26" t="s">
        <v>16</v>
      </c>
      <c r="B14" s="26" t="s">
        <v>17</v>
      </c>
      <c r="C14" s="26" t="s">
        <v>18</v>
      </c>
      <c r="D14" s="26" t="s">
        <v>23</v>
      </c>
      <c r="E14" s="165" t="s">
        <v>25</v>
      </c>
      <c r="F14" s="165"/>
      <c r="G14" s="26" t="s">
        <v>19</v>
      </c>
      <c r="H14" s="166" t="s">
        <v>249</v>
      </c>
      <c r="I14" s="167"/>
      <c r="J14" s="26" t="s">
        <v>248</v>
      </c>
      <c r="K14" s="24"/>
      <c r="L14" s="27" t="s">
        <v>23</v>
      </c>
      <c r="M14" s="27" t="s">
        <v>83</v>
      </c>
      <c r="N14" s="28" t="s">
        <v>84</v>
      </c>
      <c r="O14" s="29" t="s">
        <v>24</v>
      </c>
      <c r="P14" s="29" t="s">
        <v>85</v>
      </c>
      <c r="Q14" s="29" t="s">
        <v>86</v>
      </c>
      <c r="R14" s="29" t="s">
        <v>87</v>
      </c>
      <c r="S14" s="30" t="s">
        <v>26</v>
      </c>
      <c r="T14" s="30" t="s">
        <v>27</v>
      </c>
      <c r="U14" s="30" t="s">
        <v>77</v>
      </c>
      <c r="V14" s="30" t="s">
        <v>28</v>
      </c>
      <c r="W14" s="30" t="s">
        <v>29</v>
      </c>
      <c r="X14" s="30" t="s">
        <v>88</v>
      </c>
      <c r="Y14" s="30" t="s">
        <v>26</v>
      </c>
      <c r="Z14" s="30" t="s">
        <v>27</v>
      </c>
      <c r="AA14" s="30" t="s">
        <v>77</v>
      </c>
      <c r="AB14" s="30" t="s">
        <v>28</v>
      </c>
      <c r="AC14" s="31" t="s">
        <v>89</v>
      </c>
    </row>
    <row r="15" spans="1:32" s="11" customFormat="1" ht="104.65" customHeight="1" x14ac:dyDescent="0.25">
      <c r="A15" s="16" t="s">
        <v>251</v>
      </c>
      <c r="B15" s="16" t="s">
        <v>244</v>
      </c>
      <c r="C15" s="16" t="s">
        <v>245</v>
      </c>
      <c r="D15" s="16" t="s">
        <v>246</v>
      </c>
      <c r="E15" s="46" t="s">
        <v>90</v>
      </c>
      <c r="F15" s="52" t="s">
        <v>33</v>
      </c>
      <c r="G15" s="83">
        <f>CEILING(O15+S15+W15+X15+Y15,5)</f>
        <v>11425</v>
      </c>
      <c r="H15" s="161" t="s">
        <v>255</v>
      </c>
      <c r="I15" s="162"/>
      <c r="J15" s="1" t="s">
        <v>247</v>
      </c>
      <c r="K15" s="24"/>
      <c r="L15" s="22" t="s">
        <v>250</v>
      </c>
      <c r="M15" s="12"/>
      <c r="O15" s="11">
        <f>540+175+800+30+25</f>
        <v>1570</v>
      </c>
      <c r="P15" s="11" t="s">
        <v>254</v>
      </c>
      <c r="S15" s="13">
        <f>7300+480+15+20+340+75+950+30+150+245+250</f>
        <v>9855</v>
      </c>
      <c r="T15" s="14"/>
      <c r="U15" s="33">
        <f t="shared" ref="U15" si="0">T15</f>
        <v>0</v>
      </c>
      <c r="V15" s="15">
        <f t="shared" ref="V15" si="1">U15*1.266</f>
        <v>0</v>
      </c>
      <c r="X15" s="11">
        <v>0</v>
      </c>
      <c r="Y15" s="11">
        <v>0</v>
      </c>
      <c r="Z15" s="11">
        <v>0</v>
      </c>
      <c r="AA15" s="11">
        <v>0</v>
      </c>
      <c r="AB15" s="11">
        <v>0</v>
      </c>
    </row>
    <row r="16" spans="1:32" s="11" customFormat="1" ht="62.65" customHeight="1" x14ac:dyDescent="0.25">
      <c r="A16" s="163" t="s">
        <v>252</v>
      </c>
      <c r="B16" s="164"/>
      <c r="C16" s="164"/>
      <c r="D16" s="164"/>
      <c r="E16" s="164"/>
      <c r="F16" s="164"/>
      <c r="G16" s="164"/>
      <c r="H16" s="164"/>
      <c r="I16" s="164"/>
      <c r="J16" s="164"/>
      <c r="K16" s="24"/>
      <c r="L16" s="12"/>
      <c r="M16" s="12"/>
      <c r="S16" s="13"/>
      <c r="T16" s="14"/>
      <c r="U16" s="33"/>
      <c r="V16" s="15"/>
    </row>
    <row r="17" spans="1:22" s="11" customFormat="1" ht="14.45" customHeight="1" x14ac:dyDescent="0.25">
      <c r="A17" s="115" t="s">
        <v>92</v>
      </c>
      <c r="B17" s="115"/>
      <c r="C17" s="115"/>
      <c r="D17" s="115"/>
      <c r="E17" s="115"/>
      <c r="F17" s="115"/>
      <c r="G17" s="115"/>
      <c r="H17" s="115"/>
      <c r="I17" s="115"/>
      <c r="J17" s="115"/>
      <c r="K17" s="24"/>
      <c r="L17" s="12"/>
      <c r="M17" s="12"/>
      <c r="S17" s="13"/>
      <c r="T17" s="14"/>
      <c r="U17" s="33"/>
      <c r="V17" s="15"/>
    </row>
    <row r="18" spans="1:22" s="11" customFormat="1" ht="15" customHeight="1" x14ac:dyDescent="0.25">
      <c r="A18" s="117"/>
      <c r="B18" s="117"/>
      <c r="C18" s="117"/>
      <c r="D18" s="117"/>
      <c r="E18" s="117"/>
      <c r="F18" s="117"/>
      <c r="G18" s="117"/>
      <c r="H18" s="117"/>
      <c r="I18" s="117"/>
      <c r="J18" s="117"/>
      <c r="K18" s="8"/>
      <c r="L18" s="12"/>
      <c r="M18" s="12"/>
      <c r="N18" s="12"/>
      <c r="O18" s="12"/>
      <c r="P18" s="12"/>
      <c r="Q18" s="49"/>
      <c r="R18" s="49"/>
      <c r="S18" s="49"/>
      <c r="T18" s="19"/>
    </row>
    <row r="19" spans="1:22" s="19" customFormat="1" ht="15" customHeight="1" x14ac:dyDescent="0.25">
      <c r="A19" s="118" t="s">
        <v>39</v>
      </c>
      <c r="B19" s="118"/>
      <c r="C19" s="118"/>
      <c r="D19" s="118"/>
      <c r="E19" s="118"/>
      <c r="F19" s="118"/>
      <c r="G19" s="118"/>
      <c r="H19" s="118"/>
      <c r="I19" s="118"/>
      <c r="J19" s="118"/>
      <c r="K19" s="8"/>
      <c r="L19" s="18"/>
      <c r="M19" s="18"/>
      <c r="N19" s="18"/>
      <c r="O19" s="18"/>
      <c r="P19" s="18"/>
      <c r="Q19" s="49"/>
      <c r="R19" s="49"/>
      <c r="S19" s="49"/>
    </row>
    <row r="20" spans="1:22" s="19" customFormat="1" ht="15" customHeight="1" x14ac:dyDescent="0.25">
      <c r="A20" s="119" t="s">
        <v>40</v>
      </c>
      <c r="B20" s="119"/>
      <c r="C20" s="119"/>
      <c r="D20" s="119"/>
      <c r="E20" s="119"/>
      <c r="F20" s="119"/>
      <c r="G20" s="119"/>
      <c r="H20" s="119"/>
      <c r="I20" s="119"/>
      <c r="J20" s="119"/>
      <c r="K20" s="8"/>
    </row>
    <row r="21" spans="1:22" s="19" customFormat="1" ht="15" customHeight="1" x14ac:dyDescent="0.25">
      <c r="A21" s="120" t="s">
        <v>41</v>
      </c>
      <c r="B21" s="120"/>
      <c r="C21" s="120"/>
      <c r="D21" s="120"/>
      <c r="E21" s="120" t="s">
        <v>42</v>
      </c>
      <c r="F21" s="120"/>
      <c r="G21" s="120"/>
      <c r="H21" s="120"/>
      <c r="I21" s="120"/>
      <c r="J21" s="120"/>
      <c r="K21" s="8"/>
      <c r="L21" s="121" t="s">
        <v>93</v>
      </c>
      <c r="M21" s="121"/>
    </row>
    <row r="22" spans="1:22" s="19" customFormat="1" ht="15" customHeight="1" x14ac:dyDescent="0.25">
      <c r="A22" s="122" t="s">
        <v>43</v>
      </c>
      <c r="B22" s="122"/>
      <c r="C22" s="122"/>
      <c r="D22" s="122"/>
      <c r="E22" s="123" t="s">
        <v>69</v>
      </c>
      <c r="F22" s="123"/>
      <c r="G22" s="123"/>
      <c r="H22" s="123"/>
      <c r="I22" s="123"/>
      <c r="J22" s="123"/>
      <c r="K22" s="8"/>
      <c r="L22" s="44"/>
      <c r="M22" s="44"/>
      <c r="N22" s="44"/>
      <c r="O22" s="44"/>
      <c r="P22" s="44"/>
    </row>
    <row r="23" spans="1:22" s="19" customFormat="1" ht="20.100000000000001" customHeight="1" x14ac:dyDescent="0.25">
      <c r="A23" s="124" t="s">
        <v>253</v>
      </c>
      <c r="B23" s="124"/>
      <c r="C23" s="124"/>
      <c r="D23" s="124"/>
      <c r="E23" s="39" t="s">
        <v>90</v>
      </c>
      <c r="F23" s="125" t="s">
        <v>146</v>
      </c>
      <c r="G23" s="125"/>
      <c r="H23" s="125"/>
      <c r="I23" s="125"/>
      <c r="J23" s="126"/>
      <c r="K23" s="8"/>
      <c r="L23" s="44"/>
      <c r="M23" s="44"/>
    </row>
    <row r="24" spans="1:22" s="19" customFormat="1" ht="15" customHeight="1" x14ac:dyDescent="0.25">
      <c r="A24" s="122" t="s">
        <v>48</v>
      </c>
      <c r="B24" s="122"/>
      <c r="C24" s="122"/>
      <c r="D24" s="122"/>
      <c r="E24" s="134" t="s">
        <v>155</v>
      </c>
      <c r="F24" s="134"/>
      <c r="G24" s="134"/>
      <c r="H24" s="134"/>
      <c r="I24" s="134"/>
      <c r="J24" s="134"/>
      <c r="K24" s="8"/>
      <c r="L24" s="44"/>
      <c r="M24" s="44"/>
    </row>
    <row r="25" spans="1:22" s="19" customFormat="1" ht="64.5" customHeight="1" x14ac:dyDescent="0.25">
      <c r="A25" s="122" t="s">
        <v>160</v>
      </c>
      <c r="B25" s="122"/>
      <c r="C25" s="122"/>
      <c r="D25" s="122"/>
      <c r="E25" s="34" t="s">
        <v>90</v>
      </c>
      <c r="F25" s="55" t="s">
        <v>161</v>
      </c>
      <c r="G25" s="134" t="s">
        <v>162</v>
      </c>
      <c r="H25" s="134"/>
      <c r="I25" s="134"/>
      <c r="J25" s="134"/>
      <c r="K25" s="24"/>
      <c r="L25" s="137"/>
      <c r="M25" s="137"/>
      <c r="N25" s="137"/>
      <c r="O25" s="137"/>
      <c r="P25" s="137"/>
      <c r="Q25" s="137"/>
    </row>
    <row r="26" spans="1:22" s="19" customFormat="1" ht="64.5" customHeight="1" x14ac:dyDescent="0.25">
      <c r="A26" s="144" t="s">
        <v>163</v>
      </c>
      <c r="B26" s="145"/>
      <c r="C26" s="145"/>
      <c r="D26" s="145"/>
      <c r="E26" s="145"/>
      <c r="F26" s="145"/>
      <c r="G26" s="145"/>
      <c r="H26" s="145"/>
      <c r="I26" s="145"/>
      <c r="J26" s="146"/>
      <c r="K26" s="24"/>
      <c r="L26" s="44"/>
      <c r="M26" s="44"/>
      <c r="N26" s="44"/>
      <c r="O26" s="44"/>
      <c r="P26" s="44"/>
      <c r="Q26" s="44"/>
    </row>
    <row r="27" spans="1:22" s="19" customFormat="1" ht="86.25" customHeight="1" x14ac:dyDescent="0.25">
      <c r="A27" s="134" t="s">
        <v>164</v>
      </c>
      <c r="B27" s="134"/>
      <c r="C27" s="134"/>
      <c r="D27" s="134"/>
      <c r="E27" s="147" t="s">
        <v>256</v>
      </c>
      <c r="F27" s="148"/>
      <c r="G27" s="134" t="s">
        <v>166</v>
      </c>
      <c r="H27" s="134"/>
      <c r="I27" s="134"/>
      <c r="J27" s="134"/>
      <c r="K27" s="24"/>
      <c r="L27" s="137"/>
      <c r="M27" s="137"/>
      <c r="N27" s="137"/>
      <c r="O27" s="137"/>
      <c r="P27" s="137"/>
      <c r="Q27" s="137"/>
    </row>
    <row r="28" spans="1:22" s="19" customFormat="1" ht="15" customHeight="1" x14ac:dyDescent="0.25">
      <c r="A28" s="118" t="s">
        <v>49</v>
      </c>
      <c r="B28" s="118"/>
      <c r="C28" s="118"/>
      <c r="D28" s="118"/>
      <c r="E28" s="118"/>
      <c r="F28" s="118"/>
      <c r="G28" s="118"/>
      <c r="H28" s="118"/>
      <c r="I28" s="118"/>
      <c r="J28" s="118"/>
      <c r="K28" s="8"/>
      <c r="L28" s="44"/>
      <c r="M28" s="44"/>
      <c r="N28" s="44"/>
      <c r="O28" s="44"/>
      <c r="P28" s="44"/>
      <c r="Q28" s="44"/>
    </row>
    <row r="29" spans="1:22" s="19" customFormat="1" ht="15" customHeight="1" x14ac:dyDescent="0.25">
      <c r="A29" s="120" t="s">
        <v>41</v>
      </c>
      <c r="B29" s="120"/>
      <c r="C29" s="120"/>
      <c r="D29" s="120"/>
      <c r="E29" s="120" t="s">
        <v>42</v>
      </c>
      <c r="F29" s="120"/>
      <c r="G29" s="120"/>
      <c r="H29" s="120"/>
      <c r="I29" s="120"/>
      <c r="J29" s="120"/>
      <c r="K29" s="8"/>
      <c r="L29" s="44"/>
      <c r="M29" s="44"/>
      <c r="N29" s="44"/>
      <c r="O29" s="44"/>
      <c r="P29" s="44"/>
      <c r="Q29" s="44"/>
    </row>
    <row r="30" spans="1:22" s="19" customFormat="1" ht="15" customHeight="1" x14ac:dyDescent="0.25">
      <c r="A30" s="121" t="s">
        <v>239</v>
      </c>
      <c r="B30" s="121"/>
      <c r="C30" s="121"/>
      <c r="D30" s="121"/>
      <c r="E30" s="160" t="s">
        <v>238</v>
      </c>
      <c r="F30" s="160"/>
      <c r="G30" s="160"/>
      <c r="H30" s="160"/>
      <c r="I30" s="160"/>
      <c r="J30" s="160"/>
      <c r="K30" s="8"/>
      <c r="L30" s="44"/>
      <c r="M30" s="44"/>
      <c r="N30" s="44"/>
      <c r="O30" s="44"/>
      <c r="P30" s="44"/>
      <c r="Q30" s="44"/>
    </row>
    <row r="31" spans="1:22" s="19" customFormat="1" ht="15" customHeight="1" x14ac:dyDescent="0.25">
      <c r="A31" s="121" t="s">
        <v>240</v>
      </c>
      <c r="B31" s="121"/>
      <c r="C31" s="121"/>
      <c r="D31" s="121"/>
      <c r="E31" s="160" t="s">
        <v>241</v>
      </c>
      <c r="F31" s="160"/>
      <c r="G31" s="160"/>
      <c r="H31" s="160"/>
      <c r="I31" s="160"/>
      <c r="J31" s="160"/>
      <c r="K31" s="8"/>
      <c r="L31" s="44"/>
      <c r="M31" s="44"/>
      <c r="N31" s="44"/>
      <c r="O31" s="44"/>
      <c r="P31" s="44"/>
      <c r="Q31" s="44"/>
    </row>
    <row r="32" spans="1:22" s="19" customFormat="1" ht="15" customHeight="1" x14ac:dyDescent="0.25">
      <c r="A32" s="122" t="s">
        <v>104</v>
      </c>
      <c r="B32" s="122"/>
      <c r="C32" s="122"/>
      <c r="D32" s="122"/>
      <c r="E32" s="134" t="s">
        <v>105</v>
      </c>
      <c r="F32" s="134"/>
      <c r="G32" s="134"/>
      <c r="H32" s="134"/>
      <c r="I32" s="134"/>
      <c r="J32" s="134"/>
      <c r="K32" s="8"/>
      <c r="L32" s="44"/>
      <c r="M32" s="44"/>
      <c r="N32" s="44"/>
      <c r="O32" s="44"/>
      <c r="P32" s="44"/>
      <c r="Q32" s="44"/>
    </row>
    <row r="33" spans="1:17" s="19" customFormat="1" ht="15" customHeight="1" x14ac:dyDescent="0.25">
      <c r="A33" s="122" t="s">
        <v>75</v>
      </c>
      <c r="B33" s="122"/>
      <c r="C33" s="122"/>
      <c r="D33" s="122"/>
      <c r="E33" s="134" t="s">
        <v>59</v>
      </c>
      <c r="F33" s="134"/>
      <c r="G33" s="134"/>
      <c r="H33" s="134"/>
      <c r="I33" s="134"/>
      <c r="J33" s="134"/>
      <c r="K33" s="8"/>
      <c r="L33" s="44"/>
      <c r="M33" s="44"/>
      <c r="N33" s="44"/>
      <c r="O33" s="44"/>
      <c r="P33" s="44"/>
      <c r="Q33" s="44"/>
    </row>
    <row r="34" spans="1:17" s="19" customFormat="1" ht="15" customHeight="1" x14ac:dyDescent="0.25">
      <c r="A34" s="122" t="s">
        <v>50</v>
      </c>
      <c r="B34" s="122"/>
      <c r="C34" s="122"/>
      <c r="D34" s="122"/>
      <c r="E34" s="134" t="s">
        <v>51</v>
      </c>
      <c r="F34" s="134"/>
      <c r="G34" s="134"/>
      <c r="H34" s="134"/>
      <c r="I34" s="134"/>
      <c r="J34" s="134"/>
      <c r="K34" s="8"/>
      <c r="L34" s="44"/>
      <c r="M34" s="44"/>
      <c r="N34" s="44"/>
      <c r="O34" s="44"/>
      <c r="P34" s="44"/>
      <c r="Q34" s="44"/>
    </row>
    <row r="35" spans="1:17" s="19" customFormat="1" ht="15" customHeight="1" x14ac:dyDescent="0.25">
      <c r="A35" s="122" t="s">
        <v>52</v>
      </c>
      <c r="B35" s="122"/>
      <c r="C35" s="122"/>
      <c r="D35" s="122"/>
      <c r="E35" s="134" t="s">
        <v>53</v>
      </c>
      <c r="F35" s="134"/>
      <c r="G35" s="134"/>
      <c r="H35" s="134"/>
      <c r="I35" s="134"/>
      <c r="J35" s="134"/>
      <c r="K35" s="8"/>
    </row>
    <row r="36" spans="1:17" s="19" customFormat="1" ht="15" customHeight="1" x14ac:dyDescent="0.25">
      <c r="A36" s="118" t="s">
        <v>54</v>
      </c>
      <c r="B36" s="118"/>
      <c r="C36" s="118"/>
      <c r="D36" s="118"/>
      <c r="E36" s="118"/>
      <c r="F36" s="118"/>
      <c r="G36" s="118"/>
      <c r="H36" s="118"/>
      <c r="I36" s="118"/>
      <c r="J36" s="118"/>
      <c r="K36" s="8"/>
    </row>
    <row r="37" spans="1:17" s="20" customFormat="1" ht="15" customHeight="1" x14ac:dyDescent="0.25">
      <c r="A37" s="156" t="s">
        <v>55</v>
      </c>
      <c r="B37" s="156"/>
      <c r="C37" s="156"/>
      <c r="D37" s="156"/>
      <c r="E37" s="156"/>
      <c r="F37" s="156"/>
      <c r="G37" s="156"/>
      <c r="H37" s="156"/>
      <c r="I37" s="156"/>
      <c r="J37" s="156"/>
      <c r="K37" s="8"/>
    </row>
    <row r="38" spans="1:17" s="7" customFormat="1" ht="15" customHeight="1" x14ac:dyDescent="0.25">
      <c r="A38" s="156"/>
      <c r="B38" s="156"/>
      <c r="C38" s="156"/>
      <c r="D38" s="156"/>
      <c r="E38" s="156"/>
      <c r="F38" s="156"/>
      <c r="G38" s="156"/>
      <c r="H38" s="156"/>
      <c r="I38" s="156"/>
      <c r="J38" s="156"/>
      <c r="K38" s="8"/>
    </row>
    <row r="39" spans="1:17" s="7" customFormat="1" ht="25.15" customHeight="1" x14ac:dyDescent="0.25">
      <c r="A39" s="157" t="s">
        <v>76</v>
      </c>
      <c r="B39" s="157"/>
      <c r="C39" s="157"/>
      <c r="D39" s="157"/>
      <c r="E39" s="157"/>
      <c r="F39" s="157"/>
      <c r="G39" s="157"/>
      <c r="H39" s="157"/>
      <c r="I39" s="157"/>
      <c r="J39" s="157"/>
      <c r="K39" s="8"/>
    </row>
    <row r="40" spans="1:17" s="7" customFormat="1" ht="15" customHeight="1" x14ac:dyDescent="0.25">
      <c r="A40" s="157"/>
      <c r="B40" s="157"/>
      <c r="C40" s="157"/>
      <c r="D40" s="157"/>
      <c r="E40" s="157"/>
      <c r="F40" s="157"/>
      <c r="G40" s="157"/>
      <c r="H40" s="157"/>
      <c r="I40" s="157"/>
      <c r="J40" s="157"/>
      <c r="K40" s="8"/>
    </row>
    <row r="41" spans="1:17" s="20" customFormat="1" ht="15" customHeight="1" x14ac:dyDescent="0.25">
      <c r="A41" s="158" t="s">
        <v>106</v>
      </c>
      <c r="B41" s="158"/>
      <c r="C41" s="158"/>
      <c r="D41" s="158"/>
      <c r="E41" s="158"/>
      <c r="F41" s="158"/>
      <c r="G41" s="158"/>
      <c r="H41" s="158"/>
      <c r="I41" s="158"/>
      <c r="J41" s="158"/>
      <c r="K41" s="8"/>
    </row>
    <row r="42" spans="1:17" ht="15" customHeight="1" x14ac:dyDescent="0.4">
      <c r="A42" s="159" t="s">
        <v>100</v>
      </c>
      <c r="B42" s="159"/>
      <c r="C42" s="159"/>
      <c r="D42" s="159"/>
      <c r="E42" s="159"/>
      <c r="F42" s="159"/>
      <c r="G42" s="159"/>
      <c r="H42" s="159"/>
      <c r="I42" s="159"/>
      <c r="J42" s="159"/>
    </row>
    <row r="43" spans="1:17" ht="15" customHeight="1" x14ac:dyDescent="0.4">
      <c r="A43" s="154" t="s">
        <v>107</v>
      </c>
      <c r="B43" s="154"/>
      <c r="C43" s="154"/>
      <c r="D43" s="154"/>
      <c r="E43" s="154"/>
      <c r="F43" s="154"/>
      <c r="G43" s="154"/>
      <c r="H43" s="154"/>
      <c r="I43" s="154"/>
      <c r="J43" s="154"/>
    </row>
  </sheetData>
  <protectedRanges>
    <protectedRange algorithmName="SHA-512" hashValue="VF6HSW3Iy4xJ9rvYE/9xGHEoimGCygSu8D4FeqmdsD954MzAHwkkxLcwSP9Q5ui8KTGpWBzFAFpp2yGVfuii3Q==" saltValue="Ht0jMOW+8eakbuvlYpVr7Q==" spinCount="100000" sqref="G18:J18 G10:J12"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5:J17"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62">
    <mergeCell ref="A1:J1"/>
    <mergeCell ref="L1:AD1"/>
    <mergeCell ref="C2:G2"/>
    <mergeCell ref="C3:G3"/>
    <mergeCell ref="B4:C4"/>
    <mergeCell ref="H4:J4"/>
    <mergeCell ref="Y13:AB13"/>
    <mergeCell ref="E14:F14"/>
    <mergeCell ref="B5:C5"/>
    <mergeCell ref="H5:J5"/>
    <mergeCell ref="L5:AF6"/>
    <mergeCell ref="B6:C6"/>
    <mergeCell ref="H6:J6"/>
    <mergeCell ref="E7:J7"/>
    <mergeCell ref="H14:I14"/>
    <mergeCell ref="B9:D9"/>
    <mergeCell ref="N13:R13"/>
    <mergeCell ref="S13:X13"/>
    <mergeCell ref="L21:M21"/>
    <mergeCell ref="A16:J16"/>
    <mergeCell ref="A17:J17"/>
    <mergeCell ref="A18:J18"/>
    <mergeCell ref="A19:J19"/>
    <mergeCell ref="A20:J20"/>
    <mergeCell ref="H15:I15"/>
    <mergeCell ref="A23:D23"/>
    <mergeCell ref="F23:J23"/>
    <mergeCell ref="A21:D21"/>
    <mergeCell ref="E21:J21"/>
    <mergeCell ref="A22:D22"/>
    <mergeCell ref="E22:J22"/>
    <mergeCell ref="L27:Q27"/>
    <mergeCell ref="A25:D25"/>
    <mergeCell ref="G25:J25"/>
    <mergeCell ref="L25:Q25"/>
    <mergeCell ref="A24:D24"/>
    <mergeCell ref="E24:J24"/>
    <mergeCell ref="A42:J42"/>
    <mergeCell ref="A43:J43"/>
    <mergeCell ref="A33:D33"/>
    <mergeCell ref="E33:J33"/>
    <mergeCell ref="A34:D34"/>
    <mergeCell ref="E34:J34"/>
    <mergeCell ref="A35:D35"/>
    <mergeCell ref="E35:J35"/>
    <mergeCell ref="A36:J36"/>
    <mergeCell ref="A37:J38"/>
    <mergeCell ref="A39:J40"/>
    <mergeCell ref="A41:J41"/>
    <mergeCell ref="A32:D32"/>
    <mergeCell ref="E32:J32"/>
    <mergeCell ref="E30:J30"/>
    <mergeCell ref="A30:D30"/>
    <mergeCell ref="A26:J26"/>
    <mergeCell ref="A27:D27"/>
    <mergeCell ref="A28:J28"/>
    <mergeCell ref="A29:D29"/>
    <mergeCell ref="E29:J29"/>
    <mergeCell ref="A31:D31"/>
    <mergeCell ref="E31:J31"/>
    <mergeCell ref="E27:F27"/>
    <mergeCell ref="G27:J27"/>
  </mergeCells>
  <hyperlinks>
    <hyperlink ref="B6" r:id="rId1" display="vickieblock@beeinc.org;;paul@beeinc.org;acruz@beeinc.org;Keith@beeinc.com" xr:uid="{B60C327E-1B26-4F4B-BFF6-979DA1889156}"/>
    <hyperlink ref="H6" r:id="rId2" xr:uid="{36DA4925-0602-44AC-9B0D-DEF799D44EFB}"/>
  </hyperlinks>
  <pageMargins left="0.25" right="0.25" top="0.5" bottom="0.5" header="0.3" footer="0.3"/>
  <pageSetup scale="70" fitToHeight="2" orientation="landscape" r:id="rId3"/>
  <rowBreaks count="1" manualBreakCount="1">
    <brk id="24" max="9" man="1"/>
  </rowBreak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A5775-E8FC-40E3-8E2D-6ECDB5645846}">
  <sheetPr codeName="Sheet5">
    <pageSetUpPr fitToPage="1"/>
  </sheetPr>
  <dimension ref="A1:T43"/>
  <sheetViews>
    <sheetView topLeftCell="A23" zoomScale="70" zoomScaleNormal="70" workbookViewId="0">
      <selection activeCell="A23" sqref="A23:I23"/>
    </sheetView>
  </sheetViews>
  <sheetFormatPr defaultColWidth="8.85546875" defaultRowHeight="15" x14ac:dyDescent="0.25"/>
  <cols>
    <col min="1" max="1" width="22.5703125" style="5" customWidth="1"/>
    <col min="2" max="2" width="27.140625" style="5" bestFit="1" customWidth="1"/>
    <col min="3" max="3" width="21.85546875" style="5" customWidth="1"/>
    <col min="4" max="4" width="15.5703125" style="5" customWidth="1"/>
    <col min="5" max="5" width="20.5703125" style="5" customWidth="1"/>
    <col min="6" max="6" width="20.42578125" style="5" customWidth="1"/>
    <col min="7" max="9" width="10" style="5" customWidth="1"/>
    <col min="10" max="10" width="2.85546875" style="79" customWidth="1"/>
    <col min="11" max="11" width="26.140625" style="5" customWidth="1"/>
    <col min="12" max="12" width="12.28515625" style="5" customWidth="1"/>
    <col min="13" max="13" width="13" style="5" bestFit="1" customWidth="1"/>
    <col min="14" max="14" width="19.85546875" style="5" bestFit="1" customWidth="1"/>
    <col min="15" max="15" width="11.28515625" style="5" customWidth="1"/>
    <col min="16" max="16" width="16.140625" style="5" bestFit="1" customWidth="1"/>
    <col min="17" max="17" width="8.85546875" style="5"/>
    <col min="18" max="18" width="11.28515625" style="5" bestFit="1" customWidth="1"/>
    <col min="19" max="19" width="10.28515625" style="5" bestFit="1" customWidth="1"/>
    <col min="20" max="20" width="32.140625" style="5" bestFit="1" customWidth="1"/>
    <col min="21" max="16384" width="8.85546875" style="5"/>
  </cols>
  <sheetData>
    <row r="1" spans="1:20" ht="87" customHeight="1" x14ac:dyDescent="0.4">
      <c r="A1" s="170"/>
      <c r="B1" s="170"/>
      <c r="C1" s="2"/>
      <c r="D1" s="2"/>
      <c r="E1" s="2"/>
      <c r="F1" s="2"/>
      <c r="G1" s="2"/>
      <c r="H1" s="2"/>
      <c r="I1" s="3" t="s">
        <v>167</v>
      </c>
      <c r="J1" s="4"/>
      <c r="K1" s="89" t="s">
        <v>0</v>
      </c>
      <c r="L1" s="89"/>
      <c r="M1" s="89"/>
      <c r="N1" s="89"/>
      <c r="O1" s="89"/>
      <c r="P1" s="89"/>
      <c r="Q1" s="89"/>
      <c r="R1" s="89"/>
      <c r="S1" s="89"/>
      <c r="T1" s="90"/>
    </row>
    <row r="2" spans="1:20" s="11" customFormat="1" ht="12.75" x14ac:dyDescent="0.2">
      <c r="A2" s="6" t="s">
        <v>3</v>
      </c>
      <c r="B2" s="168" t="s">
        <v>215</v>
      </c>
      <c r="C2" s="168"/>
      <c r="F2" s="6" t="s">
        <v>5</v>
      </c>
      <c r="G2" s="93" t="s">
        <v>6</v>
      </c>
      <c r="H2" s="93"/>
      <c r="I2" s="93"/>
      <c r="J2" s="56"/>
      <c r="K2" s="49" t="s">
        <v>7</v>
      </c>
      <c r="L2" s="49"/>
    </row>
    <row r="3" spans="1:20" s="11" customFormat="1" ht="12.75" x14ac:dyDescent="0.2">
      <c r="A3" s="6" t="s">
        <v>8</v>
      </c>
      <c r="B3" s="93" t="s">
        <v>9</v>
      </c>
      <c r="C3" s="93"/>
      <c r="F3" s="6" t="s">
        <v>10</v>
      </c>
      <c r="G3" s="96">
        <f ca="1">TODAY()</f>
        <v>45007</v>
      </c>
      <c r="H3" s="93"/>
      <c r="I3" s="93"/>
      <c r="J3" s="56"/>
      <c r="K3" s="171"/>
      <c r="L3" s="171"/>
      <c r="M3" s="171"/>
      <c r="N3" s="171"/>
      <c r="O3" s="171"/>
      <c r="P3" s="171"/>
      <c r="Q3" s="171"/>
      <c r="R3" s="171"/>
      <c r="S3" s="171"/>
      <c r="T3" s="171"/>
    </row>
    <row r="4" spans="1:20" s="11" customFormat="1" x14ac:dyDescent="0.25">
      <c r="A4" s="6" t="s">
        <v>11</v>
      </c>
      <c r="B4" s="172" t="s">
        <v>214</v>
      </c>
      <c r="C4" s="168"/>
      <c r="F4" s="6" t="s">
        <v>11</v>
      </c>
      <c r="G4" s="103" t="s">
        <v>12</v>
      </c>
      <c r="H4" s="104"/>
      <c r="I4" s="104"/>
      <c r="J4" s="58"/>
      <c r="K4" s="171"/>
      <c r="L4" s="171"/>
      <c r="M4" s="171"/>
      <c r="N4" s="171"/>
      <c r="O4" s="171"/>
      <c r="P4" s="171"/>
      <c r="Q4" s="171"/>
      <c r="R4" s="171"/>
      <c r="S4" s="171"/>
      <c r="T4" s="171"/>
    </row>
    <row r="5" spans="1:20" s="11" customFormat="1" ht="12.75" x14ac:dyDescent="0.25">
      <c r="A5" s="6" t="s">
        <v>168</v>
      </c>
      <c r="B5" s="10">
        <v>44964</v>
      </c>
      <c r="C5" s="11" t="s">
        <v>169</v>
      </c>
      <c r="D5" s="10">
        <v>44969</v>
      </c>
      <c r="E5" s="168" t="s">
        <v>170</v>
      </c>
      <c r="F5" s="168"/>
      <c r="G5" s="168"/>
      <c r="H5" s="168"/>
      <c r="I5" s="168"/>
      <c r="J5" s="59"/>
      <c r="K5" s="171"/>
      <c r="L5" s="171"/>
      <c r="M5" s="171"/>
      <c r="N5" s="171"/>
      <c r="O5" s="171"/>
      <c r="P5" s="171"/>
      <c r="Q5" s="171"/>
      <c r="R5" s="171"/>
      <c r="S5" s="171"/>
      <c r="T5" s="171"/>
    </row>
    <row r="6" spans="1:20" s="11" customFormat="1" ht="12.75" x14ac:dyDescent="0.25">
      <c r="A6" s="6" t="s">
        <v>13</v>
      </c>
      <c r="B6" s="168"/>
      <c r="C6" s="168"/>
      <c r="D6" s="168"/>
      <c r="E6" s="168"/>
      <c r="F6" s="168"/>
      <c r="G6" s="168"/>
      <c r="H6" s="168"/>
      <c r="I6" s="168"/>
      <c r="J6" s="56"/>
    </row>
    <row r="7" spans="1:20" s="11" customFormat="1" ht="12.75" x14ac:dyDescent="0.25">
      <c r="J7" s="56"/>
      <c r="O7" s="60"/>
      <c r="P7" s="60"/>
      <c r="Q7" s="60"/>
    </row>
    <row r="8" spans="1:20" s="11" customFormat="1" ht="12.75" x14ac:dyDescent="0.25">
      <c r="A8" s="26" t="s">
        <v>216</v>
      </c>
      <c r="B8" s="26" t="s">
        <v>219</v>
      </c>
      <c r="C8" s="26" t="s">
        <v>220</v>
      </c>
      <c r="D8" s="26" t="s">
        <v>221</v>
      </c>
      <c r="J8" s="56"/>
      <c r="O8" s="60"/>
      <c r="P8" s="60"/>
      <c r="Q8" s="60"/>
    </row>
    <row r="9" spans="1:20" s="11" customFormat="1" ht="104.1" customHeight="1" x14ac:dyDescent="0.25">
      <c r="A9" s="22" t="s">
        <v>217</v>
      </c>
      <c r="B9" s="57" t="s">
        <v>218</v>
      </c>
      <c r="C9" s="57" t="s">
        <v>235</v>
      </c>
      <c r="D9" s="57" t="s">
        <v>222</v>
      </c>
      <c r="J9" s="56"/>
      <c r="O9" s="60"/>
      <c r="P9" s="60"/>
      <c r="Q9" s="60"/>
    </row>
    <row r="10" spans="1:20" s="11" customFormat="1" ht="12.75" x14ac:dyDescent="0.25">
      <c r="J10" s="56"/>
      <c r="O10" s="60"/>
      <c r="P10" s="60"/>
      <c r="Q10" s="60"/>
    </row>
    <row r="11" spans="1:20" s="11" customFormat="1" ht="14.1" customHeight="1" x14ac:dyDescent="0.25">
      <c r="A11" s="26" t="s">
        <v>171</v>
      </c>
      <c r="B11" s="26" t="s">
        <v>172</v>
      </c>
      <c r="C11" s="26" t="s">
        <v>173</v>
      </c>
      <c r="D11" s="26" t="s">
        <v>174</v>
      </c>
      <c r="E11" s="26" t="s">
        <v>175</v>
      </c>
      <c r="F11" s="81" t="s">
        <v>66</v>
      </c>
      <c r="G11" s="81" t="s">
        <v>223</v>
      </c>
      <c r="J11" s="56"/>
      <c r="K11" s="61" t="s">
        <v>23</v>
      </c>
      <c r="L11" s="62" t="s">
        <v>176</v>
      </c>
      <c r="M11" s="62" t="s">
        <v>177</v>
      </c>
      <c r="N11" s="62" t="s">
        <v>178</v>
      </c>
      <c r="O11" s="62" t="s">
        <v>175</v>
      </c>
      <c r="P11" s="62" t="s">
        <v>179</v>
      </c>
      <c r="Q11" s="62" t="s">
        <v>180</v>
      </c>
      <c r="R11" s="61" t="s">
        <v>181</v>
      </c>
    </row>
    <row r="12" spans="1:20" s="11" customFormat="1" ht="29.65" customHeight="1" x14ac:dyDescent="0.25">
      <c r="A12" s="16" t="s">
        <v>229</v>
      </c>
      <c r="B12" s="16" t="s">
        <v>182</v>
      </c>
      <c r="C12" s="16" t="s">
        <v>183</v>
      </c>
      <c r="D12" s="63">
        <f>SUM(M12+N12)</f>
        <v>4.45</v>
      </c>
      <c r="E12" s="17">
        <f>SUM(O12:P12)</f>
        <v>350</v>
      </c>
      <c r="F12" s="82" t="s">
        <v>184</v>
      </c>
      <c r="G12" s="80" t="s">
        <v>224</v>
      </c>
      <c r="J12" s="56"/>
      <c r="K12" s="12" t="str">
        <f>G12</f>
        <v>LX airline</v>
      </c>
      <c r="L12" s="12"/>
      <c r="M12" s="13">
        <v>2.95</v>
      </c>
      <c r="N12" s="13">
        <v>1.5</v>
      </c>
      <c r="O12" s="14">
        <v>300</v>
      </c>
      <c r="P12" s="14">
        <v>50</v>
      </c>
    </row>
    <row r="13" spans="1:20" s="11" customFormat="1" ht="34.35" customHeight="1" x14ac:dyDescent="0.25">
      <c r="A13" s="16" t="s">
        <v>229</v>
      </c>
      <c r="B13" s="16" t="s">
        <v>182</v>
      </c>
      <c r="C13" s="16" t="s">
        <v>183</v>
      </c>
      <c r="D13" s="63">
        <f>SUM(M13+N13)</f>
        <v>4.25</v>
      </c>
      <c r="E13" s="17">
        <f>SUM(O13:P13)</f>
        <v>350</v>
      </c>
      <c r="F13" s="82" t="s">
        <v>184</v>
      </c>
      <c r="G13" s="80" t="s">
        <v>225</v>
      </c>
      <c r="J13" s="56"/>
      <c r="K13" s="12" t="str">
        <f t="shared" ref="K13:K16" si="0">G13</f>
        <v>UA airline</v>
      </c>
      <c r="L13" s="12"/>
      <c r="M13" s="13">
        <v>2.75</v>
      </c>
      <c r="N13" s="13">
        <v>1.5</v>
      </c>
      <c r="O13" s="14">
        <v>300</v>
      </c>
      <c r="P13" s="14">
        <v>50</v>
      </c>
    </row>
    <row r="14" spans="1:20" s="11" customFormat="1" ht="25.7" customHeight="1" x14ac:dyDescent="0.25">
      <c r="A14" s="16" t="s">
        <v>229</v>
      </c>
      <c r="B14" s="16" t="s">
        <v>182</v>
      </c>
      <c r="C14" s="16" t="s">
        <v>183</v>
      </c>
      <c r="D14" s="63">
        <f>SUM(M14+N14)</f>
        <v>3.8</v>
      </c>
      <c r="E14" s="17">
        <f>SUM(O14:P14)</f>
        <v>350</v>
      </c>
      <c r="F14" s="82" t="s">
        <v>184</v>
      </c>
      <c r="G14" s="80" t="s">
        <v>226</v>
      </c>
      <c r="J14" s="56"/>
      <c r="K14" s="12" t="str">
        <f t="shared" si="0"/>
        <v>LH airline</v>
      </c>
      <c r="L14" s="12"/>
      <c r="M14" s="13">
        <v>2.2999999999999998</v>
      </c>
      <c r="N14" s="13">
        <v>1.5</v>
      </c>
      <c r="O14" s="14">
        <v>300</v>
      </c>
      <c r="P14" s="14">
        <v>50</v>
      </c>
    </row>
    <row r="15" spans="1:20" s="11" customFormat="1" ht="24" customHeight="1" x14ac:dyDescent="0.25">
      <c r="A15" s="16" t="s">
        <v>229</v>
      </c>
      <c r="B15" s="16" t="s">
        <v>182</v>
      </c>
      <c r="C15" s="16" t="s">
        <v>183</v>
      </c>
      <c r="D15" s="63">
        <f>SUM(M15+N15)</f>
        <v>4.9000000000000004</v>
      </c>
      <c r="E15" s="17">
        <f>SUM(O15:P15)</f>
        <v>350</v>
      </c>
      <c r="F15" s="82" t="s">
        <v>184</v>
      </c>
      <c r="G15" s="80" t="s">
        <v>227</v>
      </c>
      <c r="J15" s="56"/>
      <c r="K15" s="12" t="str">
        <f t="shared" si="0"/>
        <v>DE airline</v>
      </c>
      <c r="L15" s="12"/>
      <c r="M15" s="13">
        <v>3.4</v>
      </c>
      <c r="N15" s="13">
        <v>1.5</v>
      </c>
      <c r="O15" s="14">
        <v>300</v>
      </c>
      <c r="P15" s="14">
        <v>50</v>
      </c>
    </row>
    <row r="16" spans="1:20" s="11" customFormat="1" ht="28.35" customHeight="1" x14ac:dyDescent="0.25">
      <c r="A16" s="16" t="s">
        <v>229</v>
      </c>
      <c r="B16" s="16" t="s">
        <v>182</v>
      </c>
      <c r="C16" s="16" t="s">
        <v>183</v>
      </c>
      <c r="D16" s="63">
        <f>SUM(M16+N16)</f>
        <v>3.85</v>
      </c>
      <c r="E16" s="17">
        <f>SUM(O16:P16)</f>
        <v>350</v>
      </c>
      <c r="F16" s="82" t="s">
        <v>184</v>
      </c>
      <c r="G16" s="80" t="s">
        <v>228</v>
      </c>
      <c r="J16" s="56"/>
      <c r="K16" s="12" t="str">
        <f t="shared" si="0"/>
        <v>KL airline</v>
      </c>
      <c r="L16" s="12"/>
      <c r="M16" s="13">
        <v>2.35</v>
      </c>
      <c r="N16" s="13">
        <v>1.5</v>
      </c>
      <c r="O16" s="14">
        <v>300</v>
      </c>
      <c r="P16" s="14">
        <v>50</v>
      </c>
    </row>
    <row r="17" spans="1:18" s="11" customFormat="1" ht="14.1" customHeight="1" x14ac:dyDescent="0.25">
      <c r="A17" s="16"/>
      <c r="B17" s="16"/>
      <c r="C17" s="16"/>
      <c r="D17" s="63"/>
      <c r="E17" s="17"/>
      <c r="F17" s="169"/>
      <c r="G17" s="169"/>
      <c r="H17" s="169"/>
      <c r="I17" s="169"/>
      <c r="J17" s="56"/>
      <c r="K17" s="12"/>
      <c r="L17" s="12"/>
      <c r="M17" s="13"/>
      <c r="N17" s="13"/>
      <c r="O17" s="14"/>
      <c r="P17" s="14"/>
    </row>
    <row r="18" spans="1:18" s="11" customFormat="1" ht="14.1" customHeight="1" x14ac:dyDescent="0.25">
      <c r="D18" s="64"/>
      <c r="E18" s="64"/>
      <c r="J18" s="56"/>
      <c r="K18" s="12"/>
      <c r="L18" s="12"/>
      <c r="M18" s="13"/>
      <c r="N18" s="13"/>
      <c r="O18" s="14"/>
      <c r="P18" s="14"/>
    </row>
    <row r="19" spans="1:18" s="11" customFormat="1" ht="14.1" customHeight="1" x14ac:dyDescent="0.25">
      <c r="A19" s="26" t="s">
        <v>185</v>
      </c>
      <c r="B19" s="26" t="s">
        <v>186</v>
      </c>
      <c r="C19" s="26" t="s">
        <v>173</v>
      </c>
      <c r="D19" s="26" t="s">
        <v>231</v>
      </c>
      <c r="E19" s="26" t="s">
        <v>232</v>
      </c>
      <c r="J19" s="56"/>
      <c r="K19" s="61" t="s">
        <v>23</v>
      </c>
      <c r="L19" s="62" t="s">
        <v>176</v>
      </c>
      <c r="M19" s="62" t="s">
        <v>187</v>
      </c>
      <c r="N19" s="62" t="s">
        <v>188</v>
      </c>
      <c r="O19" s="62" t="s">
        <v>175</v>
      </c>
      <c r="P19" s="62" t="s">
        <v>179</v>
      </c>
      <c r="Q19" s="62" t="s">
        <v>180</v>
      </c>
      <c r="R19" s="61" t="s">
        <v>181</v>
      </c>
    </row>
    <row r="20" spans="1:18" s="11" customFormat="1" ht="70.349999999999994" customHeight="1" x14ac:dyDescent="0.25">
      <c r="A20" s="16" t="s">
        <v>189</v>
      </c>
      <c r="B20" s="22" t="s">
        <v>230</v>
      </c>
      <c r="C20" s="16" t="s">
        <v>190</v>
      </c>
      <c r="D20" s="17">
        <f>595+200</f>
        <v>795</v>
      </c>
      <c r="E20" s="17" t="s">
        <v>233</v>
      </c>
      <c r="J20" s="56"/>
      <c r="K20" s="18" t="s">
        <v>237</v>
      </c>
      <c r="L20" s="12" t="s">
        <v>189</v>
      </c>
      <c r="M20" s="13"/>
      <c r="N20" s="13"/>
      <c r="O20" s="14"/>
      <c r="P20" s="14"/>
    </row>
    <row r="21" spans="1:18" s="11" customFormat="1" ht="14.1" customHeight="1" x14ac:dyDescent="0.25">
      <c r="A21" s="169" t="s">
        <v>191</v>
      </c>
      <c r="B21" s="169"/>
      <c r="C21" s="169"/>
      <c r="D21" s="169"/>
      <c r="E21" s="169"/>
      <c r="F21" s="169"/>
      <c r="G21" s="169"/>
      <c r="H21" s="169"/>
      <c r="I21" s="169"/>
      <c r="J21" s="56"/>
      <c r="K21" s="12"/>
      <c r="L21" s="12"/>
      <c r="M21" s="13"/>
      <c r="N21" s="13"/>
      <c r="O21" s="14"/>
      <c r="P21" s="14"/>
    </row>
    <row r="22" spans="1:18" s="11" customFormat="1" ht="22.7" customHeight="1" x14ac:dyDescent="0.25">
      <c r="A22" s="181" t="s">
        <v>236</v>
      </c>
      <c r="B22" s="181"/>
      <c r="C22" s="181"/>
      <c r="D22" s="181"/>
      <c r="E22" s="181"/>
      <c r="F22" s="181"/>
      <c r="G22" s="181"/>
      <c r="H22" s="181"/>
      <c r="I22" s="181"/>
      <c r="J22" s="56"/>
      <c r="K22" s="12"/>
      <c r="L22" s="12"/>
      <c r="M22" s="13"/>
      <c r="N22" s="13"/>
      <c r="O22" s="14"/>
      <c r="P22" s="14"/>
    </row>
    <row r="23" spans="1:18" s="11" customFormat="1" ht="246.95" customHeight="1" x14ac:dyDescent="0.25">
      <c r="A23" s="173"/>
      <c r="B23" s="173"/>
      <c r="C23" s="173"/>
      <c r="D23" s="173"/>
      <c r="E23" s="173"/>
      <c r="F23" s="173"/>
      <c r="G23" s="173"/>
      <c r="H23" s="173"/>
      <c r="I23" s="173"/>
      <c r="J23" s="56"/>
      <c r="K23" s="12"/>
      <c r="L23" s="12"/>
      <c r="M23" s="13"/>
      <c r="N23" s="13"/>
      <c r="O23" s="14"/>
      <c r="P23" s="14"/>
    </row>
    <row r="24" spans="1:18" s="11" customFormat="1" ht="14.1" customHeight="1" x14ac:dyDescent="0.25">
      <c r="A24" s="174"/>
      <c r="B24" s="175"/>
      <c r="C24" s="175"/>
      <c r="D24" s="175"/>
      <c r="E24" s="175"/>
      <c r="F24" s="175"/>
      <c r="G24" s="175"/>
      <c r="H24" s="175"/>
      <c r="I24" s="176"/>
      <c r="J24" s="56"/>
      <c r="K24" s="65" t="s">
        <v>192</v>
      </c>
      <c r="L24" s="66" t="s">
        <v>193</v>
      </c>
      <c r="M24" s="67" t="s">
        <v>194</v>
      </c>
    </row>
    <row r="25" spans="1:18" s="71" customFormat="1" ht="14.1" customHeight="1" x14ac:dyDescent="0.25">
      <c r="A25" s="177" t="s">
        <v>39</v>
      </c>
      <c r="B25" s="177"/>
      <c r="C25" s="177"/>
      <c r="D25" s="177"/>
      <c r="E25" s="177"/>
      <c r="F25" s="177"/>
      <c r="G25" s="177"/>
      <c r="H25" s="177"/>
      <c r="I25" s="177"/>
      <c r="J25" s="68"/>
      <c r="K25" s="69" t="s">
        <v>195</v>
      </c>
      <c r="L25" s="70">
        <v>8.5</v>
      </c>
      <c r="M25" s="69" t="s">
        <v>177</v>
      </c>
    </row>
    <row r="26" spans="1:18" s="71" customFormat="1" ht="14.1" customHeight="1" x14ac:dyDescent="0.25">
      <c r="A26" s="119" t="s">
        <v>196</v>
      </c>
      <c r="B26" s="119"/>
      <c r="C26" s="119"/>
      <c r="D26" s="119"/>
      <c r="E26" s="119"/>
      <c r="F26" s="119"/>
      <c r="G26" s="119"/>
      <c r="H26" s="119"/>
      <c r="I26" s="119"/>
      <c r="J26" s="68"/>
      <c r="K26" s="69" t="s">
        <v>197</v>
      </c>
      <c r="L26" s="72">
        <v>4</v>
      </c>
      <c r="M26" s="69" t="s">
        <v>198</v>
      </c>
    </row>
    <row r="27" spans="1:18" s="71" customFormat="1" ht="14.1" customHeight="1" x14ac:dyDescent="0.25">
      <c r="A27" s="120" t="s">
        <v>41</v>
      </c>
      <c r="B27" s="120"/>
      <c r="C27" s="120"/>
      <c r="D27" s="120"/>
      <c r="E27" s="120" t="s">
        <v>42</v>
      </c>
      <c r="F27" s="120"/>
      <c r="G27" s="120"/>
      <c r="H27" s="120"/>
      <c r="I27" s="120"/>
      <c r="J27" s="68"/>
      <c r="K27" s="69" t="s">
        <v>199</v>
      </c>
      <c r="L27" s="72">
        <v>520</v>
      </c>
      <c r="M27" s="69" t="s">
        <v>200</v>
      </c>
    </row>
    <row r="28" spans="1:18" s="71" customFormat="1" ht="14.1" customHeight="1" x14ac:dyDescent="0.25">
      <c r="A28" s="122" t="s">
        <v>43</v>
      </c>
      <c r="B28" s="122"/>
      <c r="C28" s="122"/>
      <c r="D28" s="122"/>
      <c r="E28" s="178" t="s">
        <v>201</v>
      </c>
      <c r="F28" s="178"/>
      <c r="G28" s="178"/>
      <c r="H28" s="178"/>
      <c r="I28" s="178"/>
      <c r="J28" s="73"/>
      <c r="K28" s="179" t="s">
        <v>202</v>
      </c>
      <c r="L28" s="180"/>
      <c r="M28" s="180"/>
    </row>
    <row r="29" spans="1:18" s="71" customFormat="1" ht="14.1" customHeight="1" x14ac:dyDescent="0.25">
      <c r="A29" s="121" t="s">
        <v>203</v>
      </c>
      <c r="B29" s="121"/>
      <c r="C29" s="121"/>
      <c r="D29" s="121"/>
      <c r="E29" s="121" t="s">
        <v>234</v>
      </c>
      <c r="F29" s="121"/>
      <c r="G29" s="121"/>
      <c r="H29" s="121"/>
      <c r="I29" s="121"/>
      <c r="J29" s="75"/>
      <c r="K29" s="74" t="s">
        <v>204</v>
      </c>
      <c r="L29" s="76">
        <f>L25*(L26*166.75)</f>
        <v>5669.5</v>
      </c>
      <c r="M29" s="74"/>
    </row>
    <row r="30" spans="1:18" s="71" customFormat="1" ht="14.1" customHeight="1" x14ac:dyDescent="0.25">
      <c r="A30" s="122" t="s">
        <v>205</v>
      </c>
      <c r="B30" s="122"/>
      <c r="C30" s="122"/>
      <c r="D30" s="122"/>
      <c r="E30" s="122" t="s">
        <v>206</v>
      </c>
      <c r="F30" s="122"/>
      <c r="G30" s="122"/>
      <c r="H30" s="122"/>
      <c r="I30" s="122"/>
      <c r="J30" s="75"/>
      <c r="K30" s="74" t="s">
        <v>207</v>
      </c>
      <c r="L30" s="76">
        <f>L25*L27</f>
        <v>4420</v>
      </c>
      <c r="M30" s="74"/>
    </row>
    <row r="31" spans="1:18" s="71" customFormat="1" ht="14.1" customHeight="1" x14ac:dyDescent="0.25">
      <c r="A31" s="122" t="s">
        <v>208</v>
      </c>
      <c r="B31" s="122"/>
      <c r="C31" s="122"/>
      <c r="D31" s="122"/>
      <c r="E31" s="122" t="s">
        <v>209</v>
      </c>
      <c r="F31" s="122"/>
      <c r="G31" s="122"/>
      <c r="H31" s="122"/>
      <c r="I31" s="122"/>
      <c r="J31" s="75"/>
    </row>
    <row r="32" spans="1:18" s="71" customFormat="1" ht="14.1" customHeight="1" x14ac:dyDescent="0.25">
      <c r="A32" s="122" t="s">
        <v>210</v>
      </c>
      <c r="B32" s="122"/>
      <c r="C32" s="122"/>
      <c r="D32" s="122"/>
      <c r="E32" s="122" t="s">
        <v>211</v>
      </c>
      <c r="F32" s="122"/>
      <c r="G32" s="122"/>
      <c r="H32" s="122"/>
      <c r="I32" s="122"/>
      <c r="J32" s="75"/>
    </row>
    <row r="33" spans="1:10" s="71" customFormat="1" ht="14.1" customHeight="1" x14ac:dyDescent="0.25">
      <c r="A33" s="177" t="s">
        <v>49</v>
      </c>
      <c r="B33" s="177"/>
      <c r="C33" s="177"/>
      <c r="D33" s="177"/>
      <c r="E33" s="177"/>
      <c r="F33" s="177"/>
      <c r="G33" s="177"/>
      <c r="H33" s="177"/>
      <c r="I33" s="177"/>
      <c r="J33" s="68"/>
    </row>
    <row r="34" spans="1:10" s="71" customFormat="1" ht="14.1" customHeight="1" x14ac:dyDescent="0.25">
      <c r="A34" s="120" t="s">
        <v>41</v>
      </c>
      <c r="B34" s="120"/>
      <c r="C34" s="120"/>
      <c r="D34" s="120"/>
      <c r="E34" s="120" t="s">
        <v>42</v>
      </c>
      <c r="F34" s="120"/>
      <c r="G34" s="120"/>
      <c r="H34" s="120"/>
      <c r="I34" s="120"/>
      <c r="J34" s="68"/>
    </row>
    <row r="35" spans="1:10" s="71" customFormat="1" ht="14.1" customHeight="1" x14ac:dyDescent="0.25">
      <c r="A35" s="134" t="s">
        <v>50</v>
      </c>
      <c r="B35" s="134"/>
      <c r="C35" s="134"/>
      <c r="D35" s="134"/>
      <c r="E35" s="122" t="s">
        <v>212</v>
      </c>
      <c r="F35" s="122"/>
      <c r="G35" s="122"/>
      <c r="H35" s="122"/>
      <c r="I35" s="122"/>
      <c r="J35" s="75"/>
    </row>
    <row r="36" spans="1:10" s="71" customFormat="1" ht="14.1" customHeight="1" x14ac:dyDescent="0.25">
      <c r="A36" s="134" t="s">
        <v>52</v>
      </c>
      <c r="B36" s="134"/>
      <c r="C36" s="134"/>
      <c r="D36" s="134"/>
      <c r="E36" s="122" t="s">
        <v>53</v>
      </c>
      <c r="F36" s="122"/>
      <c r="G36" s="122"/>
      <c r="H36" s="122"/>
      <c r="I36" s="122"/>
      <c r="J36" s="75"/>
    </row>
    <row r="37" spans="1:10" s="71" customFormat="1" ht="14.1" customHeight="1" x14ac:dyDescent="0.25">
      <c r="A37" s="177" t="s">
        <v>54</v>
      </c>
      <c r="B37" s="177"/>
      <c r="C37" s="177"/>
      <c r="D37" s="177"/>
      <c r="E37" s="177"/>
      <c r="F37" s="177"/>
      <c r="G37" s="177"/>
      <c r="H37" s="177"/>
      <c r="I37" s="177"/>
      <c r="J37" s="68"/>
    </row>
    <row r="38" spans="1:10" s="71" customFormat="1" ht="11.1" customHeight="1" x14ac:dyDescent="0.25">
      <c r="A38" s="156" t="s">
        <v>55</v>
      </c>
      <c r="B38" s="156"/>
      <c r="C38" s="156"/>
      <c r="D38" s="156"/>
      <c r="E38" s="156"/>
      <c r="F38" s="156"/>
      <c r="G38" s="156"/>
      <c r="H38" s="156"/>
      <c r="I38" s="156"/>
      <c r="J38" s="77"/>
    </row>
    <row r="39" spans="1:10" s="71" customFormat="1" ht="12" customHeight="1" x14ac:dyDescent="0.25">
      <c r="A39" s="156"/>
      <c r="B39" s="156"/>
      <c r="C39" s="156"/>
      <c r="D39" s="156"/>
      <c r="E39" s="156"/>
      <c r="F39" s="156"/>
      <c r="G39" s="156"/>
      <c r="H39" s="156"/>
      <c r="I39" s="156"/>
      <c r="J39" s="77"/>
    </row>
    <row r="40" spans="1:10" s="78" customFormat="1" ht="11.1" customHeight="1" x14ac:dyDescent="0.25">
      <c r="A40" s="156" t="s">
        <v>213</v>
      </c>
      <c r="B40" s="156"/>
      <c r="C40" s="156"/>
      <c r="D40" s="156"/>
      <c r="E40" s="156"/>
      <c r="F40" s="156"/>
      <c r="G40" s="156"/>
      <c r="H40" s="156"/>
      <c r="I40" s="156"/>
      <c r="J40" s="77"/>
    </row>
    <row r="41" spans="1:10" s="11" customFormat="1" ht="12" customHeight="1" x14ac:dyDescent="0.25">
      <c r="A41" s="156"/>
      <c r="B41" s="156"/>
      <c r="C41" s="156"/>
      <c r="D41" s="156"/>
      <c r="E41" s="156"/>
      <c r="F41" s="156"/>
      <c r="G41" s="156"/>
      <c r="H41" s="156"/>
      <c r="I41" s="156"/>
      <c r="J41" s="77"/>
    </row>
    <row r="42" spans="1:10" s="11" customFormat="1" ht="11.1" customHeight="1" x14ac:dyDescent="0.25">
      <c r="A42" s="159" t="s">
        <v>100</v>
      </c>
      <c r="B42" s="159"/>
      <c r="C42" s="159"/>
      <c r="D42" s="159"/>
      <c r="E42" s="159"/>
      <c r="F42" s="159"/>
      <c r="G42" s="159"/>
      <c r="H42" s="159"/>
      <c r="I42" s="159"/>
      <c r="J42" s="159"/>
    </row>
    <row r="43" spans="1:10" s="78" customFormat="1" ht="11.1" customHeight="1" x14ac:dyDescent="0.25">
      <c r="A43" s="154" t="s">
        <v>107</v>
      </c>
      <c r="B43" s="154"/>
      <c r="C43" s="154"/>
      <c r="D43" s="154"/>
      <c r="E43" s="154"/>
      <c r="F43" s="154"/>
      <c r="G43" s="154"/>
      <c r="H43" s="154"/>
      <c r="I43" s="154"/>
      <c r="J43" s="154"/>
    </row>
  </sheetData>
  <protectedRanges>
    <protectedRange sqref="D18:E18 E12:F17 E21:F23 A21:A23 D20:F20" name="selling rate lock"/>
  </protectedRanges>
  <mergeCells count="43">
    <mergeCell ref="A42:J42"/>
    <mergeCell ref="A43:J43"/>
    <mergeCell ref="A22:I22"/>
    <mergeCell ref="A21:I21"/>
    <mergeCell ref="A36:D36"/>
    <mergeCell ref="E36:I36"/>
    <mergeCell ref="A37:I37"/>
    <mergeCell ref="A38:I39"/>
    <mergeCell ref="A40:I41"/>
    <mergeCell ref="A35:D35"/>
    <mergeCell ref="E35:I35"/>
    <mergeCell ref="A31:D31"/>
    <mergeCell ref="E31:I31"/>
    <mergeCell ref="A32:D32"/>
    <mergeCell ref="E32:I32"/>
    <mergeCell ref="A33:I33"/>
    <mergeCell ref="A34:D34"/>
    <mergeCell ref="E34:I34"/>
    <mergeCell ref="A28:D28"/>
    <mergeCell ref="E28:I28"/>
    <mergeCell ref="K28:M28"/>
    <mergeCell ref="A29:D29"/>
    <mergeCell ref="E29:I29"/>
    <mergeCell ref="A30:D30"/>
    <mergeCell ref="E30:I30"/>
    <mergeCell ref="A23:I23"/>
    <mergeCell ref="A24:I24"/>
    <mergeCell ref="A25:I25"/>
    <mergeCell ref="A26:I26"/>
    <mergeCell ref="A27:D27"/>
    <mergeCell ref="E27:I27"/>
    <mergeCell ref="B6:I6"/>
    <mergeCell ref="F17:I17"/>
    <mergeCell ref="A1:B1"/>
    <mergeCell ref="K1:T1"/>
    <mergeCell ref="B2:C2"/>
    <mergeCell ref="G2:I2"/>
    <mergeCell ref="B3:C3"/>
    <mergeCell ref="G3:I3"/>
    <mergeCell ref="K3:T5"/>
    <mergeCell ref="B4:C4"/>
    <mergeCell ref="G4:I4"/>
    <mergeCell ref="E5:I5"/>
  </mergeCells>
  <hyperlinks>
    <hyperlink ref="B4" r:id="rId1" xr:uid="{853EAF72-30C1-4127-83D9-1B3B802D4569}"/>
    <hyperlink ref="G4" r:id="rId2" xr:uid="{03D688D2-0477-410F-BCC5-D8E93029C205}"/>
  </hyperlinks>
  <pageMargins left="0.25" right="0.25" top="0.5" bottom="0.5" header="0.3" footer="0.3"/>
  <pageSetup scale="84" fitToHeight="0" orientation="landscape"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CBC03-F11C-4B0A-B529-C89F5F3CED87}">
  <sheetPr codeName="Sheet6"/>
  <dimension ref="A1:AF70"/>
  <sheetViews>
    <sheetView zoomScale="85" zoomScaleNormal="85" zoomScaleSheetLayoutView="40" workbookViewId="0">
      <pane xSplit="4" topLeftCell="E1" activePane="topRight" state="frozen"/>
      <selection pane="topRight" activeCell="H12" sqref="H12"/>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86" t="s">
        <v>154</v>
      </c>
      <c r="B1" s="87"/>
      <c r="C1" s="87"/>
      <c r="D1" s="87"/>
      <c r="E1" s="87"/>
      <c r="F1" s="87"/>
      <c r="G1" s="87"/>
      <c r="H1" s="87"/>
      <c r="I1" s="87"/>
      <c r="J1" s="88"/>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44927</v>
      </c>
      <c r="C7" s="11" t="s">
        <v>61</v>
      </c>
      <c r="D7" s="10" t="s">
        <v>153</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07" t="s">
        <v>78</v>
      </c>
      <c r="B10" s="107"/>
      <c r="C10" s="107"/>
      <c r="D10" s="107"/>
      <c r="E10" s="107"/>
      <c r="F10" s="107"/>
      <c r="G10" s="107"/>
      <c r="H10" s="107"/>
      <c r="I10" s="107"/>
      <c r="J10" s="107"/>
      <c r="K10" s="24"/>
      <c r="L10" s="11" t="s">
        <v>15</v>
      </c>
      <c r="M10" s="11"/>
      <c r="N10" s="108" t="s">
        <v>79</v>
      </c>
      <c r="O10" s="108"/>
      <c r="P10" s="108"/>
      <c r="Q10" s="108"/>
      <c r="R10" s="108"/>
      <c r="S10" s="109" t="s">
        <v>80</v>
      </c>
      <c r="T10" s="109"/>
      <c r="U10" s="109"/>
      <c r="V10" s="109"/>
      <c r="W10" s="109"/>
      <c r="X10" s="109"/>
      <c r="Y10" s="109" t="s">
        <v>81</v>
      </c>
      <c r="Z10" s="109"/>
      <c r="AA10" s="109"/>
      <c r="AB10" s="109"/>
      <c r="AC10" s="25" t="s">
        <v>82</v>
      </c>
    </row>
    <row r="11" spans="1:32" s="11" customFormat="1" ht="14.1" customHeight="1" x14ac:dyDescent="0.25">
      <c r="A11" s="26" t="s">
        <v>16</v>
      </c>
      <c r="B11" s="26" t="s">
        <v>17</v>
      </c>
      <c r="C11" s="26" t="s">
        <v>18</v>
      </c>
      <c r="D11" s="26" t="s">
        <v>23</v>
      </c>
      <c r="E11" s="94" t="s">
        <v>25</v>
      </c>
      <c r="F11" s="95"/>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1360</v>
      </c>
      <c r="H12" s="1">
        <f>CEILING(O12+T12+W12+X12+Z12,5)</f>
        <v>1475</v>
      </c>
      <c r="I12" s="1">
        <f>CEILING(O12+U12+W12+X12+AA12,5)</f>
        <v>1475</v>
      </c>
      <c r="J12" s="1">
        <f>CEILING(O12+V12+X12+Y12+AB12,5)</f>
        <v>1870</v>
      </c>
      <c r="K12" s="24"/>
      <c r="L12" s="16" t="s">
        <v>137</v>
      </c>
      <c r="M12" s="12" t="s">
        <v>56</v>
      </c>
      <c r="S12" s="13">
        <f t="shared" ref="S12:S15" si="0">CEILING(0.92*T12,5)</f>
        <v>1360</v>
      </c>
      <c r="T12" s="14">
        <v>1475</v>
      </c>
      <c r="U12" s="33">
        <f t="shared" ref="U12:U15" si="1">T12</f>
        <v>1475</v>
      </c>
      <c r="V12" s="15">
        <f t="shared" ref="V12:V15" si="2">U12*1.266</f>
        <v>1867.35</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1360</v>
      </c>
      <c r="H13" s="1">
        <f t="shared" ref="H13:H19" si="4">CEILING(O13+T13+W13+X13+Z13,5)</f>
        <v>1475</v>
      </c>
      <c r="I13" s="1">
        <f t="shared" ref="I13:I19" si="5">CEILING(O13+U13+W13+X13+AA13,5)</f>
        <v>1475</v>
      </c>
      <c r="J13" s="1">
        <f t="shared" ref="J13:J19" si="6">CEILING(O13+V13+X13+Y13+AB13,5)</f>
        <v>1870</v>
      </c>
      <c r="K13" s="24"/>
      <c r="L13" s="16" t="s">
        <v>137</v>
      </c>
      <c r="M13" s="12" t="s">
        <v>56</v>
      </c>
      <c r="S13" s="13">
        <f t="shared" si="0"/>
        <v>1360</v>
      </c>
      <c r="T13" s="14">
        <v>1475</v>
      </c>
      <c r="U13" s="33">
        <f t="shared" si="1"/>
        <v>1475</v>
      </c>
      <c r="V13" s="15">
        <f t="shared" si="2"/>
        <v>1867.35</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1360</v>
      </c>
      <c r="H14" s="1">
        <f t="shared" si="4"/>
        <v>1475</v>
      </c>
      <c r="I14" s="1">
        <f t="shared" si="5"/>
        <v>1475</v>
      </c>
      <c r="J14" s="1">
        <f t="shared" si="6"/>
        <v>1870</v>
      </c>
      <c r="K14" s="24"/>
      <c r="L14" s="16" t="s">
        <v>137</v>
      </c>
      <c r="M14" s="12" t="s">
        <v>56</v>
      </c>
      <c r="S14" s="13">
        <f t="shared" si="0"/>
        <v>1360</v>
      </c>
      <c r="T14" s="14">
        <v>1475</v>
      </c>
      <c r="U14" s="33">
        <f t="shared" si="1"/>
        <v>1475</v>
      </c>
      <c r="V14" s="15">
        <f t="shared" si="2"/>
        <v>1867.35</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1635</v>
      </c>
      <c r="H15" s="1">
        <f t="shared" si="4"/>
        <v>1775</v>
      </c>
      <c r="I15" s="1">
        <f t="shared" si="5"/>
        <v>1775</v>
      </c>
      <c r="J15" s="1">
        <f t="shared" si="6"/>
        <v>2250</v>
      </c>
      <c r="K15" s="24"/>
      <c r="L15" s="16" t="s">
        <v>137</v>
      </c>
      <c r="M15" s="12" t="s">
        <v>56</v>
      </c>
      <c r="S15" s="13">
        <f t="shared" si="0"/>
        <v>1635</v>
      </c>
      <c r="T15" s="14">
        <f>T14+300</f>
        <v>1775</v>
      </c>
      <c r="U15" s="33">
        <f t="shared" si="1"/>
        <v>1775</v>
      </c>
      <c r="V15" s="15">
        <f t="shared" si="2"/>
        <v>2247.15</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1360</v>
      </c>
      <c r="H16" s="1">
        <f t="shared" si="4"/>
        <v>1475</v>
      </c>
      <c r="I16" s="1">
        <f t="shared" si="5"/>
        <v>1475</v>
      </c>
      <c r="J16" s="1">
        <f t="shared" si="6"/>
        <v>1870</v>
      </c>
      <c r="K16" s="24"/>
      <c r="L16" s="16" t="s">
        <v>137</v>
      </c>
      <c r="M16" s="12" t="s">
        <v>56</v>
      </c>
      <c r="S16" s="13">
        <f>CEILING(0.92*T16,5)</f>
        <v>1360</v>
      </c>
      <c r="T16" s="14">
        <v>1475</v>
      </c>
      <c r="U16" s="33">
        <f>T16</f>
        <v>1475</v>
      </c>
      <c r="V16" s="15">
        <f>U16*1.266</f>
        <v>1867.35</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1610</v>
      </c>
      <c r="H17" s="1">
        <f t="shared" si="4"/>
        <v>1750</v>
      </c>
      <c r="I17" s="1">
        <f t="shared" si="5"/>
        <v>1750</v>
      </c>
      <c r="J17" s="1">
        <f t="shared" si="6"/>
        <v>2220</v>
      </c>
      <c r="K17" s="24"/>
      <c r="L17" s="16" t="s">
        <v>137</v>
      </c>
      <c r="M17" s="12" t="s">
        <v>56</v>
      </c>
      <c r="S17" s="13">
        <f>CEILING(0.92*T17,5)</f>
        <v>1610</v>
      </c>
      <c r="T17" s="14">
        <f>T16+275</f>
        <v>1750</v>
      </c>
      <c r="U17" s="33">
        <f>T17</f>
        <v>1750</v>
      </c>
      <c r="V17" s="15">
        <f>U17*1.266</f>
        <v>2215.5</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1360</v>
      </c>
      <c r="H18" s="1">
        <f t="shared" si="4"/>
        <v>1475</v>
      </c>
      <c r="I18" s="1">
        <f t="shared" si="5"/>
        <v>1475</v>
      </c>
      <c r="J18" s="1">
        <f t="shared" si="6"/>
        <v>1870</v>
      </c>
      <c r="K18" s="24"/>
      <c r="L18" s="16" t="s">
        <v>137</v>
      </c>
      <c r="M18" s="12" t="s">
        <v>56</v>
      </c>
      <c r="S18" s="13">
        <f>CEILING(0.92*T18,5)</f>
        <v>1360</v>
      </c>
      <c r="T18" s="14">
        <v>1475</v>
      </c>
      <c r="U18" s="42">
        <f>T18</f>
        <v>1475</v>
      </c>
      <c r="V18" s="15">
        <f>U18*1.266</f>
        <v>1867.35</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1565</v>
      </c>
      <c r="H19" s="1">
        <f t="shared" si="4"/>
        <v>1700</v>
      </c>
      <c r="I19" s="1">
        <f t="shared" si="5"/>
        <v>1700</v>
      </c>
      <c r="J19" s="1">
        <f t="shared" si="6"/>
        <v>2155</v>
      </c>
      <c r="K19" s="24"/>
      <c r="L19" s="16" t="s">
        <v>137</v>
      </c>
      <c r="M19" s="12" t="s">
        <v>56</v>
      </c>
      <c r="S19" s="13">
        <f>CEILING(0.92*T19,5)</f>
        <v>1565</v>
      </c>
      <c r="T19" s="14">
        <f>1500+200</f>
        <v>1700</v>
      </c>
      <c r="U19" s="33">
        <f>T19</f>
        <v>1700</v>
      </c>
      <c r="V19" s="15">
        <f>U19*1.266</f>
        <v>2152.1999999999998</v>
      </c>
      <c r="X19" s="11">
        <v>0</v>
      </c>
      <c r="Y19" s="11">
        <v>0</v>
      </c>
      <c r="Z19" s="11">
        <v>0</v>
      </c>
      <c r="AA19" s="11">
        <v>0</v>
      </c>
      <c r="AB19" s="11">
        <v>0</v>
      </c>
      <c r="AC19" s="11" t="s">
        <v>152</v>
      </c>
    </row>
    <row r="20" spans="1:29" s="11" customFormat="1" ht="14.45" customHeight="1" x14ac:dyDescent="0.25">
      <c r="A20" s="114" t="s">
        <v>91</v>
      </c>
      <c r="B20" s="114"/>
      <c r="C20" s="114"/>
      <c r="D20" s="114"/>
      <c r="E20" s="114"/>
      <c r="F20" s="114"/>
      <c r="G20" s="114"/>
      <c r="H20" s="114"/>
      <c r="I20" s="114"/>
      <c r="J20" s="114"/>
      <c r="K20" s="24"/>
      <c r="L20" s="12"/>
      <c r="M20" s="12"/>
      <c r="S20" s="13"/>
      <c r="T20" s="14"/>
      <c r="U20" s="33"/>
      <c r="V20" s="15"/>
    </row>
    <row r="21" spans="1:29" s="11" customFormat="1" ht="14.45" customHeight="1" x14ac:dyDescent="0.25">
      <c r="A21" s="115" t="s">
        <v>92</v>
      </c>
      <c r="B21" s="115"/>
      <c r="C21" s="115"/>
      <c r="D21" s="115"/>
      <c r="E21" s="115"/>
      <c r="F21" s="115"/>
      <c r="G21" s="115"/>
      <c r="H21" s="115"/>
      <c r="I21" s="115"/>
      <c r="J21" s="115"/>
      <c r="K21" s="24"/>
      <c r="L21" s="12"/>
      <c r="M21" s="12"/>
      <c r="S21" s="13"/>
      <c r="T21" s="14"/>
      <c r="U21" s="33"/>
      <c r="V21" s="15"/>
    </row>
    <row r="22" spans="1:29" s="11" customFormat="1" ht="14.45" customHeight="1" x14ac:dyDescent="0.25">
      <c r="A22" s="116" t="s">
        <v>115</v>
      </c>
      <c r="B22" s="116"/>
      <c r="C22" s="116"/>
      <c r="D22" s="116"/>
      <c r="E22" s="116"/>
      <c r="F22" s="116"/>
      <c r="G22" s="116"/>
      <c r="H22" s="116"/>
      <c r="I22" s="116"/>
      <c r="J22" s="116"/>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17"/>
      <c r="B27" s="117"/>
      <c r="C27" s="117"/>
      <c r="D27" s="117"/>
      <c r="E27" s="117"/>
      <c r="F27" s="117"/>
      <c r="G27" s="117"/>
      <c r="H27" s="117"/>
      <c r="I27" s="117"/>
      <c r="J27" s="117"/>
      <c r="K27" s="8"/>
      <c r="L27" s="12"/>
      <c r="M27" s="12"/>
      <c r="N27" s="12"/>
      <c r="O27" s="12"/>
      <c r="P27" s="12"/>
      <c r="Q27" s="49"/>
      <c r="R27" s="49"/>
      <c r="S27" s="49"/>
      <c r="T27" s="19"/>
    </row>
    <row r="28" spans="1:29" s="19" customFormat="1" ht="15" customHeight="1" x14ac:dyDescent="0.25">
      <c r="A28" s="118" t="s">
        <v>39</v>
      </c>
      <c r="B28" s="118"/>
      <c r="C28" s="118"/>
      <c r="D28" s="118"/>
      <c r="E28" s="118"/>
      <c r="F28" s="118"/>
      <c r="G28" s="118"/>
      <c r="H28" s="118"/>
      <c r="I28" s="118"/>
      <c r="J28" s="118"/>
      <c r="K28" s="8"/>
      <c r="L28" s="18"/>
      <c r="M28" s="18"/>
      <c r="N28" s="18"/>
      <c r="O28" s="18"/>
      <c r="P28" s="18"/>
      <c r="Q28" s="49"/>
      <c r="R28" s="49"/>
      <c r="S28" s="49"/>
    </row>
    <row r="29" spans="1:29" s="19" customFormat="1" ht="15" customHeight="1" x14ac:dyDescent="0.25">
      <c r="A29" s="119" t="s">
        <v>40</v>
      </c>
      <c r="B29" s="119"/>
      <c r="C29" s="119"/>
      <c r="D29" s="119"/>
      <c r="E29" s="119"/>
      <c r="F29" s="119"/>
      <c r="G29" s="119"/>
      <c r="H29" s="119"/>
      <c r="I29" s="119"/>
      <c r="J29" s="119"/>
      <c r="K29" s="8"/>
    </row>
    <row r="30" spans="1:29" s="19" customFormat="1" ht="15" customHeight="1" x14ac:dyDescent="0.25">
      <c r="A30" s="120" t="s">
        <v>41</v>
      </c>
      <c r="B30" s="120"/>
      <c r="C30" s="120"/>
      <c r="D30" s="120"/>
      <c r="E30" s="120" t="s">
        <v>42</v>
      </c>
      <c r="F30" s="120"/>
      <c r="G30" s="120"/>
      <c r="H30" s="120"/>
      <c r="I30" s="120"/>
      <c r="J30" s="120"/>
      <c r="K30" s="8"/>
      <c r="L30" s="121" t="s">
        <v>93</v>
      </c>
      <c r="M30" s="121"/>
    </row>
    <row r="31" spans="1:29" s="19" customFormat="1" ht="15" customHeight="1" x14ac:dyDescent="0.25">
      <c r="A31" s="122" t="s">
        <v>43</v>
      </c>
      <c r="B31" s="122"/>
      <c r="C31" s="122"/>
      <c r="D31" s="122"/>
      <c r="E31" s="123" t="s">
        <v>69</v>
      </c>
      <c r="F31" s="123"/>
      <c r="G31" s="123"/>
      <c r="H31" s="123"/>
      <c r="I31" s="123"/>
      <c r="J31" s="123"/>
      <c r="K31" s="8"/>
      <c r="L31" s="44"/>
      <c r="M31" s="44"/>
      <c r="N31" s="44"/>
      <c r="O31" s="44"/>
      <c r="P31" s="44"/>
    </row>
    <row r="32" spans="1:29" s="19" customFormat="1" ht="15" customHeight="1" x14ac:dyDescent="0.25">
      <c r="A32" s="110" t="s">
        <v>44</v>
      </c>
      <c r="B32" s="110"/>
      <c r="C32" s="110"/>
      <c r="D32" s="110"/>
      <c r="E32" s="111" t="s">
        <v>114</v>
      </c>
      <c r="F32" s="112"/>
      <c r="G32" s="112"/>
      <c r="H32" s="112"/>
      <c r="I32" s="112"/>
      <c r="J32" s="113"/>
      <c r="K32" s="8"/>
      <c r="L32" s="44"/>
      <c r="M32" s="44"/>
    </row>
    <row r="33" spans="1:17" s="19" customFormat="1" ht="20.100000000000001" customHeight="1" x14ac:dyDescent="0.25">
      <c r="A33" s="124" t="s">
        <v>57</v>
      </c>
      <c r="B33" s="124"/>
      <c r="C33" s="124"/>
      <c r="D33" s="124"/>
      <c r="E33" s="39" t="s">
        <v>90</v>
      </c>
      <c r="F33" s="125" t="s">
        <v>146</v>
      </c>
      <c r="G33" s="125"/>
      <c r="H33" s="125"/>
      <c r="I33" s="125"/>
      <c r="J33" s="126"/>
      <c r="K33" s="8"/>
      <c r="L33" s="44"/>
      <c r="M33" s="44"/>
    </row>
    <row r="34" spans="1:17" s="19" customFormat="1" ht="63.95" customHeight="1" x14ac:dyDescent="0.25">
      <c r="A34" s="127" t="s">
        <v>147</v>
      </c>
      <c r="B34" s="127"/>
      <c r="C34" s="127"/>
      <c r="D34" s="128"/>
      <c r="E34" s="50" t="s">
        <v>90</v>
      </c>
      <c r="F34" s="127" t="s">
        <v>148</v>
      </c>
      <c r="G34" s="127"/>
      <c r="H34" s="127"/>
      <c r="I34" s="127"/>
      <c r="J34" s="127"/>
      <c r="K34" s="24"/>
      <c r="L34" s="44"/>
      <c r="M34" s="44"/>
      <c r="N34" s="44"/>
      <c r="O34" s="44"/>
      <c r="P34" s="44"/>
      <c r="Q34" s="44"/>
    </row>
    <row r="35" spans="1:17" s="19" customFormat="1" ht="15" customHeight="1" x14ac:dyDescent="0.25">
      <c r="A35" s="129" t="s">
        <v>58</v>
      </c>
      <c r="B35" s="129"/>
      <c r="C35" s="129"/>
      <c r="D35" s="129"/>
      <c r="E35" s="130" t="s">
        <v>109</v>
      </c>
      <c r="F35" s="130"/>
      <c r="G35" s="130"/>
      <c r="H35" s="130"/>
      <c r="I35" s="130"/>
      <c r="J35" s="130"/>
      <c r="K35" s="8"/>
      <c r="L35" s="44"/>
      <c r="M35" s="44"/>
    </row>
    <row r="36" spans="1:17" s="19" customFormat="1" ht="15" customHeight="1" x14ac:dyDescent="0.25">
      <c r="A36" s="122" t="s">
        <v>45</v>
      </c>
      <c r="B36" s="122"/>
      <c r="C36" s="122"/>
      <c r="D36" s="131"/>
      <c r="E36" s="40" t="s">
        <v>90</v>
      </c>
      <c r="F36" s="132" t="s">
        <v>95</v>
      </c>
      <c r="G36" s="132"/>
      <c r="H36" s="132"/>
      <c r="I36" s="132"/>
      <c r="J36" s="133"/>
      <c r="K36" s="8"/>
      <c r="L36" s="44"/>
      <c r="M36" s="44"/>
      <c r="N36" s="44"/>
      <c r="O36" s="44"/>
      <c r="P36" s="44"/>
    </row>
    <row r="37" spans="1:17" s="19" customFormat="1" ht="15" customHeight="1" x14ac:dyDescent="0.25">
      <c r="A37" s="122" t="s">
        <v>48</v>
      </c>
      <c r="B37" s="122"/>
      <c r="C37" s="122"/>
      <c r="D37" s="122"/>
      <c r="E37" s="134" t="s">
        <v>155</v>
      </c>
      <c r="F37" s="134"/>
      <c r="G37" s="134"/>
      <c r="H37" s="134"/>
      <c r="I37" s="134"/>
      <c r="J37" s="134"/>
      <c r="K37" s="8"/>
      <c r="L37" s="44"/>
      <c r="M37" s="44"/>
    </row>
    <row r="38" spans="1:17" s="19" customFormat="1" ht="26.1" customHeight="1" x14ac:dyDescent="0.25">
      <c r="A38" s="122" t="s">
        <v>156</v>
      </c>
      <c r="B38" s="122"/>
      <c r="C38" s="122"/>
      <c r="D38" s="122"/>
      <c r="E38" s="34" t="s">
        <v>90</v>
      </c>
      <c r="F38" s="134" t="s">
        <v>157</v>
      </c>
      <c r="G38" s="122"/>
      <c r="H38" s="122"/>
      <c r="I38" s="122"/>
      <c r="J38" s="122"/>
      <c r="K38" s="24"/>
      <c r="L38" s="137"/>
      <c r="M38" s="137"/>
      <c r="N38" s="137"/>
      <c r="O38" s="137"/>
      <c r="P38" s="137"/>
      <c r="Q38" s="137"/>
    </row>
    <row r="39" spans="1:17" s="19" customFormat="1" ht="64.5" customHeight="1" x14ac:dyDescent="0.25">
      <c r="A39" s="138" t="s">
        <v>158</v>
      </c>
      <c r="B39" s="139"/>
      <c r="C39" s="139"/>
      <c r="D39" s="140"/>
      <c r="E39" s="141" t="s">
        <v>159</v>
      </c>
      <c r="F39" s="142"/>
      <c r="G39" s="142"/>
      <c r="H39" s="142"/>
      <c r="I39" s="142"/>
      <c r="J39" s="143"/>
      <c r="K39" s="24"/>
      <c r="L39" s="137"/>
      <c r="M39" s="137"/>
      <c r="N39" s="137"/>
      <c r="O39" s="137"/>
      <c r="P39" s="137"/>
      <c r="Q39" s="137"/>
    </row>
    <row r="40" spans="1:17" s="19" customFormat="1" ht="64.5" customHeight="1" x14ac:dyDescent="0.25">
      <c r="A40" s="122" t="s">
        <v>160</v>
      </c>
      <c r="B40" s="122"/>
      <c r="C40" s="122"/>
      <c r="D40" s="122"/>
      <c r="E40" s="34" t="s">
        <v>90</v>
      </c>
      <c r="F40" s="55" t="s">
        <v>161</v>
      </c>
      <c r="G40" s="134" t="s">
        <v>162</v>
      </c>
      <c r="H40" s="134"/>
      <c r="I40" s="134"/>
      <c r="J40" s="134"/>
      <c r="K40" s="24"/>
      <c r="L40" s="137"/>
      <c r="M40" s="137"/>
      <c r="N40" s="137"/>
      <c r="O40" s="137"/>
      <c r="P40" s="137"/>
      <c r="Q40" s="137"/>
    </row>
    <row r="41" spans="1:17" s="19" customFormat="1" ht="64.5" customHeight="1" x14ac:dyDescent="0.25">
      <c r="A41" s="144" t="s">
        <v>163</v>
      </c>
      <c r="B41" s="145"/>
      <c r="C41" s="145"/>
      <c r="D41" s="145"/>
      <c r="E41" s="145"/>
      <c r="F41" s="145"/>
      <c r="G41" s="145"/>
      <c r="H41" s="145"/>
      <c r="I41" s="145"/>
      <c r="J41" s="146"/>
      <c r="K41" s="24"/>
      <c r="L41" s="44"/>
      <c r="M41" s="44"/>
      <c r="N41" s="44"/>
      <c r="O41" s="44"/>
      <c r="P41" s="44"/>
      <c r="Q41" s="44"/>
    </row>
    <row r="42" spans="1:17" s="19" customFormat="1" ht="86.25" customHeight="1" x14ac:dyDescent="0.25">
      <c r="A42" s="134" t="s">
        <v>164</v>
      </c>
      <c r="B42" s="134"/>
      <c r="C42" s="134"/>
      <c r="D42" s="134"/>
      <c r="E42" s="147" t="s">
        <v>165</v>
      </c>
      <c r="F42" s="148"/>
      <c r="G42" s="134" t="s">
        <v>166</v>
      </c>
      <c r="H42" s="134"/>
      <c r="I42" s="134"/>
      <c r="J42" s="134"/>
      <c r="K42" s="24"/>
      <c r="L42" s="137"/>
      <c r="M42" s="137"/>
      <c r="N42" s="137"/>
      <c r="O42" s="137"/>
      <c r="P42" s="137"/>
      <c r="Q42" s="137"/>
    </row>
    <row r="43" spans="1:17" s="19" customFormat="1" ht="14.45" customHeight="1" x14ac:dyDescent="0.25">
      <c r="A43" s="135" t="s">
        <v>123</v>
      </c>
      <c r="B43" s="136"/>
      <c r="C43" s="136"/>
      <c r="D43" s="136"/>
      <c r="E43" s="136"/>
      <c r="F43" s="136"/>
      <c r="G43" s="136"/>
      <c r="H43" s="136"/>
      <c r="I43" s="136"/>
      <c r="J43" s="136"/>
      <c r="K43" s="24"/>
      <c r="L43" s="44"/>
      <c r="M43" s="44"/>
    </row>
    <row r="44" spans="1:17" s="19" customFormat="1" ht="14.45" customHeight="1" x14ac:dyDescent="0.25">
      <c r="A44" s="149" t="s">
        <v>41</v>
      </c>
      <c r="B44" s="150"/>
      <c r="C44" s="150"/>
      <c r="D44" s="151"/>
      <c r="E44" s="120" t="s">
        <v>42</v>
      </c>
      <c r="F44" s="120"/>
      <c r="G44" s="120"/>
      <c r="H44" s="120"/>
      <c r="I44" s="120"/>
      <c r="J44" s="120"/>
      <c r="K44" s="24"/>
      <c r="L44" s="44"/>
      <c r="M44" s="44"/>
    </row>
    <row r="45" spans="1:17" s="19" customFormat="1" ht="14.45" customHeight="1" x14ac:dyDescent="0.25">
      <c r="A45" s="122" t="s">
        <v>43</v>
      </c>
      <c r="B45" s="122"/>
      <c r="C45" s="122"/>
      <c r="D45" s="122"/>
      <c r="E45" s="34" t="s">
        <v>90</v>
      </c>
      <c r="F45" s="122" t="s">
        <v>69</v>
      </c>
      <c r="G45" s="122"/>
      <c r="H45" s="122"/>
      <c r="I45" s="122"/>
      <c r="J45" s="122"/>
      <c r="K45" s="24"/>
      <c r="L45" s="44"/>
      <c r="M45" s="44"/>
    </row>
    <row r="46" spans="1:17" s="19" customFormat="1" ht="14.45" customHeight="1" x14ac:dyDescent="0.25">
      <c r="A46" s="122" t="s">
        <v>45</v>
      </c>
      <c r="B46" s="122"/>
      <c r="C46" s="122"/>
      <c r="D46" s="131"/>
      <c r="E46" s="34" t="s">
        <v>90</v>
      </c>
      <c r="F46" s="131" t="s">
        <v>95</v>
      </c>
      <c r="G46" s="152"/>
      <c r="H46" s="152"/>
      <c r="I46" s="152"/>
      <c r="J46" s="153"/>
      <c r="K46" s="24"/>
      <c r="L46" s="44"/>
      <c r="M46" s="44"/>
    </row>
    <row r="47" spans="1:17" s="19" customFormat="1" ht="14.45" customHeight="1" x14ac:dyDescent="0.25">
      <c r="A47" s="122" t="s">
        <v>124</v>
      </c>
      <c r="B47" s="122"/>
      <c r="C47" s="122"/>
      <c r="D47" s="122"/>
      <c r="E47" s="34" t="s">
        <v>90</v>
      </c>
      <c r="F47" s="122" t="s">
        <v>143</v>
      </c>
      <c r="G47" s="122"/>
      <c r="H47" s="122"/>
      <c r="I47" s="122"/>
      <c r="J47" s="122"/>
      <c r="K47" s="24"/>
      <c r="L47" s="44"/>
      <c r="M47" s="44"/>
    </row>
    <row r="48" spans="1:17" s="19" customFormat="1" ht="14.45" customHeight="1" x14ac:dyDescent="0.25">
      <c r="A48" s="122" t="s">
        <v>145</v>
      </c>
      <c r="B48" s="122"/>
      <c r="C48" s="122"/>
      <c r="D48" s="122"/>
      <c r="E48" s="34" t="s">
        <v>90</v>
      </c>
      <c r="F48" s="122" t="s">
        <v>144</v>
      </c>
      <c r="G48" s="122"/>
      <c r="H48" s="122"/>
      <c r="I48" s="122"/>
      <c r="J48" s="122"/>
      <c r="K48" s="24"/>
      <c r="L48" s="44"/>
      <c r="M48" s="44"/>
    </row>
    <row r="49" spans="1:17" s="19" customFormat="1" ht="14.45" customHeight="1" x14ac:dyDescent="0.25">
      <c r="A49" s="122" t="s">
        <v>128</v>
      </c>
      <c r="B49" s="122"/>
      <c r="C49" s="122"/>
      <c r="D49" s="122"/>
      <c r="E49" s="34" t="s">
        <v>90</v>
      </c>
      <c r="F49" s="122" t="s">
        <v>127</v>
      </c>
      <c r="G49" s="122"/>
      <c r="H49" s="122"/>
      <c r="I49" s="122"/>
      <c r="J49" s="122"/>
      <c r="K49" s="24"/>
      <c r="L49" s="44"/>
      <c r="M49" s="44"/>
    </row>
    <row r="50" spans="1:17" s="19" customFormat="1" ht="14.45" customHeight="1" x14ac:dyDescent="0.25">
      <c r="A50" s="122" t="s">
        <v>129</v>
      </c>
      <c r="B50" s="122"/>
      <c r="C50" s="122"/>
      <c r="D50" s="122"/>
      <c r="E50" s="34" t="s">
        <v>90</v>
      </c>
      <c r="F50" s="122" t="s">
        <v>130</v>
      </c>
      <c r="G50" s="122"/>
      <c r="H50" s="122"/>
      <c r="I50" s="122"/>
      <c r="J50" s="122"/>
      <c r="K50" s="24"/>
      <c r="L50" s="44"/>
      <c r="M50" s="44"/>
    </row>
    <row r="51" spans="1:17" s="19" customFormat="1" ht="14.45" customHeight="1" x14ac:dyDescent="0.25">
      <c r="A51" s="122" t="s">
        <v>125</v>
      </c>
      <c r="B51" s="122"/>
      <c r="C51" s="122"/>
      <c r="D51" s="122"/>
      <c r="E51" s="34" t="s">
        <v>90</v>
      </c>
      <c r="F51" s="122" t="s">
        <v>70</v>
      </c>
      <c r="G51" s="122"/>
      <c r="H51" s="122"/>
      <c r="I51" s="122"/>
      <c r="J51" s="122"/>
      <c r="K51" s="24"/>
      <c r="L51" s="44"/>
      <c r="M51" s="44"/>
    </row>
    <row r="52" spans="1:17" s="19" customFormat="1" ht="14.45" customHeight="1" x14ac:dyDescent="0.25">
      <c r="A52" s="122" t="s">
        <v>126</v>
      </c>
      <c r="B52" s="122"/>
      <c r="C52" s="122"/>
      <c r="D52" s="122"/>
      <c r="E52" s="34" t="s">
        <v>90</v>
      </c>
      <c r="F52" s="122" t="s">
        <v>70</v>
      </c>
      <c r="G52" s="122"/>
      <c r="H52" s="122"/>
      <c r="I52" s="122"/>
      <c r="J52" s="122"/>
      <c r="K52" s="24"/>
      <c r="L52" s="44"/>
      <c r="M52" s="44"/>
    </row>
    <row r="53" spans="1:17" s="19" customFormat="1" ht="14.45" customHeight="1" x14ac:dyDescent="0.25">
      <c r="A53" s="122" t="s">
        <v>131</v>
      </c>
      <c r="B53" s="122"/>
      <c r="C53" s="122"/>
      <c r="D53" s="131"/>
      <c r="E53" s="34" t="s">
        <v>90</v>
      </c>
      <c r="F53" s="122" t="s">
        <v>132</v>
      </c>
      <c r="G53" s="122"/>
      <c r="H53" s="122"/>
      <c r="I53" s="122"/>
      <c r="J53" s="122"/>
      <c r="K53" s="24"/>
      <c r="L53" s="44"/>
      <c r="M53" s="44"/>
    </row>
    <row r="54" spans="1:17" s="19" customFormat="1" ht="15" customHeight="1" x14ac:dyDescent="0.25">
      <c r="A54" s="122" t="s">
        <v>71</v>
      </c>
      <c r="B54" s="122"/>
      <c r="C54" s="122"/>
      <c r="D54" s="131"/>
      <c r="E54" s="34" t="s">
        <v>90</v>
      </c>
      <c r="F54" s="122" t="s">
        <v>72</v>
      </c>
      <c r="G54" s="122"/>
      <c r="H54" s="122"/>
      <c r="I54" s="122"/>
      <c r="J54" s="122"/>
      <c r="K54" s="8"/>
      <c r="L54" s="44"/>
      <c r="M54" s="44"/>
      <c r="N54" s="44"/>
      <c r="O54" s="44"/>
      <c r="P54" s="44"/>
    </row>
    <row r="55" spans="1:17" s="19" customFormat="1" ht="15" customHeight="1" x14ac:dyDescent="0.25">
      <c r="A55" s="122" t="s">
        <v>73</v>
      </c>
      <c r="B55" s="122"/>
      <c r="C55" s="122"/>
      <c r="D55" s="122"/>
      <c r="E55" s="34" t="s">
        <v>90</v>
      </c>
      <c r="F55" s="122" t="s">
        <v>74</v>
      </c>
      <c r="G55" s="122"/>
      <c r="H55" s="122"/>
      <c r="I55" s="122"/>
      <c r="J55" s="122"/>
      <c r="K55" s="8"/>
      <c r="L55" s="41"/>
      <c r="M55"/>
      <c r="N55"/>
      <c r="O55"/>
      <c r="P55"/>
    </row>
    <row r="56" spans="1:17" s="19" customFormat="1" ht="15" customHeight="1" x14ac:dyDescent="0.25">
      <c r="A56" s="118" t="s">
        <v>49</v>
      </c>
      <c r="B56" s="118"/>
      <c r="C56" s="118"/>
      <c r="D56" s="118"/>
      <c r="E56" s="118"/>
      <c r="F56" s="118"/>
      <c r="G56" s="118"/>
      <c r="H56" s="118"/>
      <c r="I56" s="118"/>
      <c r="J56" s="118"/>
      <c r="K56" s="8"/>
      <c r="L56" s="44"/>
      <c r="M56" s="44"/>
      <c r="N56" s="44"/>
      <c r="O56" s="44"/>
      <c r="P56" s="44"/>
      <c r="Q56" s="44"/>
    </row>
    <row r="57" spans="1:17" s="19" customFormat="1" ht="15" customHeight="1" x14ac:dyDescent="0.25">
      <c r="A57" s="120" t="s">
        <v>41</v>
      </c>
      <c r="B57" s="120"/>
      <c r="C57" s="120"/>
      <c r="D57" s="120"/>
      <c r="E57" s="120" t="s">
        <v>42</v>
      </c>
      <c r="F57" s="120"/>
      <c r="G57" s="120"/>
      <c r="H57" s="120"/>
      <c r="I57" s="120"/>
      <c r="J57" s="120"/>
      <c r="K57" s="8"/>
      <c r="L57" s="44"/>
      <c r="M57" s="44"/>
      <c r="N57" s="44"/>
      <c r="O57" s="44"/>
      <c r="P57" s="44"/>
      <c r="Q57" s="44"/>
    </row>
    <row r="58" spans="1:17" s="19" customFormat="1" ht="15" customHeight="1" x14ac:dyDescent="0.25">
      <c r="A58" s="122" t="s">
        <v>46</v>
      </c>
      <c r="B58" s="122"/>
      <c r="C58" s="122"/>
      <c r="D58" s="122"/>
      <c r="E58" s="134" t="s">
        <v>47</v>
      </c>
      <c r="F58" s="134"/>
      <c r="G58" s="134"/>
      <c r="H58" s="134"/>
      <c r="I58" s="134"/>
      <c r="J58" s="134"/>
      <c r="K58" s="8"/>
      <c r="L58" s="44"/>
      <c r="M58" s="44"/>
      <c r="N58" s="44"/>
      <c r="O58" s="44"/>
      <c r="P58" s="44"/>
      <c r="Q58" s="44"/>
    </row>
    <row r="59" spans="1:17" s="19" customFormat="1" ht="15" customHeight="1" x14ac:dyDescent="0.25">
      <c r="A59" s="122" t="s">
        <v>104</v>
      </c>
      <c r="B59" s="122"/>
      <c r="C59" s="122"/>
      <c r="D59" s="122"/>
      <c r="E59" s="134" t="s">
        <v>105</v>
      </c>
      <c r="F59" s="134"/>
      <c r="G59" s="134"/>
      <c r="H59" s="134"/>
      <c r="I59" s="134"/>
      <c r="J59" s="134"/>
      <c r="K59" s="8"/>
      <c r="L59" s="44"/>
      <c r="M59" s="44"/>
      <c r="N59" s="44"/>
      <c r="O59" s="44"/>
      <c r="P59" s="44"/>
      <c r="Q59" s="44"/>
    </row>
    <row r="60" spans="1:17" s="19" customFormat="1" ht="15" customHeight="1" x14ac:dyDescent="0.25">
      <c r="A60" s="122" t="s">
        <v>75</v>
      </c>
      <c r="B60" s="122"/>
      <c r="C60" s="122"/>
      <c r="D60" s="122"/>
      <c r="E60" s="134" t="s">
        <v>257</v>
      </c>
      <c r="F60" s="134"/>
      <c r="G60" s="134"/>
      <c r="H60" s="134"/>
      <c r="I60" s="134"/>
      <c r="J60" s="134"/>
      <c r="K60" s="8"/>
      <c r="L60" s="44"/>
      <c r="M60" s="44"/>
      <c r="N60" s="44"/>
      <c r="O60" s="44"/>
      <c r="P60" s="44"/>
      <c r="Q60" s="44"/>
    </row>
    <row r="61" spans="1:17" s="19" customFormat="1" ht="15" customHeight="1" x14ac:dyDescent="0.25">
      <c r="A61" s="122" t="s">
        <v>50</v>
      </c>
      <c r="B61" s="122"/>
      <c r="C61" s="122"/>
      <c r="D61" s="122"/>
      <c r="E61" s="134" t="s">
        <v>51</v>
      </c>
      <c r="F61" s="134"/>
      <c r="G61" s="134"/>
      <c r="H61" s="134"/>
      <c r="I61" s="134"/>
      <c r="J61" s="134"/>
      <c r="K61" s="8"/>
      <c r="L61" s="44"/>
      <c r="M61" s="44"/>
      <c r="N61" s="44"/>
      <c r="O61" s="44"/>
      <c r="P61" s="44"/>
      <c r="Q61" s="44"/>
    </row>
    <row r="62" spans="1:17" s="19" customFormat="1" ht="15" customHeight="1" x14ac:dyDescent="0.25">
      <c r="A62" s="122" t="s">
        <v>52</v>
      </c>
      <c r="B62" s="122"/>
      <c r="C62" s="122"/>
      <c r="D62" s="122"/>
      <c r="E62" s="134" t="s">
        <v>53</v>
      </c>
      <c r="F62" s="134"/>
      <c r="G62" s="134"/>
      <c r="H62" s="134"/>
      <c r="I62" s="134"/>
      <c r="J62" s="134"/>
      <c r="K62" s="8"/>
    </row>
    <row r="63" spans="1:17" s="19" customFormat="1" ht="15" customHeight="1" x14ac:dyDescent="0.25">
      <c r="A63" s="118" t="s">
        <v>54</v>
      </c>
      <c r="B63" s="118"/>
      <c r="C63" s="118"/>
      <c r="D63" s="118"/>
      <c r="E63" s="118"/>
      <c r="F63" s="118"/>
      <c r="G63" s="118"/>
      <c r="H63" s="118"/>
      <c r="I63" s="118"/>
      <c r="J63" s="118"/>
      <c r="K63" s="8"/>
    </row>
    <row r="64" spans="1:17" s="20" customFormat="1" ht="15" customHeight="1" x14ac:dyDescent="0.25">
      <c r="A64" s="156" t="s">
        <v>55</v>
      </c>
      <c r="B64" s="156"/>
      <c r="C64" s="156"/>
      <c r="D64" s="156"/>
      <c r="E64" s="156"/>
      <c r="F64" s="156"/>
      <c r="G64" s="156"/>
      <c r="H64" s="156"/>
      <c r="I64" s="156"/>
      <c r="J64" s="156"/>
      <c r="K64" s="8"/>
    </row>
    <row r="65" spans="1:11" s="7" customFormat="1" ht="15" customHeight="1" x14ac:dyDescent="0.25">
      <c r="A65" s="156"/>
      <c r="B65" s="156"/>
      <c r="C65" s="156"/>
      <c r="D65" s="156"/>
      <c r="E65" s="156"/>
      <c r="F65" s="156"/>
      <c r="G65" s="156"/>
      <c r="H65" s="156"/>
      <c r="I65" s="156"/>
      <c r="J65" s="156"/>
      <c r="K65" s="8"/>
    </row>
    <row r="66" spans="1:11" s="7" customFormat="1" ht="25.15" customHeight="1" x14ac:dyDescent="0.25">
      <c r="A66" s="157" t="s">
        <v>76</v>
      </c>
      <c r="B66" s="157"/>
      <c r="C66" s="157"/>
      <c r="D66" s="157"/>
      <c r="E66" s="157"/>
      <c r="F66" s="157"/>
      <c r="G66" s="157"/>
      <c r="H66" s="157"/>
      <c r="I66" s="157"/>
      <c r="J66" s="157"/>
      <c r="K66" s="8"/>
    </row>
    <row r="67" spans="1:11" s="7" customFormat="1" ht="15" customHeight="1" x14ac:dyDescent="0.25">
      <c r="A67" s="157"/>
      <c r="B67" s="157"/>
      <c r="C67" s="157"/>
      <c r="D67" s="157"/>
      <c r="E67" s="157"/>
      <c r="F67" s="157"/>
      <c r="G67" s="157"/>
      <c r="H67" s="157"/>
      <c r="I67" s="157"/>
      <c r="J67" s="157"/>
      <c r="K67" s="8"/>
    </row>
    <row r="68" spans="1:11" s="20" customFormat="1" ht="15" customHeight="1" x14ac:dyDescent="0.25">
      <c r="A68" s="158" t="s">
        <v>106</v>
      </c>
      <c r="B68" s="158"/>
      <c r="C68" s="158"/>
      <c r="D68" s="158"/>
      <c r="E68" s="158"/>
      <c r="F68" s="158"/>
      <c r="G68" s="158"/>
      <c r="H68" s="158"/>
      <c r="I68" s="158"/>
      <c r="J68" s="158"/>
      <c r="K68" s="8"/>
    </row>
    <row r="69" spans="1:11" ht="15" customHeight="1" x14ac:dyDescent="0.4">
      <c r="A69" s="159" t="s">
        <v>100</v>
      </c>
      <c r="B69" s="159"/>
      <c r="C69" s="159"/>
      <c r="D69" s="159"/>
      <c r="E69" s="159"/>
      <c r="F69" s="159"/>
      <c r="G69" s="159"/>
      <c r="H69" s="159"/>
      <c r="I69" s="159"/>
      <c r="J69" s="159"/>
    </row>
    <row r="70" spans="1:11" ht="15" customHeight="1" x14ac:dyDescent="0.4">
      <c r="A70" s="154" t="s">
        <v>107</v>
      </c>
      <c r="B70" s="154"/>
      <c r="C70" s="154"/>
      <c r="D70" s="154"/>
      <c r="E70" s="154"/>
      <c r="F70" s="154"/>
      <c r="G70" s="154"/>
      <c r="H70" s="154"/>
      <c r="I70" s="154"/>
      <c r="J70" s="154"/>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L1:AD1"/>
    <mergeCell ref="C2:G2"/>
    <mergeCell ref="C3:G3"/>
    <mergeCell ref="B4:C4"/>
    <mergeCell ref="H4:J4"/>
    <mergeCell ref="A1:J1"/>
    <mergeCell ref="N10:R10"/>
    <mergeCell ref="S10:X10"/>
    <mergeCell ref="Y10:AB10"/>
    <mergeCell ref="E11:F11"/>
    <mergeCell ref="B5:C5"/>
    <mergeCell ref="H5:J5"/>
    <mergeCell ref="L5:AF6"/>
    <mergeCell ref="B6:C6"/>
    <mergeCell ref="H6:J6"/>
    <mergeCell ref="E7:J7"/>
    <mergeCell ref="A22:J22"/>
    <mergeCell ref="A27:J27"/>
    <mergeCell ref="A28:J28"/>
    <mergeCell ref="A29:J29"/>
    <mergeCell ref="B9:D9"/>
    <mergeCell ref="A10:J10"/>
    <mergeCell ref="A20:J20"/>
    <mergeCell ref="A21:J21"/>
    <mergeCell ref="L30:M30"/>
    <mergeCell ref="A31:D31"/>
    <mergeCell ref="E31:J31"/>
    <mergeCell ref="A32:D32"/>
    <mergeCell ref="E32:J32"/>
    <mergeCell ref="A30:D30"/>
    <mergeCell ref="E30:J30"/>
    <mergeCell ref="L38:Q38"/>
    <mergeCell ref="A39:D39"/>
    <mergeCell ref="L39:Q39"/>
    <mergeCell ref="A36:D36"/>
    <mergeCell ref="F36:J36"/>
    <mergeCell ref="A37:D37"/>
    <mergeCell ref="E37:J37"/>
    <mergeCell ref="A38:D38"/>
    <mergeCell ref="F38:J38"/>
    <mergeCell ref="E39:J39"/>
    <mergeCell ref="L40:Q40"/>
    <mergeCell ref="A43:J43"/>
    <mergeCell ref="A44:D44"/>
    <mergeCell ref="E44:J44"/>
    <mergeCell ref="A41:J41"/>
    <mergeCell ref="A42:D42"/>
    <mergeCell ref="E42:F42"/>
    <mergeCell ref="G42:J42"/>
    <mergeCell ref="G40:J40"/>
    <mergeCell ref="A40:D40"/>
    <mergeCell ref="L42:Q42"/>
    <mergeCell ref="A45:D45"/>
    <mergeCell ref="F45:J45"/>
    <mergeCell ref="A46:D46"/>
    <mergeCell ref="F46:J46"/>
    <mergeCell ref="A47:D47"/>
    <mergeCell ref="F47:J47"/>
    <mergeCell ref="A48:D48"/>
    <mergeCell ref="F48:J48"/>
    <mergeCell ref="A49:D49"/>
    <mergeCell ref="F49:J49"/>
    <mergeCell ref="A50:D50"/>
    <mergeCell ref="F50:J50"/>
    <mergeCell ref="A51:D51"/>
    <mergeCell ref="F51:J51"/>
    <mergeCell ref="A52:D52"/>
    <mergeCell ref="F52:J52"/>
    <mergeCell ref="A53:D53"/>
    <mergeCell ref="F53:J53"/>
    <mergeCell ref="E60:J60"/>
    <mergeCell ref="A54:D54"/>
    <mergeCell ref="F54:J54"/>
    <mergeCell ref="A55:D55"/>
    <mergeCell ref="F55:J55"/>
    <mergeCell ref="A56:J56"/>
    <mergeCell ref="A57:D57"/>
    <mergeCell ref="E57:J57"/>
    <mergeCell ref="A58:D58"/>
    <mergeCell ref="E58:J58"/>
    <mergeCell ref="A59:D59"/>
    <mergeCell ref="E59:J59"/>
    <mergeCell ref="A60:D60"/>
    <mergeCell ref="A33:D33"/>
    <mergeCell ref="F33:J33"/>
    <mergeCell ref="A34:D34"/>
    <mergeCell ref="F34:J34"/>
    <mergeCell ref="A35:D35"/>
    <mergeCell ref="E35:J35"/>
    <mergeCell ref="A66:J67"/>
    <mergeCell ref="A68:J68"/>
    <mergeCell ref="A69:J69"/>
    <mergeCell ref="A70:J70"/>
    <mergeCell ref="A61:D61"/>
    <mergeCell ref="E61:J61"/>
    <mergeCell ref="A62:D62"/>
    <mergeCell ref="E62:J62"/>
    <mergeCell ref="A63:J63"/>
    <mergeCell ref="A64:J65"/>
  </mergeCells>
  <hyperlinks>
    <hyperlink ref="B6" r:id="rId1" display="vickieblock@beeinc.org;;paul@beeinc.org;acruz@beeinc.org;Keith@beeinc.com" xr:uid="{11EAF6FA-775E-47FE-94DA-E8D67F88CC7F}"/>
    <hyperlink ref="H6" r:id="rId2" xr:uid="{80B67375-845F-49DE-9387-9CAE51385DC8}"/>
  </hyperlinks>
  <pageMargins left="0.25" right="0.25" top="0.5" bottom="0.5" header="0.3" footer="0.3"/>
  <pageSetup scale="74" fitToHeight="2" orientation="landscape" r:id="rId3"/>
  <rowBreaks count="2" manualBreakCount="2">
    <brk id="33" max="9" man="1"/>
    <brk id="62" max="9" man="1"/>
  </rowBreaks>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D86BB-C2F7-43B1-8E86-27815190D6DD}">
  <sheetPr codeName="Sheet7"/>
  <dimension ref="A1:AF69"/>
  <sheetViews>
    <sheetView zoomScale="85" zoomScaleNormal="85" zoomScaleSheetLayoutView="55" workbookViewId="0">
      <pane xSplit="4" topLeftCell="E1" activePane="topRight" state="frozen"/>
      <selection pane="topRight" activeCell="A29" sqref="A29:J29"/>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70"/>
      <c r="B1" s="170"/>
      <c r="C1" s="2"/>
      <c r="D1" s="2"/>
      <c r="E1" s="2"/>
      <c r="F1" s="2"/>
      <c r="G1" s="2"/>
      <c r="H1" s="2"/>
      <c r="I1" s="2"/>
      <c r="J1" s="3" t="s">
        <v>60</v>
      </c>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44896</v>
      </c>
      <c r="C7" s="11" t="s">
        <v>61</v>
      </c>
      <c r="D7" s="10">
        <v>44909</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07" t="s">
        <v>78</v>
      </c>
      <c r="B10" s="107"/>
      <c r="C10" s="107"/>
      <c r="D10" s="107"/>
      <c r="E10" s="107"/>
      <c r="F10" s="107"/>
      <c r="G10" s="107"/>
      <c r="H10" s="107"/>
      <c r="I10" s="107"/>
      <c r="J10" s="107"/>
      <c r="K10" s="24"/>
      <c r="L10" s="11" t="s">
        <v>15</v>
      </c>
      <c r="M10" s="11"/>
      <c r="N10" s="108" t="s">
        <v>79</v>
      </c>
      <c r="O10" s="108"/>
      <c r="P10" s="108"/>
      <c r="Q10" s="108"/>
      <c r="R10" s="108"/>
      <c r="S10" s="109" t="s">
        <v>80</v>
      </c>
      <c r="T10" s="109"/>
      <c r="U10" s="109"/>
      <c r="V10" s="109"/>
      <c r="W10" s="109"/>
      <c r="X10" s="109"/>
      <c r="Y10" s="109" t="s">
        <v>81</v>
      </c>
      <c r="Z10" s="109"/>
      <c r="AA10" s="109"/>
      <c r="AB10" s="109"/>
      <c r="AC10" s="25" t="s">
        <v>82</v>
      </c>
    </row>
    <row r="11" spans="1:32" s="11" customFormat="1" ht="14.1" customHeight="1" x14ac:dyDescent="0.25">
      <c r="A11" s="26" t="s">
        <v>16</v>
      </c>
      <c r="B11" s="26" t="s">
        <v>17</v>
      </c>
      <c r="C11" s="26" t="s">
        <v>18</v>
      </c>
      <c r="D11" s="26" t="s">
        <v>23</v>
      </c>
      <c r="E11" s="94" t="s">
        <v>25</v>
      </c>
      <c r="F11" s="95"/>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1360</v>
      </c>
      <c r="H12" s="1">
        <f>CEILING(O12+T12+W12+X12+Z12,5)</f>
        <v>1475</v>
      </c>
      <c r="I12" s="1">
        <f>CEILING(O12+U12+W12+X12+AA12,5)</f>
        <v>1475</v>
      </c>
      <c r="J12" s="1">
        <f>CEILING(O12+V12+X12+Y12+AB12,5)</f>
        <v>1870</v>
      </c>
      <c r="K12" s="24"/>
      <c r="L12" s="16" t="s">
        <v>137</v>
      </c>
      <c r="M12" s="12" t="s">
        <v>56</v>
      </c>
      <c r="S12" s="13">
        <f t="shared" ref="S12:S15" si="0">CEILING(0.92*T12,5)</f>
        <v>1360</v>
      </c>
      <c r="T12" s="14">
        <v>1475</v>
      </c>
      <c r="U12" s="33">
        <f t="shared" ref="U12:U15" si="1">T12</f>
        <v>1475</v>
      </c>
      <c r="V12" s="15">
        <f t="shared" ref="V12:V15" si="2">U12*1.266</f>
        <v>1867.35</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1360</v>
      </c>
      <c r="H13" s="1">
        <f t="shared" ref="H13:H19" si="4">CEILING(O13+T13+W13+X13+Z13,5)</f>
        <v>1475</v>
      </c>
      <c r="I13" s="1">
        <f t="shared" ref="I13:I19" si="5">CEILING(O13+U13+W13+X13+AA13,5)</f>
        <v>1475</v>
      </c>
      <c r="J13" s="1">
        <f t="shared" ref="J13:J19" si="6">CEILING(O13+V13+X13+Y13+AB13,5)</f>
        <v>1870</v>
      </c>
      <c r="K13" s="24"/>
      <c r="L13" s="16" t="s">
        <v>137</v>
      </c>
      <c r="M13" s="12" t="s">
        <v>56</v>
      </c>
      <c r="S13" s="13">
        <f t="shared" si="0"/>
        <v>1360</v>
      </c>
      <c r="T13" s="14">
        <v>1475</v>
      </c>
      <c r="U13" s="33">
        <f t="shared" si="1"/>
        <v>1475</v>
      </c>
      <c r="V13" s="15">
        <f t="shared" si="2"/>
        <v>1867.35</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1360</v>
      </c>
      <c r="H14" s="1">
        <f t="shared" si="4"/>
        <v>1475</v>
      </c>
      <c r="I14" s="1">
        <f t="shared" si="5"/>
        <v>1475</v>
      </c>
      <c r="J14" s="1">
        <f t="shared" si="6"/>
        <v>1870</v>
      </c>
      <c r="K14" s="24"/>
      <c r="L14" s="16" t="s">
        <v>137</v>
      </c>
      <c r="M14" s="12" t="s">
        <v>56</v>
      </c>
      <c r="S14" s="13">
        <f t="shared" si="0"/>
        <v>1360</v>
      </c>
      <c r="T14" s="14">
        <v>1475</v>
      </c>
      <c r="U14" s="33">
        <f t="shared" si="1"/>
        <v>1475</v>
      </c>
      <c r="V14" s="15">
        <f t="shared" si="2"/>
        <v>1867.35</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1635</v>
      </c>
      <c r="H15" s="1">
        <f t="shared" si="4"/>
        <v>1775</v>
      </c>
      <c r="I15" s="1">
        <f t="shared" si="5"/>
        <v>1775</v>
      </c>
      <c r="J15" s="1">
        <f t="shared" si="6"/>
        <v>2250</v>
      </c>
      <c r="K15" s="24"/>
      <c r="L15" s="16" t="s">
        <v>137</v>
      </c>
      <c r="M15" s="12" t="s">
        <v>56</v>
      </c>
      <c r="S15" s="13">
        <f t="shared" si="0"/>
        <v>1635</v>
      </c>
      <c r="T15" s="14">
        <f>T14+300</f>
        <v>1775</v>
      </c>
      <c r="U15" s="33">
        <f t="shared" si="1"/>
        <v>1775</v>
      </c>
      <c r="V15" s="15">
        <f t="shared" si="2"/>
        <v>2247.15</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1360</v>
      </c>
      <c r="H16" s="1">
        <f t="shared" si="4"/>
        <v>1475</v>
      </c>
      <c r="I16" s="1">
        <f t="shared" si="5"/>
        <v>1475</v>
      </c>
      <c r="J16" s="1">
        <f t="shared" si="6"/>
        <v>1870</v>
      </c>
      <c r="K16" s="24"/>
      <c r="L16" s="16" t="s">
        <v>137</v>
      </c>
      <c r="M16" s="12" t="s">
        <v>56</v>
      </c>
      <c r="S16" s="13">
        <f>CEILING(0.92*T16,5)</f>
        <v>1360</v>
      </c>
      <c r="T16" s="14">
        <v>1475</v>
      </c>
      <c r="U16" s="33">
        <f>T16</f>
        <v>1475</v>
      </c>
      <c r="V16" s="15">
        <f>U16*1.266</f>
        <v>1867.35</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1610</v>
      </c>
      <c r="H17" s="1">
        <f t="shared" si="4"/>
        <v>1750</v>
      </c>
      <c r="I17" s="1">
        <f t="shared" si="5"/>
        <v>1750</v>
      </c>
      <c r="J17" s="1">
        <f t="shared" si="6"/>
        <v>2220</v>
      </c>
      <c r="K17" s="24"/>
      <c r="L17" s="16" t="s">
        <v>137</v>
      </c>
      <c r="M17" s="12" t="s">
        <v>56</v>
      </c>
      <c r="S17" s="13">
        <f>CEILING(0.92*T17,5)</f>
        <v>1610</v>
      </c>
      <c r="T17" s="14">
        <f>T16+275</f>
        <v>1750</v>
      </c>
      <c r="U17" s="33">
        <f>T17</f>
        <v>1750</v>
      </c>
      <c r="V17" s="15">
        <f>U17*1.266</f>
        <v>2215.5</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1360</v>
      </c>
      <c r="H18" s="1">
        <f t="shared" si="4"/>
        <v>1475</v>
      </c>
      <c r="I18" s="1">
        <f t="shared" si="5"/>
        <v>1475</v>
      </c>
      <c r="J18" s="1">
        <f t="shared" si="6"/>
        <v>1870</v>
      </c>
      <c r="K18" s="24"/>
      <c r="L18" s="16" t="s">
        <v>137</v>
      </c>
      <c r="M18" s="12" t="s">
        <v>56</v>
      </c>
      <c r="S18" s="13">
        <f>CEILING(0.92*T18,5)</f>
        <v>1360</v>
      </c>
      <c r="T18" s="14">
        <v>1475</v>
      </c>
      <c r="U18" s="42">
        <f>T18</f>
        <v>1475</v>
      </c>
      <c r="V18" s="15">
        <f>U18*1.266</f>
        <v>1867.35</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1565</v>
      </c>
      <c r="H19" s="1">
        <f t="shared" si="4"/>
        <v>1700</v>
      </c>
      <c r="I19" s="1">
        <f t="shared" si="5"/>
        <v>1700</v>
      </c>
      <c r="J19" s="1">
        <f t="shared" si="6"/>
        <v>2155</v>
      </c>
      <c r="K19" s="24"/>
      <c r="L19" s="16" t="s">
        <v>137</v>
      </c>
      <c r="M19" s="12" t="s">
        <v>56</v>
      </c>
      <c r="S19" s="13">
        <f>CEILING(0.92*T19,5)</f>
        <v>1565</v>
      </c>
      <c r="T19" s="14">
        <f>1500+200</f>
        <v>1700</v>
      </c>
      <c r="U19" s="33">
        <f>T19</f>
        <v>1700</v>
      </c>
      <c r="V19" s="15">
        <f>U19*1.266</f>
        <v>2152.1999999999998</v>
      </c>
      <c r="X19" s="11">
        <v>0</v>
      </c>
      <c r="Y19" s="11">
        <v>0</v>
      </c>
      <c r="Z19" s="11">
        <v>0</v>
      </c>
      <c r="AA19" s="11">
        <v>0</v>
      </c>
      <c r="AB19" s="11">
        <v>0</v>
      </c>
      <c r="AC19" s="11" t="s">
        <v>152</v>
      </c>
    </row>
    <row r="20" spans="1:29" s="11" customFormat="1" ht="14.45" customHeight="1" x14ac:dyDescent="0.25">
      <c r="A20" s="114" t="s">
        <v>91</v>
      </c>
      <c r="B20" s="114"/>
      <c r="C20" s="114"/>
      <c r="D20" s="114"/>
      <c r="E20" s="114"/>
      <c r="F20" s="114"/>
      <c r="G20" s="114"/>
      <c r="H20" s="114"/>
      <c r="I20" s="114"/>
      <c r="J20" s="114"/>
      <c r="K20" s="24"/>
      <c r="L20" s="12"/>
      <c r="M20" s="12"/>
      <c r="S20" s="13"/>
      <c r="T20" s="14"/>
      <c r="U20" s="33"/>
      <c r="V20" s="15"/>
    </row>
    <row r="21" spans="1:29" s="11" customFormat="1" ht="14.45" customHeight="1" x14ac:dyDescent="0.25">
      <c r="A21" s="115" t="s">
        <v>92</v>
      </c>
      <c r="B21" s="115"/>
      <c r="C21" s="115"/>
      <c r="D21" s="115"/>
      <c r="E21" s="115"/>
      <c r="F21" s="115"/>
      <c r="G21" s="115"/>
      <c r="H21" s="115"/>
      <c r="I21" s="115"/>
      <c r="J21" s="115"/>
      <c r="K21" s="24"/>
      <c r="L21" s="12"/>
      <c r="M21" s="12"/>
      <c r="S21" s="13"/>
      <c r="T21" s="14"/>
      <c r="U21" s="33"/>
      <c r="V21" s="15"/>
    </row>
    <row r="22" spans="1:29" s="11" customFormat="1" ht="14.45" customHeight="1" x14ac:dyDescent="0.25">
      <c r="A22" s="116" t="s">
        <v>115</v>
      </c>
      <c r="B22" s="116"/>
      <c r="C22" s="116"/>
      <c r="D22" s="116"/>
      <c r="E22" s="116"/>
      <c r="F22" s="116"/>
      <c r="G22" s="116"/>
      <c r="H22" s="116"/>
      <c r="I22" s="116"/>
      <c r="J22" s="116"/>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17"/>
      <c r="B27" s="117"/>
      <c r="C27" s="117"/>
      <c r="D27" s="117"/>
      <c r="E27" s="117"/>
      <c r="F27" s="117"/>
      <c r="G27" s="117"/>
      <c r="H27" s="117"/>
      <c r="I27" s="117"/>
      <c r="J27" s="117"/>
      <c r="K27" s="8"/>
      <c r="L27" s="12"/>
      <c r="M27" s="12"/>
      <c r="N27" s="12"/>
      <c r="O27" s="12"/>
      <c r="P27" s="12"/>
      <c r="Q27" s="49"/>
      <c r="R27" s="49"/>
      <c r="S27" s="49"/>
      <c r="T27" s="19"/>
    </row>
    <row r="28" spans="1:29" s="19" customFormat="1" ht="15" customHeight="1" x14ac:dyDescent="0.25">
      <c r="A28" s="118" t="s">
        <v>39</v>
      </c>
      <c r="B28" s="118"/>
      <c r="C28" s="118"/>
      <c r="D28" s="118"/>
      <c r="E28" s="118"/>
      <c r="F28" s="118"/>
      <c r="G28" s="118"/>
      <c r="H28" s="118"/>
      <c r="I28" s="118"/>
      <c r="J28" s="118"/>
      <c r="K28" s="8"/>
      <c r="L28" s="18"/>
      <c r="M28" s="18"/>
      <c r="N28" s="18"/>
      <c r="O28" s="18"/>
      <c r="P28" s="18"/>
      <c r="Q28" s="49"/>
      <c r="R28" s="49"/>
      <c r="S28" s="49"/>
    </row>
    <row r="29" spans="1:29" s="19" customFormat="1" ht="15" customHeight="1" x14ac:dyDescent="0.25">
      <c r="A29" s="119" t="s">
        <v>40</v>
      </c>
      <c r="B29" s="119"/>
      <c r="C29" s="119"/>
      <c r="D29" s="119"/>
      <c r="E29" s="119"/>
      <c r="F29" s="119"/>
      <c r="G29" s="119"/>
      <c r="H29" s="119"/>
      <c r="I29" s="119"/>
      <c r="J29" s="119"/>
      <c r="K29" s="8"/>
    </row>
    <row r="30" spans="1:29" s="19" customFormat="1" ht="15" customHeight="1" x14ac:dyDescent="0.25">
      <c r="A30" s="120" t="s">
        <v>41</v>
      </c>
      <c r="B30" s="120"/>
      <c r="C30" s="120"/>
      <c r="D30" s="120"/>
      <c r="E30" s="120" t="s">
        <v>42</v>
      </c>
      <c r="F30" s="120"/>
      <c r="G30" s="120"/>
      <c r="H30" s="120"/>
      <c r="I30" s="120"/>
      <c r="J30" s="120"/>
      <c r="K30" s="8"/>
      <c r="L30" s="121" t="s">
        <v>93</v>
      </c>
      <c r="M30" s="121"/>
    </row>
    <row r="31" spans="1:29" s="19" customFormat="1" ht="15" customHeight="1" x14ac:dyDescent="0.25">
      <c r="A31" s="122" t="s">
        <v>43</v>
      </c>
      <c r="B31" s="122"/>
      <c r="C31" s="122"/>
      <c r="D31" s="122"/>
      <c r="E31" s="123" t="s">
        <v>69</v>
      </c>
      <c r="F31" s="123"/>
      <c r="G31" s="123"/>
      <c r="H31" s="123"/>
      <c r="I31" s="123"/>
      <c r="J31" s="123"/>
      <c r="K31" s="8"/>
      <c r="L31" s="44"/>
      <c r="M31" s="44"/>
      <c r="N31" s="44"/>
      <c r="O31" s="44"/>
      <c r="P31" s="44"/>
    </row>
    <row r="32" spans="1:29" s="19" customFormat="1" ht="15" customHeight="1" x14ac:dyDescent="0.25">
      <c r="A32" s="110" t="s">
        <v>44</v>
      </c>
      <c r="B32" s="110"/>
      <c r="C32" s="110"/>
      <c r="D32" s="110"/>
      <c r="E32" s="111" t="s">
        <v>114</v>
      </c>
      <c r="F32" s="112"/>
      <c r="G32" s="112"/>
      <c r="H32" s="112"/>
      <c r="I32" s="112"/>
      <c r="J32" s="113"/>
      <c r="K32" s="8"/>
      <c r="L32" s="44"/>
      <c r="M32" s="44"/>
    </row>
    <row r="33" spans="1:17" s="19" customFormat="1" ht="20.100000000000001" customHeight="1" x14ac:dyDescent="0.25">
      <c r="A33" s="124" t="s">
        <v>57</v>
      </c>
      <c r="B33" s="124"/>
      <c r="C33" s="124"/>
      <c r="D33" s="124"/>
      <c r="E33" s="39" t="s">
        <v>90</v>
      </c>
      <c r="F33" s="125" t="s">
        <v>146</v>
      </c>
      <c r="G33" s="125"/>
      <c r="H33" s="125"/>
      <c r="I33" s="125"/>
      <c r="J33" s="126"/>
      <c r="K33" s="8"/>
      <c r="L33" s="44"/>
      <c r="M33" s="44"/>
    </row>
    <row r="34" spans="1:17" s="19" customFormat="1" ht="63.95" customHeight="1" x14ac:dyDescent="0.25">
      <c r="A34" s="127" t="s">
        <v>147</v>
      </c>
      <c r="B34" s="127"/>
      <c r="C34" s="127"/>
      <c r="D34" s="128"/>
      <c r="E34" s="50" t="s">
        <v>90</v>
      </c>
      <c r="F34" s="127" t="s">
        <v>148</v>
      </c>
      <c r="G34" s="127"/>
      <c r="H34" s="127"/>
      <c r="I34" s="127"/>
      <c r="J34" s="127"/>
      <c r="K34" s="24"/>
      <c r="L34" s="44"/>
      <c r="M34" s="44"/>
      <c r="N34" s="44"/>
      <c r="O34" s="44"/>
      <c r="P34" s="44"/>
      <c r="Q34" s="44"/>
    </row>
    <row r="35" spans="1:17" s="19" customFormat="1" ht="15" customHeight="1" x14ac:dyDescent="0.25">
      <c r="A35" s="129" t="s">
        <v>58</v>
      </c>
      <c r="B35" s="129"/>
      <c r="C35" s="129"/>
      <c r="D35" s="129"/>
      <c r="E35" s="130" t="s">
        <v>109</v>
      </c>
      <c r="F35" s="130"/>
      <c r="G35" s="130"/>
      <c r="H35" s="130"/>
      <c r="I35" s="130"/>
      <c r="J35" s="130"/>
      <c r="K35" s="8"/>
      <c r="L35" s="44"/>
      <c r="M35" s="44"/>
    </row>
    <row r="36" spans="1:17" s="19" customFormat="1" ht="15" customHeight="1" x14ac:dyDescent="0.25">
      <c r="A36" s="122" t="s">
        <v>45</v>
      </c>
      <c r="B36" s="122"/>
      <c r="C36" s="122"/>
      <c r="D36" s="131"/>
      <c r="E36" s="40" t="s">
        <v>90</v>
      </c>
      <c r="F36" s="132" t="s">
        <v>95</v>
      </c>
      <c r="G36" s="132"/>
      <c r="H36" s="132"/>
      <c r="I36" s="132"/>
      <c r="J36" s="133"/>
      <c r="K36" s="8"/>
      <c r="L36" s="44"/>
      <c r="M36" s="44"/>
      <c r="N36" s="44"/>
      <c r="O36" s="44"/>
      <c r="P36" s="44"/>
    </row>
    <row r="37" spans="1:17" s="19" customFormat="1" ht="15" customHeight="1" x14ac:dyDescent="0.25">
      <c r="A37" s="122" t="s">
        <v>48</v>
      </c>
      <c r="B37" s="122"/>
      <c r="C37" s="122"/>
      <c r="D37" s="122"/>
      <c r="E37" s="134" t="s">
        <v>110</v>
      </c>
      <c r="F37" s="134"/>
      <c r="G37" s="134"/>
      <c r="H37" s="134"/>
      <c r="I37" s="134"/>
      <c r="J37" s="134"/>
      <c r="K37" s="8"/>
      <c r="L37" s="44"/>
      <c r="M37" s="44"/>
    </row>
    <row r="38" spans="1:17" s="19" customFormat="1" ht="14.45" customHeight="1" x14ac:dyDescent="0.25">
      <c r="A38" s="122" t="s">
        <v>96</v>
      </c>
      <c r="B38" s="122"/>
      <c r="C38" s="122"/>
      <c r="D38" s="131"/>
      <c r="E38" s="34" t="s">
        <v>94</v>
      </c>
      <c r="F38" s="43" t="s">
        <v>97</v>
      </c>
      <c r="G38" s="134" t="s">
        <v>108</v>
      </c>
      <c r="H38" s="134"/>
      <c r="I38" s="134"/>
      <c r="J38" s="134"/>
      <c r="K38" s="24"/>
      <c r="L38" s="137" t="s">
        <v>98</v>
      </c>
      <c r="M38" s="137"/>
      <c r="N38" s="137"/>
      <c r="O38" s="137"/>
      <c r="P38" s="137"/>
      <c r="Q38" s="137"/>
    </row>
    <row r="39" spans="1:17" s="19" customFormat="1" ht="25.35" customHeight="1" x14ac:dyDescent="0.25">
      <c r="A39" s="122" t="s">
        <v>96</v>
      </c>
      <c r="B39" s="122"/>
      <c r="C39" s="122"/>
      <c r="D39" s="122"/>
      <c r="E39" s="34" t="s">
        <v>94</v>
      </c>
      <c r="F39" s="43" t="s">
        <v>99</v>
      </c>
      <c r="G39" s="134" t="s">
        <v>142</v>
      </c>
      <c r="H39" s="134"/>
      <c r="I39" s="134"/>
      <c r="J39" s="134"/>
      <c r="K39" s="24"/>
      <c r="L39" s="137" t="s">
        <v>98</v>
      </c>
      <c r="M39" s="137"/>
      <c r="N39" s="137"/>
      <c r="O39" s="137"/>
      <c r="P39" s="137"/>
      <c r="Q39" s="137"/>
    </row>
    <row r="40" spans="1:17" s="19" customFormat="1" ht="25.35" customHeight="1" x14ac:dyDescent="0.25">
      <c r="A40" s="122" t="s">
        <v>140</v>
      </c>
      <c r="B40" s="122"/>
      <c r="C40" s="122"/>
      <c r="D40" s="122"/>
      <c r="E40" s="34" t="s">
        <v>94</v>
      </c>
      <c r="F40" s="43" t="s">
        <v>99</v>
      </c>
      <c r="G40" s="134" t="s">
        <v>141</v>
      </c>
      <c r="H40" s="134"/>
      <c r="I40" s="134"/>
      <c r="J40" s="134"/>
      <c r="K40" s="24"/>
      <c r="L40" s="137" t="s">
        <v>98</v>
      </c>
      <c r="M40" s="137"/>
      <c r="N40" s="137"/>
      <c r="O40" s="137"/>
      <c r="P40" s="137"/>
      <c r="Q40" s="137"/>
    </row>
    <row r="41" spans="1:17" s="19" customFormat="1" ht="66" customHeight="1" x14ac:dyDescent="0.25">
      <c r="A41" s="182" t="s">
        <v>112</v>
      </c>
      <c r="B41" s="183"/>
      <c r="C41" s="183"/>
      <c r="D41" s="184"/>
      <c r="E41" s="182" t="s">
        <v>113</v>
      </c>
      <c r="F41" s="183"/>
      <c r="G41" s="183"/>
      <c r="H41" s="183"/>
      <c r="I41" s="183"/>
      <c r="J41" s="184"/>
      <c r="K41" s="24"/>
      <c r="L41" s="137"/>
      <c r="M41" s="137"/>
      <c r="N41" s="137"/>
      <c r="O41" s="137"/>
      <c r="P41" s="137"/>
      <c r="Q41" s="137"/>
    </row>
    <row r="42" spans="1:17" s="19" customFormat="1" ht="14.45" customHeight="1" x14ac:dyDescent="0.25">
      <c r="A42" s="135" t="s">
        <v>123</v>
      </c>
      <c r="B42" s="136"/>
      <c r="C42" s="136"/>
      <c r="D42" s="136"/>
      <c r="E42" s="136"/>
      <c r="F42" s="136"/>
      <c r="G42" s="136"/>
      <c r="H42" s="136"/>
      <c r="I42" s="136"/>
      <c r="J42" s="136"/>
      <c r="K42" s="24"/>
      <c r="L42" s="44"/>
      <c r="M42" s="44"/>
    </row>
    <row r="43" spans="1:17" s="19" customFormat="1" ht="14.45" customHeight="1" x14ac:dyDescent="0.25">
      <c r="A43" s="149" t="s">
        <v>41</v>
      </c>
      <c r="B43" s="150"/>
      <c r="C43" s="150"/>
      <c r="D43" s="151"/>
      <c r="E43" s="120" t="s">
        <v>42</v>
      </c>
      <c r="F43" s="120"/>
      <c r="G43" s="120"/>
      <c r="H43" s="120"/>
      <c r="I43" s="120"/>
      <c r="J43" s="120"/>
      <c r="K43" s="24"/>
      <c r="L43" s="44"/>
      <c r="M43" s="44"/>
    </row>
    <row r="44" spans="1:17" s="19" customFormat="1" ht="14.45" customHeight="1" x14ac:dyDescent="0.25">
      <c r="A44" s="122" t="s">
        <v>43</v>
      </c>
      <c r="B44" s="122"/>
      <c r="C44" s="122"/>
      <c r="D44" s="122"/>
      <c r="E44" s="34" t="s">
        <v>90</v>
      </c>
      <c r="F44" s="122" t="s">
        <v>69</v>
      </c>
      <c r="G44" s="122"/>
      <c r="H44" s="122"/>
      <c r="I44" s="122"/>
      <c r="J44" s="122"/>
      <c r="K44" s="24"/>
      <c r="L44" s="44"/>
      <c r="M44" s="44"/>
    </row>
    <row r="45" spans="1:17" s="19" customFormat="1" ht="14.45" customHeight="1" x14ac:dyDescent="0.25">
      <c r="A45" s="122" t="s">
        <v>45</v>
      </c>
      <c r="B45" s="122"/>
      <c r="C45" s="122"/>
      <c r="D45" s="131"/>
      <c r="E45" s="34" t="s">
        <v>90</v>
      </c>
      <c r="F45" s="131" t="s">
        <v>95</v>
      </c>
      <c r="G45" s="152"/>
      <c r="H45" s="152"/>
      <c r="I45" s="152"/>
      <c r="J45" s="153"/>
      <c r="K45" s="24"/>
      <c r="L45" s="44"/>
      <c r="M45" s="44"/>
    </row>
    <row r="46" spans="1:17" s="19" customFormat="1" ht="14.45" customHeight="1" x14ac:dyDescent="0.25">
      <c r="A46" s="122" t="s">
        <v>124</v>
      </c>
      <c r="B46" s="122"/>
      <c r="C46" s="122"/>
      <c r="D46" s="122"/>
      <c r="E46" s="34" t="s">
        <v>90</v>
      </c>
      <c r="F46" s="122" t="s">
        <v>143</v>
      </c>
      <c r="G46" s="122"/>
      <c r="H46" s="122"/>
      <c r="I46" s="122"/>
      <c r="J46" s="122"/>
      <c r="K46" s="24"/>
      <c r="L46" s="44"/>
      <c r="M46" s="44"/>
    </row>
    <row r="47" spans="1:17" s="19" customFormat="1" ht="14.45" customHeight="1" x14ac:dyDescent="0.25">
      <c r="A47" s="122" t="s">
        <v>145</v>
      </c>
      <c r="B47" s="122"/>
      <c r="C47" s="122"/>
      <c r="D47" s="122"/>
      <c r="E47" s="34" t="s">
        <v>90</v>
      </c>
      <c r="F47" s="122" t="s">
        <v>144</v>
      </c>
      <c r="G47" s="122"/>
      <c r="H47" s="122"/>
      <c r="I47" s="122"/>
      <c r="J47" s="122"/>
      <c r="K47" s="24"/>
      <c r="L47" s="44"/>
      <c r="M47" s="44"/>
    </row>
    <row r="48" spans="1:17" s="19" customFormat="1" ht="14.45" customHeight="1" x14ac:dyDescent="0.25">
      <c r="A48" s="122" t="s">
        <v>128</v>
      </c>
      <c r="B48" s="122"/>
      <c r="C48" s="122"/>
      <c r="D48" s="122"/>
      <c r="E48" s="34" t="s">
        <v>90</v>
      </c>
      <c r="F48" s="122" t="s">
        <v>127</v>
      </c>
      <c r="G48" s="122"/>
      <c r="H48" s="122"/>
      <c r="I48" s="122"/>
      <c r="J48" s="122"/>
      <c r="K48" s="24"/>
      <c r="L48" s="44"/>
      <c r="M48" s="44"/>
    </row>
    <row r="49" spans="1:17" s="19" customFormat="1" ht="14.45" customHeight="1" x14ac:dyDescent="0.25">
      <c r="A49" s="122" t="s">
        <v>129</v>
      </c>
      <c r="B49" s="122"/>
      <c r="C49" s="122"/>
      <c r="D49" s="122"/>
      <c r="E49" s="34" t="s">
        <v>90</v>
      </c>
      <c r="F49" s="122" t="s">
        <v>130</v>
      </c>
      <c r="G49" s="122"/>
      <c r="H49" s="122"/>
      <c r="I49" s="122"/>
      <c r="J49" s="122"/>
      <c r="K49" s="24"/>
      <c r="L49" s="44"/>
      <c r="M49" s="44"/>
    </row>
    <row r="50" spans="1:17" s="19" customFormat="1" ht="14.45" customHeight="1" x14ac:dyDescent="0.25">
      <c r="A50" s="122" t="s">
        <v>125</v>
      </c>
      <c r="B50" s="122"/>
      <c r="C50" s="122"/>
      <c r="D50" s="122"/>
      <c r="E50" s="34" t="s">
        <v>90</v>
      </c>
      <c r="F50" s="122" t="s">
        <v>70</v>
      </c>
      <c r="G50" s="122"/>
      <c r="H50" s="122"/>
      <c r="I50" s="122"/>
      <c r="J50" s="122"/>
      <c r="K50" s="24"/>
      <c r="L50" s="44"/>
      <c r="M50" s="44"/>
    </row>
    <row r="51" spans="1:17" s="19" customFormat="1" ht="14.45" customHeight="1" x14ac:dyDescent="0.25">
      <c r="A51" s="122" t="s">
        <v>126</v>
      </c>
      <c r="B51" s="122"/>
      <c r="C51" s="122"/>
      <c r="D51" s="122"/>
      <c r="E51" s="34" t="s">
        <v>90</v>
      </c>
      <c r="F51" s="122" t="s">
        <v>70</v>
      </c>
      <c r="G51" s="122"/>
      <c r="H51" s="122"/>
      <c r="I51" s="122"/>
      <c r="J51" s="122"/>
      <c r="K51" s="24"/>
      <c r="L51" s="44"/>
      <c r="M51" s="44"/>
    </row>
    <row r="52" spans="1:17" s="19" customFormat="1" ht="14.45" customHeight="1" x14ac:dyDescent="0.25">
      <c r="A52" s="122" t="s">
        <v>131</v>
      </c>
      <c r="B52" s="122"/>
      <c r="C52" s="122"/>
      <c r="D52" s="131"/>
      <c r="E52" s="34" t="s">
        <v>90</v>
      </c>
      <c r="F52" s="122" t="s">
        <v>132</v>
      </c>
      <c r="G52" s="122"/>
      <c r="H52" s="122"/>
      <c r="I52" s="122"/>
      <c r="J52" s="122"/>
      <c r="K52" s="24"/>
      <c r="L52" s="44"/>
      <c r="M52" s="44"/>
    </row>
    <row r="53" spans="1:17" s="19" customFormat="1" ht="15" customHeight="1" x14ac:dyDescent="0.25">
      <c r="A53" s="122" t="s">
        <v>71</v>
      </c>
      <c r="B53" s="122"/>
      <c r="C53" s="122"/>
      <c r="D53" s="131"/>
      <c r="E53" s="34" t="s">
        <v>90</v>
      </c>
      <c r="F53" s="122" t="s">
        <v>72</v>
      </c>
      <c r="G53" s="122"/>
      <c r="H53" s="122"/>
      <c r="I53" s="122"/>
      <c r="J53" s="122"/>
      <c r="K53" s="8"/>
      <c r="L53" s="44"/>
      <c r="M53" s="44"/>
      <c r="N53" s="44"/>
      <c r="O53" s="44"/>
      <c r="P53" s="44"/>
    </row>
    <row r="54" spans="1:17" s="19" customFormat="1" ht="15" customHeight="1" x14ac:dyDescent="0.25">
      <c r="A54" s="122" t="s">
        <v>73</v>
      </c>
      <c r="B54" s="122"/>
      <c r="C54" s="122"/>
      <c r="D54" s="122"/>
      <c r="E54" s="34" t="s">
        <v>90</v>
      </c>
      <c r="F54" s="122" t="s">
        <v>74</v>
      </c>
      <c r="G54" s="122"/>
      <c r="H54" s="122"/>
      <c r="I54" s="122"/>
      <c r="J54" s="122"/>
      <c r="K54" s="8"/>
      <c r="L54" s="41"/>
      <c r="M54"/>
      <c r="N54"/>
      <c r="O54"/>
      <c r="P54"/>
    </row>
    <row r="55" spans="1:17" s="19" customFormat="1" ht="15" customHeight="1" x14ac:dyDescent="0.25">
      <c r="A55" s="118" t="s">
        <v>49</v>
      </c>
      <c r="B55" s="118"/>
      <c r="C55" s="118"/>
      <c r="D55" s="118"/>
      <c r="E55" s="118"/>
      <c r="F55" s="118"/>
      <c r="G55" s="118"/>
      <c r="H55" s="118"/>
      <c r="I55" s="118"/>
      <c r="J55" s="118"/>
      <c r="K55" s="8"/>
      <c r="L55" s="44"/>
      <c r="M55" s="44"/>
      <c r="N55" s="44"/>
      <c r="O55" s="44"/>
      <c r="P55" s="44"/>
      <c r="Q55" s="44"/>
    </row>
    <row r="56" spans="1:17" s="19" customFormat="1" ht="15" customHeight="1" x14ac:dyDescent="0.25">
      <c r="A56" s="120" t="s">
        <v>41</v>
      </c>
      <c r="B56" s="120"/>
      <c r="C56" s="120"/>
      <c r="D56" s="120"/>
      <c r="E56" s="120" t="s">
        <v>42</v>
      </c>
      <c r="F56" s="120"/>
      <c r="G56" s="120"/>
      <c r="H56" s="120"/>
      <c r="I56" s="120"/>
      <c r="J56" s="120"/>
      <c r="K56" s="8"/>
      <c r="L56" s="44"/>
      <c r="M56" s="44"/>
      <c r="N56" s="44"/>
      <c r="O56" s="44"/>
      <c r="P56" s="44"/>
      <c r="Q56" s="44"/>
    </row>
    <row r="57" spans="1:17" s="19" customFormat="1" ht="15" customHeight="1" x14ac:dyDescent="0.25">
      <c r="A57" s="122" t="s">
        <v>46</v>
      </c>
      <c r="B57" s="122"/>
      <c r="C57" s="122"/>
      <c r="D57" s="122"/>
      <c r="E57" s="134" t="s">
        <v>47</v>
      </c>
      <c r="F57" s="134"/>
      <c r="G57" s="134"/>
      <c r="H57" s="134"/>
      <c r="I57" s="134"/>
      <c r="J57" s="134"/>
      <c r="K57" s="8"/>
      <c r="L57" s="44"/>
      <c r="M57" s="44"/>
      <c r="N57" s="44"/>
      <c r="O57" s="44"/>
      <c r="P57" s="44"/>
      <c r="Q57" s="44"/>
    </row>
    <row r="58" spans="1:17" s="19" customFormat="1" ht="15" customHeight="1" x14ac:dyDescent="0.25">
      <c r="A58" s="122" t="s">
        <v>104</v>
      </c>
      <c r="B58" s="122"/>
      <c r="C58" s="122"/>
      <c r="D58" s="122"/>
      <c r="E58" s="134" t="s">
        <v>105</v>
      </c>
      <c r="F58" s="134"/>
      <c r="G58" s="134"/>
      <c r="H58" s="134"/>
      <c r="I58" s="134"/>
      <c r="J58" s="134"/>
      <c r="K58" s="8"/>
      <c r="L58" s="44"/>
      <c r="M58" s="44"/>
      <c r="N58" s="44"/>
      <c r="O58" s="44"/>
      <c r="P58" s="44"/>
      <c r="Q58" s="44"/>
    </row>
    <row r="59" spans="1:17" s="19" customFormat="1" ht="15" customHeight="1" x14ac:dyDescent="0.25">
      <c r="A59" s="122" t="s">
        <v>75</v>
      </c>
      <c r="B59" s="122"/>
      <c r="C59" s="122"/>
      <c r="D59" s="122"/>
      <c r="E59" s="134" t="s">
        <v>59</v>
      </c>
      <c r="F59" s="134"/>
      <c r="G59" s="134"/>
      <c r="H59" s="134"/>
      <c r="I59" s="134"/>
      <c r="J59" s="134"/>
      <c r="K59" s="8"/>
      <c r="L59" s="44"/>
      <c r="M59" s="44"/>
      <c r="N59" s="44"/>
      <c r="O59" s="44"/>
      <c r="P59" s="44"/>
      <c r="Q59" s="44"/>
    </row>
    <row r="60" spans="1:17" s="19" customFormat="1" ht="15" customHeight="1" x14ac:dyDescent="0.25">
      <c r="A60" s="122" t="s">
        <v>50</v>
      </c>
      <c r="B60" s="122"/>
      <c r="C60" s="122"/>
      <c r="D60" s="122"/>
      <c r="E60" s="134" t="s">
        <v>51</v>
      </c>
      <c r="F60" s="134"/>
      <c r="G60" s="134"/>
      <c r="H60" s="134"/>
      <c r="I60" s="134"/>
      <c r="J60" s="134"/>
      <c r="K60" s="8"/>
      <c r="L60" s="44"/>
      <c r="M60" s="44"/>
      <c r="N60" s="44"/>
      <c r="O60" s="44"/>
      <c r="P60" s="44"/>
      <c r="Q60" s="44"/>
    </row>
    <row r="61" spans="1:17" s="19" customFormat="1" ht="15" customHeight="1" x14ac:dyDescent="0.25">
      <c r="A61" s="122" t="s">
        <v>52</v>
      </c>
      <c r="B61" s="122"/>
      <c r="C61" s="122"/>
      <c r="D61" s="122"/>
      <c r="E61" s="134" t="s">
        <v>53</v>
      </c>
      <c r="F61" s="134"/>
      <c r="G61" s="134"/>
      <c r="H61" s="134"/>
      <c r="I61" s="134"/>
      <c r="J61" s="134"/>
      <c r="K61" s="8"/>
    </row>
    <row r="62" spans="1:17" s="19" customFormat="1" ht="15" customHeight="1" x14ac:dyDescent="0.25">
      <c r="A62" s="118" t="s">
        <v>54</v>
      </c>
      <c r="B62" s="118"/>
      <c r="C62" s="118"/>
      <c r="D62" s="118"/>
      <c r="E62" s="118"/>
      <c r="F62" s="118"/>
      <c r="G62" s="118"/>
      <c r="H62" s="118"/>
      <c r="I62" s="118"/>
      <c r="J62" s="118"/>
      <c r="K62" s="8"/>
    </row>
    <row r="63" spans="1:17" s="20" customFormat="1" ht="15" customHeight="1" x14ac:dyDescent="0.25">
      <c r="A63" s="156" t="s">
        <v>55</v>
      </c>
      <c r="B63" s="156"/>
      <c r="C63" s="156"/>
      <c r="D63" s="156"/>
      <c r="E63" s="156"/>
      <c r="F63" s="156"/>
      <c r="G63" s="156"/>
      <c r="H63" s="156"/>
      <c r="I63" s="156"/>
      <c r="J63" s="156"/>
      <c r="K63" s="8"/>
    </row>
    <row r="64" spans="1:17" s="7" customFormat="1" ht="15" customHeight="1" x14ac:dyDescent="0.25">
      <c r="A64" s="156"/>
      <c r="B64" s="156"/>
      <c r="C64" s="156"/>
      <c r="D64" s="156"/>
      <c r="E64" s="156"/>
      <c r="F64" s="156"/>
      <c r="G64" s="156"/>
      <c r="H64" s="156"/>
      <c r="I64" s="156"/>
      <c r="J64" s="156"/>
      <c r="K64" s="8"/>
    </row>
    <row r="65" spans="1:11" s="7" customFormat="1" ht="25.15" customHeight="1" x14ac:dyDescent="0.25">
      <c r="A65" s="157" t="s">
        <v>76</v>
      </c>
      <c r="B65" s="157"/>
      <c r="C65" s="157"/>
      <c r="D65" s="157"/>
      <c r="E65" s="157"/>
      <c r="F65" s="157"/>
      <c r="G65" s="157"/>
      <c r="H65" s="157"/>
      <c r="I65" s="157"/>
      <c r="J65" s="157"/>
      <c r="K65" s="8"/>
    </row>
    <row r="66" spans="1:11" s="7" customFormat="1" ht="15" customHeight="1" x14ac:dyDescent="0.25">
      <c r="A66" s="157"/>
      <c r="B66" s="157"/>
      <c r="C66" s="157"/>
      <c r="D66" s="157"/>
      <c r="E66" s="157"/>
      <c r="F66" s="157"/>
      <c r="G66" s="157"/>
      <c r="H66" s="157"/>
      <c r="I66" s="157"/>
      <c r="J66" s="157"/>
      <c r="K66" s="8"/>
    </row>
    <row r="67" spans="1:11" s="20" customFormat="1" ht="15" customHeight="1" x14ac:dyDescent="0.25">
      <c r="A67" s="158" t="s">
        <v>106</v>
      </c>
      <c r="B67" s="158"/>
      <c r="C67" s="158"/>
      <c r="D67" s="158"/>
      <c r="E67" s="158"/>
      <c r="F67" s="158"/>
      <c r="G67" s="158"/>
      <c r="H67" s="158"/>
      <c r="I67" s="158"/>
      <c r="J67" s="158"/>
      <c r="K67" s="8"/>
    </row>
    <row r="68" spans="1:11" ht="15" customHeight="1" x14ac:dyDescent="0.4">
      <c r="A68" s="159" t="s">
        <v>100</v>
      </c>
      <c r="B68" s="159"/>
      <c r="C68" s="159"/>
      <c r="D68" s="159"/>
      <c r="E68" s="159"/>
      <c r="F68" s="159"/>
      <c r="G68" s="159"/>
      <c r="H68" s="159"/>
      <c r="I68" s="159"/>
      <c r="J68" s="159"/>
    </row>
    <row r="69" spans="1:11" ht="15" customHeight="1" x14ac:dyDescent="0.4">
      <c r="A69" s="154" t="s">
        <v>107</v>
      </c>
      <c r="B69" s="154"/>
      <c r="C69" s="154"/>
      <c r="D69" s="154"/>
      <c r="E69" s="154"/>
      <c r="F69" s="154"/>
      <c r="G69" s="154"/>
      <c r="H69" s="154"/>
      <c r="I69" s="154"/>
      <c r="J69" s="154"/>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7">
    <mergeCell ref="A65:J66"/>
    <mergeCell ref="A67:J67"/>
    <mergeCell ref="A68:J68"/>
    <mergeCell ref="A69:J69"/>
    <mergeCell ref="A60:D60"/>
    <mergeCell ref="E60:J60"/>
    <mergeCell ref="A61:D61"/>
    <mergeCell ref="E61:J61"/>
    <mergeCell ref="A62:J62"/>
    <mergeCell ref="A63:J64"/>
    <mergeCell ref="A57:D57"/>
    <mergeCell ref="E57:J57"/>
    <mergeCell ref="A58:D58"/>
    <mergeCell ref="E58:J58"/>
    <mergeCell ref="A59:D59"/>
    <mergeCell ref="E59:J59"/>
    <mergeCell ref="A56:D56"/>
    <mergeCell ref="E56:J56"/>
    <mergeCell ref="A50:D50"/>
    <mergeCell ref="F50:J50"/>
    <mergeCell ref="A51:D51"/>
    <mergeCell ref="F51:J51"/>
    <mergeCell ref="A52:D52"/>
    <mergeCell ref="F52:J52"/>
    <mergeCell ref="A53:D53"/>
    <mergeCell ref="F53:J53"/>
    <mergeCell ref="A54:D54"/>
    <mergeCell ref="F54:J54"/>
    <mergeCell ref="A55:J55"/>
    <mergeCell ref="A47:D47"/>
    <mergeCell ref="F47:J47"/>
    <mergeCell ref="A48:D48"/>
    <mergeCell ref="F48:J48"/>
    <mergeCell ref="A49:D49"/>
    <mergeCell ref="F49:J49"/>
    <mergeCell ref="A44:D44"/>
    <mergeCell ref="F44:J44"/>
    <mergeCell ref="A45:D45"/>
    <mergeCell ref="F45:J45"/>
    <mergeCell ref="A46:D46"/>
    <mergeCell ref="F46:J46"/>
    <mergeCell ref="A41:D41"/>
    <mergeCell ref="E41:J41"/>
    <mergeCell ref="L41:Q41"/>
    <mergeCell ref="A42:J42"/>
    <mergeCell ref="A43:D43"/>
    <mergeCell ref="E43:J43"/>
    <mergeCell ref="A39:D39"/>
    <mergeCell ref="G39:J39"/>
    <mergeCell ref="L39:Q39"/>
    <mergeCell ref="A40:D40"/>
    <mergeCell ref="G40:J40"/>
    <mergeCell ref="L40:Q40"/>
    <mergeCell ref="A37:D37"/>
    <mergeCell ref="E37:J37"/>
    <mergeCell ref="A38:D38"/>
    <mergeCell ref="G38:J38"/>
    <mergeCell ref="L38:Q38"/>
    <mergeCell ref="A34:D34"/>
    <mergeCell ref="F34:J34"/>
    <mergeCell ref="A35:D35"/>
    <mergeCell ref="E35:J35"/>
    <mergeCell ref="A36:D36"/>
    <mergeCell ref="F36:J36"/>
    <mergeCell ref="L30:M30"/>
    <mergeCell ref="A31:D31"/>
    <mergeCell ref="E31:J31"/>
    <mergeCell ref="A33:D33"/>
    <mergeCell ref="F33:J33"/>
    <mergeCell ref="A32:D32"/>
    <mergeCell ref="E32:J32"/>
    <mergeCell ref="A29:J29"/>
    <mergeCell ref="A30:D30"/>
    <mergeCell ref="E30:J30"/>
    <mergeCell ref="E11:F11"/>
    <mergeCell ref="B5:C5"/>
    <mergeCell ref="H5:J5"/>
    <mergeCell ref="A10:J10"/>
    <mergeCell ref="A20:J20"/>
    <mergeCell ref="A21:J21"/>
    <mergeCell ref="A22:J22"/>
    <mergeCell ref="A27:J27"/>
    <mergeCell ref="A28:J28"/>
    <mergeCell ref="N10:R10"/>
    <mergeCell ref="S10:X10"/>
    <mergeCell ref="Y10:AB10"/>
    <mergeCell ref="A1:B1"/>
    <mergeCell ref="L1:AD1"/>
    <mergeCell ref="C2:G2"/>
    <mergeCell ref="C3:G3"/>
    <mergeCell ref="B4:C4"/>
    <mergeCell ref="H4:J4"/>
    <mergeCell ref="L5:AF6"/>
    <mergeCell ref="B6:C6"/>
    <mergeCell ref="H6:J6"/>
    <mergeCell ref="E7:J7"/>
    <mergeCell ref="B9:D9"/>
  </mergeCells>
  <hyperlinks>
    <hyperlink ref="B6" r:id="rId1" display="vickieblock@beeinc.org;;paul@beeinc.org;acruz@beeinc.org;Keith@beeinc.com" xr:uid="{5B6ACC22-80F2-4D9F-A5A9-339DEE693131}"/>
    <hyperlink ref="H6" r:id="rId2" xr:uid="{41163A02-53B9-4DA6-9FA0-9E5CD3619C7E}"/>
  </hyperlinks>
  <pageMargins left="0.25" right="0.25" top="0.5" bottom="0.5" header="0.3" footer="0.3"/>
  <pageSetup scale="74" fitToHeight="2" orientation="landscape" r:id="rId3"/>
  <rowBreaks count="1" manualBreakCount="1">
    <brk id="33" max="9" man="1"/>
  </rowBreaks>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5C186-1073-4802-80BC-9699BAEF7AD7}">
  <sheetPr codeName="Sheet8"/>
  <dimension ref="A1:AF69"/>
  <sheetViews>
    <sheetView zoomScale="85" zoomScaleNormal="85" zoomScaleSheetLayoutView="55" workbookViewId="0">
      <pane xSplit="4" topLeftCell="E1" activePane="topRight" state="frozen"/>
      <selection pane="topRight" activeCell="AC13" sqref="AC13"/>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70"/>
      <c r="B1" s="170"/>
      <c r="C1" s="2"/>
      <c r="D1" s="2"/>
      <c r="E1" s="2"/>
      <c r="F1" s="2"/>
      <c r="G1" s="2"/>
      <c r="H1" s="2"/>
      <c r="I1" s="2"/>
      <c r="J1" s="3" t="s">
        <v>60</v>
      </c>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44880</v>
      </c>
      <c r="C7" s="11" t="s">
        <v>61</v>
      </c>
      <c r="D7" s="10">
        <v>44895</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07" t="s">
        <v>78</v>
      </c>
      <c r="B10" s="107"/>
      <c r="C10" s="107"/>
      <c r="D10" s="107"/>
      <c r="E10" s="107"/>
      <c r="F10" s="107"/>
      <c r="G10" s="107"/>
      <c r="H10" s="107"/>
      <c r="I10" s="107"/>
      <c r="J10" s="107"/>
      <c r="K10" s="24"/>
      <c r="L10" s="11" t="s">
        <v>15</v>
      </c>
      <c r="M10" s="11"/>
      <c r="N10" s="108" t="s">
        <v>79</v>
      </c>
      <c r="O10" s="108"/>
      <c r="P10" s="108"/>
      <c r="Q10" s="108"/>
      <c r="R10" s="108"/>
      <c r="S10" s="109" t="s">
        <v>80</v>
      </c>
      <c r="T10" s="109"/>
      <c r="U10" s="109"/>
      <c r="V10" s="109"/>
      <c r="W10" s="109"/>
      <c r="X10" s="109"/>
      <c r="Y10" s="109" t="s">
        <v>81</v>
      </c>
      <c r="Z10" s="109"/>
      <c r="AA10" s="109"/>
      <c r="AB10" s="109"/>
      <c r="AC10" s="25" t="s">
        <v>82</v>
      </c>
    </row>
    <row r="11" spans="1:32" s="11" customFormat="1" ht="14.1" customHeight="1" x14ac:dyDescent="0.25">
      <c r="A11" s="26" t="s">
        <v>16</v>
      </c>
      <c r="B11" s="26" t="s">
        <v>17</v>
      </c>
      <c r="C11" s="26" t="s">
        <v>18</v>
      </c>
      <c r="D11" s="26" t="s">
        <v>23</v>
      </c>
      <c r="E11" s="94" t="s">
        <v>25</v>
      </c>
      <c r="F11" s="95"/>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1430</v>
      </c>
      <c r="H12" s="1">
        <f>CEILING(O12+T12+W12+X12+Z12,5)</f>
        <v>1550</v>
      </c>
      <c r="I12" s="1">
        <f>CEILING(O12+U12+W12+X12+AA12,5)</f>
        <v>1550</v>
      </c>
      <c r="J12" s="1">
        <f>CEILING(O12+V12+X12+Y12+AB12,5)</f>
        <v>1965</v>
      </c>
      <c r="K12" s="24"/>
      <c r="L12" s="16" t="s">
        <v>149</v>
      </c>
      <c r="M12" s="12" t="s">
        <v>56</v>
      </c>
      <c r="S12" s="13">
        <f t="shared" ref="S12:S15" si="0">CEILING(0.92*T12,5)</f>
        <v>1430</v>
      </c>
      <c r="T12" s="14">
        <v>1550</v>
      </c>
      <c r="U12" s="33">
        <f t="shared" ref="U12:U15" si="1">T12</f>
        <v>1550</v>
      </c>
      <c r="V12" s="15">
        <f t="shared" ref="V12:V15" si="2">U12*1.266</f>
        <v>1962.3</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1430</v>
      </c>
      <c r="H13" s="1">
        <f t="shared" ref="H13:H19" si="4">CEILING(O13+T13+W13+X13+Z13,5)</f>
        <v>1550</v>
      </c>
      <c r="I13" s="1">
        <f t="shared" ref="I13:I19" si="5">CEILING(O13+U13+W13+X13+AA13,5)</f>
        <v>1550</v>
      </c>
      <c r="J13" s="1">
        <f t="shared" ref="J13:J19" si="6">CEILING(O13+V13+X13+Y13+AB13,5)</f>
        <v>1965</v>
      </c>
      <c r="K13" s="24"/>
      <c r="L13" s="16" t="s">
        <v>137</v>
      </c>
      <c r="M13" s="12" t="s">
        <v>56</v>
      </c>
      <c r="S13" s="13">
        <f t="shared" si="0"/>
        <v>1430</v>
      </c>
      <c r="T13" s="14">
        <v>1550</v>
      </c>
      <c r="U13" s="33">
        <f t="shared" si="1"/>
        <v>1550</v>
      </c>
      <c r="V13" s="15">
        <f t="shared" si="2"/>
        <v>1962.3</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1430</v>
      </c>
      <c r="H14" s="1">
        <f t="shared" si="4"/>
        <v>1550</v>
      </c>
      <c r="I14" s="1">
        <f t="shared" si="5"/>
        <v>1550</v>
      </c>
      <c r="J14" s="1">
        <f t="shared" si="6"/>
        <v>1965</v>
      </c>
      <c r="K14" s="24"/>
      <c r="L14" s="16" t="s">
        <v>137</v>
      </c>
      <c r="M14" s="12" t="s">
        <v>56</v>
      </c>
      <c r="S14" s="13">
        <f t="shared" si="0"/>
        <v>1430</v>
      </c>
      <c r="T14" s="14">
        <v>1550</v>
      </c>
      <c r="U14" s="33">
        <f t="shared" si="1"/>
        <v>1550</v>
      </c>
      <c r="V14" s="15">
        <f t="shared" si="2"/>
        <v>1962.3</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1795</v>
      </c>
      <c r="H15" s="1">
        <f t="shared" si="4"/>
        <v>1950</v>
      </c>
      <c r="I15" s="1">
        <f t="shared" si="5"/>
        <v>1950</v>
      </c>
      <c r="J15" s="1">
        <f t="shared" si="6"/>
        <v>2470</v>
      </c>
      <c r="K15" s="24"/>
      <c r="L15" s="16" t="s">
        <v>137</v>
      </c>
      <c r="M15" s="12" t="s">
        <v>56</v>
      </c>
      <c r="S15" s="13">
        <f t="shared" si="0"/>
        <v>1795</v>
      </c>
      <c r="T15" s="14">
        <v>1950</v>
      </c>
      <c r="U15" s="33">
        <f t="shared" si="1"/>
        <v>1950</v>
      </c>
      <c r="V15" s="15">
        <f t="shared" si="2"/>
        <v>2468.6999999999998</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1430</v>
      </c>
      <c r="H16" s="1">
        <f t="shared" si="4"/>
        <v>1550</v>
      </c>
      <c r="I16" s="1">
        <f t="shared" si="5"/>
        <v>1550</v>
      </c>
      <c r="J16" s="1">
        <f t="shared" si="6"/>
        <v>1965</v>
      </c>
      <c r="K16" s="24"/>
      <c r="L16" s="16" t="s">
        <v>137</v>
      </c>
      <c r="M16" s="12" t="s">
        <v>56</v>
      </c>
      <c r="S16" s="13">
        <f>CEILING(0.92*T16,5)</f>
        <v>1430</v>
      </c>
      <c r="T16" s="14">
        <v>1550</v>
      </c>
      <c r="U16" s="33">
        <f>T16</f>
        <v>1550</v>
      </c>
      <c r="V16" s="15">
        <f>U16*1.266</f>
        <v>1962.3</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1660</v>
      </c>
      <c r="H17" s="1">
        <f t="shared" si="4"/>
        <v>1800</v>
      </c>
      <c r="I17" s="1">
        <f t="shared" si="5"/>
        <v>1800</v>
      </c>
      <c r="J17" s="1">
        <f t="shared" si="6"/>
        <v>2280</v>
      </c>
      <c r="K17" s="24"/>
      <c r="L17" s="16" t="s">
        <v>137</v>
      </c>
      <c r="M17" s="12" t="s">
        <v>56</v>
      </c>
      <c r="S17" s="13">
        <f>CEILING(0.92*T17,5)</f>
        <v>1660</v>
      </c>
      <c r="T17" s="14">
        <v>1800</v>
      </c>
      <c r="U17" s="33">
        <f>T17</f>
        <v>1800</v>
      </c>
      <c r="V17" s="15">
        <f>U17*1.266</f>
        <v>2278.8000000000002</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1430</v>
      </c>
      <c r="H18" s="1">
        <f t="shared" si="4"/>
        <v>1550</v>
      </c>
      <c r="I18" s="1">
        <f t="shared" si="5"/>
        <v>1550</v>
      </c>
      <c r="J18" s="1">
        <f t="shared" si="6"/>
        <v>1965</v>
      </c>
      <c r="K18" s="24"/>
      <c r="L18" s="16" t="s">
        <v>137</v>
      </c>
      <c r="M18" s="12" t="s">
        <v>56</v>
      </c>
      <c r="S18" s="13">
        <f>CEILING(0.92*T18,5)</f>
        <v>1430</v>
      </c>
      <c r="T18" s="14">
        <v>1550</v>
      </c>
      <c r="U18" s="42">
        <f>T18</f>
        <v>1550</v>
      </c>
      <c r="V18" s="15">
        <f>U18*1.266</f>
        <v>1962.3</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1610</v>
      </c>
      <c r="H19" s="1">
        <f t="shared" si="4"/>
        <v>1750</v>
      </c>
      <c r="I19" s="1">
        <f t="shared" si="5"/>
        <v>1750</v>
      </c>
      <c r="J19" s="1">
        <f t="shared" si="6"/>
        <v>2220</v>
      </c>
      <c r="K19" s="24"/>
      <c r="L19" s="16" t="s">
        <v>137</v>
      </c>
      <c r="M19" s="12" t="s">
        <v>56</v>
      </c>
      <c r="S19" s="13">
        <f>CEILING(0.92*T19,5)</f>
        <v>1610</v>
      </c>
      <c r="T19" s="14">
        <v>1750</v>
      </c>
      <c r="U19" s="33">
        <f>T19</f>
        <v>1750</v>
      </c>
      <c r="V19" s="15">
        <f>U19*1.266</f>
        <v>2215.5</v>
      </c>
      <c r="X19" s="11">
        <v>0</v>
      </c>
      <c r="Y19" s="11">
        <v>0</v>
      </c>
      <c r="Z19" s="11">
        <v>0</v>
      </c>
      <c r="AA19" s="11">
        <v>0</v>
      </c>
      <c r="AB19" s="11">
        <v>0</v>
      </c>
      <c r="AC19" s="11" t="s">
        <v>152</v>
      </c>
    </row>
    <row r="20" spans="1:29" s="11" customFormat="1" ht="14.45" customHeight="1" x14ac:dyDescent="0.25">
      <c r="A20" s="114" t="s">
        <v>91</v>
      </c>
      <c r="B20" s="114"/>
      <c r="C20" s="114"/>
      <c r="D20" s="114"/>
      <c r="E20" s="114"/>
      <c r="F20" s="114"/>
      <c r="G20" s="114"/>
      <c r="H20" s="114"/>
      <c r="I20" s="114"/>
      <c r="J20" s="114"/>
      <c r="K20" s="24"/>
      <c r="L20" s="12"/>
      <c r="M20" s="12"/>
      <c r="S20" s="13"/>
      <c r="T20" s="14"/>
      <c r="U20" s="33"/>
      <c r="V20" s="15"/>
    </row>
    <row r="21" spans="1:29" s="11" customFormat="1" ht="14.45" customHeight="1" x14ac:dyDescent="0.25">
      <c r="A21" s="115" t="s">
        <v>92</v>
      </c>
      <c r="B21" s="115"/>
      <c r="C21" s="115"/>
      <c r="D21" s="115"/>
      <c r="E21" s="115"/>
      <c r="F21" s="115"/>
      <c r="G21" s="115"/>
      <c r="H21" s="115"/>
      <c r="I21" s="115"/>
      <c r="J21" s="115"/>
      <c r="K21" s="24"/>
      <c r="L21" s="12"/>
      <c r="M21" s="12"/>
      <c r="S21" s="13"/>
      <c r="T21" s="14"/>
      <c r="U21" s="33"/>
      <c r="V21" s="15"/>
    </row>
    <row r="22" spans="1:29" s="11" customFormat="1" ht="14.45" customHeight="1" x14ac:dyDescent="0.25">
      <c r="A22" s="116" t="s">
        <v>115</v>
      </c>
      <c r="B22" s="116"/>
      <c r="C22" s="116"/>
      <c r="D22" s="116"/>
      <c r="E22" s="116"/>
      <c r="F22" s="116"/>
      <c r="G22" s="116"/>
      <c r="H22" s="116"/>
      <c r="I22" s="116"/>
      <c r="J22" s="116"/>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f>35+65</f>
        <v>100</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165</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17"/>
      <c r="B27" s="117"/>
      <c r="C27" s="117"/>
      <c r="D27" s="117"/>
      <c r="E27" s="117"/>
      <c r="F27" s="117"/>
      <c r="G27" s="117"/>
      <c r="H27" s="117"/>
      <c r="I27" s="117"/>
      <c r="J27" s="117"/>
      <c r="K27" s="8"/>
      <c r="L27" s="12"/>
      <c r="M27" s="12"/>
      <c r="N27" s="12"/>
      <c r="O27" s="12"/>
      <c r="P27" s="12"/>
      <c r="Q27" s="49"/>
      <c r="R27" s="49"/>
      <c r="S27" s="49"/>
      <c r="T27" s="19"/>
    </row>
    <row r="28" spans="1:29" s="19" customFormat="1" ht="15" customHeight="1" x14ac:dyDescent="0.25">
      <c r="A28" s="118" t="s">
        <v>39</v>
      </c>
      <c r="B28" s="118"/>
      <c r="C28" s="118"/>
      <c r="D28" s="118"/>
      <c r="E28" s="118"/>
      <c r="F28" s="118"/>
      <c r="G28" s="118"/>
      <c r="H28" s="118"/>
      <c r="I28" s="118"/>
      <c r="J28" s="118"/>
      <c r="K28" s="8"/>
      <c r="L28" s="18"/>
      <c r="M28" s="18"/>
      <c r="N28" s="18"/>
      <c r="O28" s="18"/>
      <c r="P28" s="18"/>
      <c r="Q28" s="49"/>
      <c r="R28" s="49"/>
      <c r="S28" s="49"/>
    </row>
    <row r="29" spans="1:29" s="19" customFormat="1" ht="15" customHeight="1" x14ac:dyDescent="0.25">
      <c r="A29" s="119" t="s">
        <v>40</v>
      </c>
      <c r="B29" s="119"/>
      <c r="C29" s="119"/>
      <c r="D29" s="119"/>
      <c r="E29" s="119"/>
      <c r="F29" s="119"/>
      <c r="G29" s="119"/>
      <c r="H29" s="119"/>
      <c r="I29" s="119"/>
      <c r="J29" s="119"/>
      <c r="K29" s="8"/>
    </row>
    <row r="30" spans="1:29" s="19" customFormat="1" ht="15" customHeight="1" x14ac:dyDescent="0.25">
      <c r="A30" s="120" t="s">
        <v>41</v>
      </c>
      <c r="B30" s="120"/>
      <c r="C30" s="120"/>
      <c r="D30" s="120"/>
      <c r="E30" s="120" t="s">
        <v>42</v>
      </c>
      <c r="F30" s="120"/>
      <c r="G30" s="120"/>
      <c r="H30" s="120"/>
      <c r="I30" s="120"/>
      <c r="J30" s="120"/>
      <c r="K30" s="8"/>
      <c r="L30" s="121" t="s">
        <v>93</v>
      </c>
      <c r="M30" s="121"/>
    </row>
    <row r="31" spans="1:29" s="19" customFormat="1" ht="15" customHeight="1" x14ac:dyDescent="0.25">
      <c r="A31" s="122" t="s">
        <v>43</v>
      </c>
      <c r="B31" s="122"/>
      <c r="C31" s="122"/>
      <c r="D31" s="122"/>
      <c r="E31" s="123" t="s">
        <v>69</v>
      </c>
      <c r="F31" s="123"/>
      <c r="G31" s="123"/>
      <c r="H31" s="123"/>
      <c r="I31" s="123"/>
      <c r="J31" s="123"/>
      <c r="K31" s="8"/>
      <c r="L31" s="44"/>
      <c r="M31" s="44"/>
      <c r="N31" s="44"/>
      <c r="O31" s="44"/>
      <c r="P31" s="44"/>
    </row>
    <row r="32" spans="1:29" s="19" customFormat="1" ht="15" customHeight="1" x14ac:dyDescent="0.25">
      <c r="A32" s="110" t="s">
        <v>44</v>
      </c>
      <c r="B32" s="110"/>
      <c r="C32" s="110"/>
      <c r="D32" s="110"/>
      <c r="E32" s="111" t="s">
        <v>114</v>
      </c>
      <c r="F32" s="112"/>
      <c r="G32" s="112"/>
      <c r="H32" s="112"/>
      <c r="I32" s="112"/>
      <c r="J32" s="113"/>
      <c r="K32" s="8"/>
      <c r="L32" s="44"/>
      <c r="M32" s="44"/>
    </row>
    <row r="33" spans="1:17" s="19" customFormat="1" ht="20.100000000000001" customHeight="1" x14ac:dyDescent="0.25">
      <c r="A33" s="124" t="s">
        <v>57</v>
      </c>
      <c r="B33" s="124"/>
      <c r="C33" s="124"/>
      <c r="D33" s="124"/>
      <c r="E33" s="39" t="s">
        <v>90</v>
      </c>
      <c r="F33" s="125" t="s">
        <v>146</v>
      </c>
      <c r="G33" s="125"/>
      <c r="H33" s="125"/>
      <c r="I33" s="125"/>
      <c r="J33" s="126"/>
      <c r="K33" s="8"/>
      <c r="L33" s="44"/>
      <c r="M33" s="44"/>
    </row>
    <row r="34" spans="1:17" s="19" customFormat="1" ht="63.95" customHeight="1" x14ac:dyDescent="0.25">
      <c r="A34" s="127" t="s">
        <v>147</v>
      </c>
      <c r="B34" s="127"/>
      <c r="C34" s="127"/>
      <c r="D34" s="128"/>
      <c r="E34" s="50" t="s">
        <v>90</v>
      </c>
      <c r="F34" s="127" t="s">
        <v>148</v>
      </c>
      <c r="G34" s="127"/>
      <c r="H34" s="127"/>
      <c r="I34" s="127"/>
      <c r="J34" s="127"/>
      <c r="K34" s="24"/>
      <c r="L34" s="44"/>
      <c r="M34" s="44"/>
      <c r="N34" s="44"/>
      <c r="O34" s="44"/>
      <c r="P34" s="44"/>
      <c r="Q34" s="44"/>
    </row>
    <row r="35" spans="1:17" s="19" customFormat="1" ht="15" customHeight="1" x14ac:dyDescent="0.25">
      <c r="A35" s="129" t="s">
        <v>58</v>
      </c>
      <c r="B35" s="129"/>
      <c r="C35" s="129"/>
      <c r="D35" s="129"/>
      <c r="E35" s="130" t="s">
        <v>109</v>
      </c>
      <c r="F35" s="130"/>
      <c r="G35" s="130"/>
      <c r="H35" s="130"/>
      <c r="I35" s="130"/>
      <c r="J35" s="130"/>
      <c r="K35" s="8"/>
      <c r="L35" s="44"/>
      <c r="M35" s="44"/>
    </row>
    <row r="36" spans="1:17" s="19" customFormat="1" ht="15" customHeight="1" x14ac:dyDescent="0.25">
      <c r="A36" s="122" t="s">
        <v>45</v>
      </c>
      <c r="B36" s="122"/>
      <c r="C36" s="122"/>
      <c r="D36" s="131"/>
      <c r="E36" s="40" t="s">
        <v>90</v>
      </c>
      <c r="F36" s="132" t="s">
        <v>95</v>
      </c>
      <c r="G36" s="132"/>
      <c r="H36" s="132"/>
      <c r="I36" s="132"/>
      <c r="J36" s="133"/>
      <c r="K36" s="8"/>
      <c r="L36" s="44"/>
      <c r="M36" s="44"/>
      <c r="N36" s="44"/>
      <c r="O36" s="44"/>
      <c r="P36" s="44"/>
    </row>
    <row r="37" spans="1:17" s="19" customFormat="1" ht="15" customHeight="1" x14ac:dyDescent="0.25">
      <c r="A37" s="122" t="s">
        <v>48</v>
      </c>
      <c r="B37" s="122"/>
      <c r="C37" s="122"/>
      <c r="D37" s="122"/>
      <c r="E37" s="134" t="s">
        <v>110</v>
      </c>
      <c r="F37" s="134"/>
      <c r="G37" s="134"/>
      <c r="H37" s="134"/>
      <c r="I37" s="134"/>
      <c r="J37" s="134"/>
      <c r="K37" s="8"/>
      <c r="L37" s="44"/>
      <c r="M37" s="44"/>
    </row>
    <row r="38" spans="1:17" s="19" customFormat="1" ht="14.45" customHeight="1" x14ac:dyDescent="0.25">
      <c r="A38" s="122" t="s">
        <v>96</v>
      </c>
      <c r="B38" s="122"/>
      <c r="C38" s="122"/>
      <c r="D38" s="131"/>
      <c r="E38" s="34" t="s">
        <v>94</v>
      </c>
      <c r="F38" s="43" t="s">
        <v>97</v>
      </c>
      <c r="G38" s="134" t="s">
        <v>108</v>
      </c>
      <c r="H38" s="134"/>
      <c r="I38" s="134"/>
      <c r="J38" s="134"/>
      <c r="K38" s="24"/>
      <c r="L38" s="137" t="s">
        <v>98</v>
      </c>
      <c r="M38" s="137"/>
      <c r="N38" s="137"/>
      <c r="O38" s="137"/>
      <c r="P38" s="137"/>
      <c r="Q38" s="137"/>
    </row>
    <row r="39" spans="1:17" s="19" customFormat="1" ht="25.35" customHeight="1" x14ac:dyDescent="0.25">
      <c r="A39" s="122" t="s">
        <v>96</v>
      </c>
      <c r="B39" s="122"/>
      <c r="C39" s="122"/>
      <c r="D39" s="122"/>
      <c r="E39" s="34" t="s">
        <v>94</v>
      </c>
      <c r="F39" s="43" t="s">
        <v>99</v>
      </c>
      <c r="G39" s="134" t="s">
        <v>142</v>
      </c>
      <c r="H39" s="134"/>
      <c r="I39" s="134"/>
      <c r="J39" s="134"/>
      <c r="K39" s="24"/>
      <c r="L39" s="137" t="s">
        <v>98</v>
      </c>
      <c r="M39" s="137"/>
      <c r="N39" s="137"/>
      <c r="O39" s="137"/>
      <c r="P39" s="137"/>
      <c r="Q39" s="137"/>
    </row>
    <row r="40" spans="1:17" s="19" customFormat="1" ht="25.35" customHeight="1" x14ac:dyDescent="0.25">
      <c r="A40" s="122" t="s">
        <v>140</v>
      </c>
      <c r="B40" s="122"/>
      <c r="C40" s="122"/>
      <c r="D40" s="122"/>
      <c r="E40" s="34" t="s">
        <v>94</v>
      </c>
      <c r="F40" s="43" t="s">
        <v>99</v>
      </c>
      <c r="G40" s="134" t="s">
        <v>141</v>
      </c>
      <c r="H40" s="134"/>
      <c r="I40" s="134"/>
      <c r="J40" s="134"/>
      <c r="K40" s="24"/>
      <c r="L40" s="137" t="s">
        <v>98</v>
      </c>
      <c r="M40" s="137"/>
      <c r="N40" s="137"/>
      <c r="O40" s="137"/>
      <c r="P40" s="137"/>
      <c r="Q40" s="137"/>
    </row>
    <row r="41" spans="1:17" s="19" customFormat="1" ht="66" customHeight="1" x14ac:dyDescent="0.25">
      <c r="A41" s="182" t="s">
        <v>112</v>
      </c>
      <c r="B41" s="183"/>
      <c r="C41" s="183"/>
      <c r="D41" s="184"/>
      <c r="E41" s="182" t="s">
        <v>113</v>
      </c>
      <c r="F41" s="183"/>
      <c r="G41" s="183"/>
      <c r="H41" s="183"/>
      <c r="I41" s="183"/>
      <c r="J41" s="184"/>
      <c r="K41" s="24"/>
      <c r="L41" s="137"/>
      <c r="M41" s="137"/>
      <c r="N41" s="137"/>
      <c r="O41" s="137"/>
      <c r="P41" s="137"/>
      <c r="Q41" s="137"/>
    </row>
    <row r="42" spans="1:17" s="19" customFormat="1" ht="14.45" customHeight="1" x14ac:dyDescent="0.25">
      <c r="A42" s="135" t="s">
        <v>123</v>
      </c>
      <c r="B42" s="136"/>
      <c r="C42" s="136"/>
      <c r="D42" s="136"/>
      <c r="E42" s="136"/>
      <c r="F42" s="136"/>
      <c r="G42" s="136"/>
      <c r="H42" s="136"/>
      <c r="I42" s="136"/>
      <c r="J42" s="136"/>
      <c r="K42" s="24"/>
      <c r="L42" s="44"/>
      <c r="M42" s="44"/>
    </row>
    <row r="43" spans="1:17" s="19" customFormat="1" ht="14.45" customHeight="1" x14ac:dyDescent="0.25">
      <c r="A43" s="149" t="s">
        <v>41</v>
      </c>
      <c r="B43" s="150"/>
      <c r="C43" s="150"/>
      <c r="D43" s="151"/>
      <c r="E43" s="120" t="s">
        <v>42</v>
      </c>
      <c r="F43" s="120"/>
      <c r="G43" s="120"/>
      <c r="H43" s="120"/>
      <c r="I43" s="120"/>
      <c r="J43" s="120"/>
      <c r="K43" s="24"/>
      <c r="L43" s="44"/>
      <c r="M43" s="44"/>
    </row>
    <row r="44" spans="1:17" s="19" customFormat="1" ht="14.45" customHeight="1" x14ac:dyDescent="0.25">
      <c r="A44" s="122" t="s">
        <v>43</v>
      </c>
      <c r="B44" s="122"/>
      <c r="C44" s="122"/>
      <c r="D44" s="122"/>
      <c r="E44" s="34" t="s">
        <v>90</v>
      </c>
      <c r="F44" s="122" t="s">
        <v>69</v>
      </c>
      <c r="G44" s="122"/>
      <c r="H44" s="122"/>
      <c r="I44" s="122"/>
      <c r="J44" s="122"/>
      <c r="K44" s="24"/>
      <c r="L44" s="44"/>
      <c r="M44" s="44"/>
    </row>
    <row r="45" spans="1:17" s="19" customFormat="1" ht="14.45" customHeight="1" x14ac:dyDescent="0.25">
      <c r="A45" s="122" t="s">
        <v>45</v>
      </c>
      <c r="B45" s="122"/>
      <c r="C45" s="122"/>
      <c r="D45" s="131"/>
      <c r="E45" s="34" t="s">
        <v>90</v>
      </c>
      <c r="F45" s="131" t="s">
        <v>95</v>
      </c>
      <c r="G45" s="152"/>
      <c r="H45" s="152"/>
      <c r="I45" s="152"/>
      <c r="J45" s="153"/>
      <c r="K45" s="24"/>
      <c r="L45" s="44"/>
      <c r="M45" s="44"/>
    </row>
    <row r="46" spans="1:17" s="19" customFormat="1" ht="14.45" customHeight="1" x14ac:dyDescent="0.25">
      <c r="A46" s="122" t="s">
        <v>124</v>
      </c>
      <c r="B46" s="122"/>
      <c r="C46" s="122"/>
      <c r="D46" s="122"/>
      <c r="E46" s="34" t="s">
        <v>90</v>
      </c>
      <c r="F46" s="122" t="s">
        <v>143</v>
      </c>
      <c r="G46" s="122"/>
      <c r="H46" s="122"/>
      <c r="I46" s="122"/>
      <c r="J46" s="122"/>
      <c r="K46" s="24"/>
      <c r="L46" s="44"/>
      <c r="M46" s="44"/>
    </row>
    <row r="47" spans="1:17" s="19" customFormat="1" ht="14.45" customHeight="1" x14ac:dyDescent="0.25">
      <c r="A47" s="122" t="s">
        <v>145</v>
      </c>
      <c r="B47" s="122"/>
      <c r="C47" s="122"/>
      <c r="D47" s="122"/>
      <c r="E47" s="34" t="s">
        <v>90</v>
      </c>
      <c r="F47" s="122" t="s">
        <v>144</v>
      </c>
      <c r="G47" s="122"/>
      <c r="H47" s="122"/>
      <c r="I47" s="122"/>
      <c r="J47" s="122"/>
      <c r="K47" s="24"/>
      <c r="L47" s="44"/>
      <c r="M47" s="44"/>
    </row>
    <row r="48" spans="1:17" s="19" customFormat="1" ht="14.45" customHeight="1" x14ac:dyDescent="0.25">
      <c r="A48" s="122" t="s">
        <v>128</v>
      </c>
      <c r="B48" s="122"/>
      <c r="C48" s="122"/>
      <c r="D48" s="122"/>
      <c r="E48" s="34" t="s">
        <v>90</v>
      </c>
      <c r="F48" s="122" t="s">
        <v>127</v>
      </c>
      <c r="G48" s="122"/>
      <c r="H48" s="122"/>
      <c r="I48" s="122"/>
      <c r="J48" s="122"/>
      <c r="K48" s="24"/>
      <c r="L48" s="44"/>
      <c r="M48" s="44"/>
    </row>
    <row r="49" spans="1:17" s="19" customFormat="1" ht="14.45" customHeight="1" x14ac:dyDescent="0.25">
      <c r="A49" s="122" t="s">
        <v>129</v>
      </c>
      <c r="B49" s="122"/>
      <c r="C49" s="122"/>
      <c r="D49" s="122"/>
      <c r="E49" s="34" t="s">
        <v>90</v>
      </c>
      <c r="F49" s="122" t="s">
        <v>130</v>
      </c>
      <c r="G49" s="122"/>
      <c r="H49" s="122"/>
      <c r="I49" s="122"/>
      <c r="J49" s="122"/>
      <c r="K49" s="24"/>
      <c r="L49" s="44"/>
      <c r="M49" s="44"/>
    </row>
    <row r="50" spans="1:17" s="19" customFormat="1" ht="14.45" customHeight="1" x14ac:dyDescent="0.25">
      <c r="A50" s="122" t="s">
        <v>125</v>
      </c>
      <c r="B50" s="122"/>
      <c r="C50" s="122"/>
      <c r="D50" s="122"/>
      <c r="E50" s="34" t="s">
        <v>90</v>
      </c>
      <c r="F50" s="122" t="s">
        <v>70</v>
      </c>
      <c r="G50" s="122"/>
      <c r="H50" s="122"/>
      <c r="I50" s="122"/>
      <c r="J50" s="122"/>
      <c r="K50" s="24"/>
      <c r="L50" s="44"/>
      <c r="M50" s="44"/>
    </row>
    <row r="51" spans="1:17" s="19" customFormat="1" ht="14.45" customHeight="1" x14ac:dyDescent="0.25">
      <c r="A51" s="122" t="s">
        <v>126</v>
      </c>
      <c r="B51" s="122"/>
      <c r="C51" s="122"/>
      <c r="D51" s="122"/>
      <c r="E51" s="34" t="s">
        <v>90</v>
      </c>
      <c r="F51" s="122" t="s">
        <v>70</v>
      </c>
      <c r="G51" s="122"/>
      <c r="H51" s="122"/>
      <c r="I51" s="122"/>
      <c r="J51" s="122"/>
      <c r="K51" s="24"/>
      <c r="L51" s="44"/>
      <c r="M51" s="44"/>
    </row>
    <row r="52" spans="1:17" s="19" customFormat="1" ht="14.45" customHeight="1" x14ac:dyDescent="0.25">
      <c r="A52" s="122" t="s">
        <v>131</v>
      </c>
      <c r="B52" s="122"/>
      <c r="C52" s="122"/>
      <c r="D52" s="131"/>
      <c r="E52" s="34" t="s">
        <v>90</v>
      </c>
      <c r="F52" s="122" t="s">
        <v>132</v>
      </c>
      <c r="G52" s="122"/>
      <c r="H52" s="122"/>
      <c r="I52" s="122"/>
      <c r="J52" s="122"/>
      <c r="K52" s="24"/>
      <c r="L52" s="44"/>
      <c r="M52" s="44"/>
    </row>
    <row r="53" spans="1:17" s="19" customFormat="1" ht="15" customHeight="1" x14ac:dyDescent="0.25">
      <c r="A53" s="122" t="s">
        <v>71</v>
      </c>
      <c r="B53" s="122"/>
      <c r="C53" s="122"/>
      <c r="D53" s="131"/>
      <c r="E53" s="34" t="s">
        <v>90</v>
      </c>
      <c r="F53" s="122" t="s">
        <v>72</v>
      </c>
      <c r="G53" s="122"/>
      <c r="H53" s="122"/>
      <c r="I53" s="122"/>
      <c r="J53" s="122"/>
      <c r="K53" s="8"/>
      <c r="L53" s="44"/>
      <c r="M53" s="44"/>
      <c r="N53" s="44"/>
      <c r="O53" s="44"/>
      <c r="P53" s="44"/>
    </row>
    <row r="54" spans="1:17" s="19" customFormat="1" ht="15" customHeight="1" x14ac:dyDescent="0.25">
      <c r="A54" s="122" t="s">
        <v>73</v>
      </c>
      <c r="B54" s="122"/>
      <c r="C54" s="122"/>
      <c r="D54" s="122"/>
      <c r="E54" s="34" t="s">
        <v>90</v>
      </c>
      <c r="F54" s="122" t="s">
        <v>74</v>
      </c>
      <c r="G54" s="122"/>
      <c r="H54" s="122"/>
      <c r="I54" s="122"/>
      <c r="J54" s="122"/>
      <c r="K54" s="8"/>
      <c r="L54" s="41"/>
      <c r="M54"/>
      <c r="N54"/>
      <c r="O54"/>
      <c r="P54"/>
    </row>
    <row r="55" spans="1:17" s="19" customFormat="1" ht="15" customHeight="1" x14ac:dyDescent="0.25">
      <c r="A55" s="118" t="s">
        <v>49</v>
      </c>
      <c r="B55" s="118"/>
      <c r="C55" s="118"/>
      <c r="D55" s="118"/>
      <c r="E55" s="118"/>
      <c r="F55" s="118"/>
      <c r="G55" s="118"/>
      <c r="H55" s="118"/>
      <c r="I55" s="118"/>
      <c r="J55" s="118"/>
      <c r="K55" s="8"/>
      <c r="L55" s="44"/>
      <c r="M55" s="44"/>
      <c r="N55" s="44"/>
      <c r="O55" s="44"/>
      <c r="P55" s="44"/>
      <c r="Q55" s="44"/>
    </row>
    <row r="56" spans="1:17" s="19" customFormat="1" ht="15" customHeight="1" x14ac:dyDescent="0.25">
      <c r="A56" s="120" t="s">
        <v>41</v>
      </c>
      <c r="B56" s="120"/>
      <c r="C56" s="120"/>
      <c r="D56" s="120"/>
      <c r="E56" s="120" t="s">
        <v>42</v>
      </c>
      <c r="F56" s="120"/>
      <c r="G56" s="120"/>
      <c r="H56" s="120"/>
      <c r="I56" s="120"/>
      <c r="J56" s="120"/>
      <c r="K56" s="8"/>
      <c r="L56" s="44"/>
      <c r="M56" s="44"/>
      <c r="N56" s="44"/>
      <c r="O56" s="44"/>
      <c r="P56" s="44"/>
      <c r="Q56" s="44"/>
    </row>
    <row r="57" spans="1:17" s="19" customFormat="1" ht="15" customHeight="1" x14ac:dyDescent="0.25">
      <c r="A57" s="122" t="s">
        <v>46</v>
      </c>
      <c r="B57" s="122"/>
      <c r="C57" s="122"/>
      <c r="D57" s="122"/>
      <c r="E57" s="134" t="s">
        <v>47</v>
      </c>
      <c r="F57" s="134"/>
      <c r="G57" s="134"/>
      <c r="H57" s="134"/>
      <c r="I57" s="134"/>
      <c r="J57" s="134"/>
      <c r="K57" s="8"/>
      <c r="L57" s="44"/>
      <c r="M57" s="44"/>
      <c r="N57" s="44"/>
      <c r="O57" s="44"/>
      <c r="P57" s="44"/>
      <c r="Q57" s="44"/>
    </row>
    <row r="58" spans="1:17" s="19" customFormat="1" ht="15" customHeight="1" x14ac:dyDescent="0.25">
      <c r="A58" s="122" t="s">
        <v>104</v>
      </c>
      <c r="B58" s="122"/>
      <c r="C58" s="122"/>
      <c r="D58" s="122"/>
      <c r="E58" s="134" t="s">
        <v>105</v>
      </c>
      <c r="F58" s="134"/>
      <c r="G58" s="134"/>
      <c r="H58" s="134"/>
      <c r="I58" s="134"/>
      <c r="J58" s="134"/>
      <c r="K58" s="8"/>
      <c r="L58" s="44"/>
      <c r="M58" s="44"/>
      <c r="N58" s="44"/>
      <c r="O58" s="44"/>
      <c r="P58" s="44"/>
      <c r="Q58" s="44"/>
    </row>
    <row r="59" spans="1:17" s="19" customFormat="1" ht="15" customHeight="1" x14ac:dyDescent="0.25">
      <c r="A59" s="122" t="s">
        <v>75</v>
      </c>
      <c r="B59" s="122"/>
      <c r="C59" s="122"/>
      <c r="D59" s="122"/>
      <c r="E59" s="134" t="s">
        <v>59</v>
      </c>
      <c r="F59" s="134"/>
      <c r="G59" s="134"/>
      <c r="H59" s="134"/>
      <c r="I59" s="134"/>
      <c r="J59" s="134"/>
      <c r="K59" s="8"/>
      <c r="L59" s="44"/>
      <c r="M59" s="44"/>
      <c r="N59" s="44"/>
      <c r="O59" s="44"/>
      <c r="P59" s="44"/>
      <c r="Q59" s="44"/>
    </row>
    <row r="60" spans="1:17" s="19" customFormat="1" ht="15" customHeight="1" x14ac:dyDescent="0.25">
      <c r="A60" s="122" t="s">
        <v>50</v>
      </c>
      <c r="B60" s="122"/>
      <c r="C60" s="122"/>
      <c r="D60" s="122"/>
      <c r="E60" s="134" t="s">
        <v>51</v>
      </c>
      <c r="F60" s="134"/>
      <c r="G60" s="134"/>
      <c r="H60" s="134"/>
      <c r="I60" s="134"/>
      <c r="J60" s="134"/>
      <c r="K60" s="8"/>
      <c r="L60" s="44"/>
      <c r="M60" s="44"/>
      <c r="N60" s="44"/>
      <c r="O60" s="44"/>
      <c r="P60" s="44"/>
      <c r="Q60" s="44"/>
    </row>
    <row r="61" spans="1:17" s="19" customFormat="1" ht="15" customHeight="1" x14ac:dyDescent="0.25">
      <c r="A61" s="122" t="s">
        <v>52</v>
      </c>
      <c r="B61" s="122"/>
      <c r="C61" s="122"/>
      <c r="D61" s="122"/>
      <c r="E61" s="134" t="s">
        <v>53</v>
      </c>
      <c r="F61" s="134"/>
      <c r="G61" s="134"/>
      <c r="H61" s="134"/>
      <c r="I61" s="134"/>
      <c r="J61" s="134"/>
      <c r="K61" s="8"/>
    </row>
    <row r="62" spans="1:17" s="19" customFormat="1" ht="15" customHeight="1" x14ac:dyDescent="0.25">
      <c r="A62" s="118" t="s">
        <v>54</v>
      </c>
      <c r="B62" s="118"/>
      <c r="C62" s="118"/>
      <c r="D62" s="118"/>
      <c r="E62" s="118"/>
      <c r="F62" s="118"/>
      <c r="G62" s="118"/>
      <c r="H62" s="118"/>
      <c r="I62" s="118"/>
      <c r="J62" s="118"/>
      <c r="K62" s="8"/>
    </row>
    <row r="63" spans="1:17" s="20" customFormat="1" ht="15" customHeight="1" x14ac:dyDescent="0.25">
      <c r="A63" s="156" t="s">
        <v>55</v>
      </c>
      <c r="B63" s="156"/>
      <c r="C63" s="156"/>
      <c r="D63" s="156"/>
      <c r="E63" s="156"/>
      <c r="F63" s="156"/>
      <c r="G63" s="156"/>
      <c r="H63" s="156"/>
      <c r="I63" s="156"/>
      <c r="J63" s="156"/>
      <c r="K63" s="8"/>
    </row>
    <row r="64" spans="1:17" s="7" customFormat="1" ht="15" customHeight="1" x14ac:dyDescent="0.25">
      <c r="A64" s="156"/>
      <c r="B64" s="156"/>
      <c r="C64" s="156"/>
      <c r="D64" s="156"/>
      <c r="E64" s="156"/>
      <c r="F64" s="156"/>
      <c r="G64" s="156"/>
      <c r="H64" s="156"/>
      <c r="I64" s="156"/>
      <c r="J64" s="156"/>
      <c r="K64" s="8"/>
    </row>
    <row r="65" spans="1:11" s="7" customFormat="1" ht="25.15" customHeight="1" x14ac:dyDescent="0.25">
      <c r="A65" s="157" t="s">
        <v>76</v>
      </c>
      <c r="B65" s="157"/>
      <c r="C65" s="157"/>
      <c r="D65" s="157"/>
      <c r="E65" s="157"/>
      <c r="F65" s="157"/>
      <c r="G65" s="157"/>
      <c r="H65" s="157"/>
      <c r="I65" s="157"/>
      <c r="J65" s="157"/>
      <c r="K65" s="8"/>
    </row>
    <row r="66" spans="1:11" s="7" customFormat="1" ht="15" customHeight="1" x14ac:dyDescent="0.25">
      <c r="A66" s="157"/>
      <c r="B66" s="157"/>
      <c r="C66" s="157"/>
      <c r="D66" s="157"/>
      <c r="E66" s="157"/>
      <c r="F66" s="157"/>
      <c r="G66" s="157"/>
      <c r="H66" s="157"/>
      <c r="I66" s="157"/>
      <c r="J66" s="157"/>
      <c r="K66" s="8"/>
    </row>
    <row r="67" spans="1:11" s="20" customFormat="1" ht="15" customHeight="1" x14ac:dyDescent="0.25">
      <c r="A67" s="158" t="s">
        <v>106</v>
      </c>
      <c r="B67" s="158"/>
      <c r="C67" s="158"/>
      <c r="D67" s="158"/>
      <c r="E67" s="158"/>
      <c r="F67" s="158"/>
      <c r="G67" s="158"/>
      <c r="H67" s="158"/>
      <c r="I67" s="158"/>
      <c r="J67" s="158"/>
      <c r="K67" s="8"/>
    </row>
    <row r="68" spans="1:11" ht="15" customHeight="1" x14ac:dyDescent="0.4">
      <c r="A68" s="159" t="s">
        <v>100</v>
      </c>
      <c r="B68" s="159"/>
      <c r="C68" s="159"/>
      <c r="D68" s="159"/>
      <c r="E68" s="159"/>
      <c r="F68" s="159"/>
      <c r="G68" s="159"/>
      <c r="H68" s="159"/>
      <c r="I68" s="159"/>
      <c r="J68" s="159"/>
    </row>
    <row r="69" spans="1:11" ht="15" customHeight="1" x14ac:dyDescent="0.4">
      <c r="A69" s="154" t="s">
        <v>107</v>
      </c>
      <c r="B69" s="154"/>
      <c r="C69" s="154"/>
      <c r="D69" s="154"/>
      <c r="E69" s="154"/>
      <c r="F69" s="154"/>
      <c r="G69" s="154"/>
      <c r="H69" s="154"/>
      <c r="I69" s="154"/>
      <c r="J69" s="154"/>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7">
    <mergeCell ref="A65:J66"/>
    <mergeCell ref="A67:J67"/>
    <mergeCell ref="A68:J68"/>
    <mergeCell ref="A69:J69"/>
    <mergeCell ref="A60:D60"/>
    <mergeCell ref="E60:J60"/>
    <mergeCell ref="A61:D61"/>
    <mergeCell ref="E61:J61"/>
    <mergeCell ref="A62:J62"/>
    <mergeCell ref="A63:J64"/>
    <mergeCell ref="A57:D57"/>
    <mergeCell ref="E57:J57"/>
    <mergeCell ref="A58:D58"/>
    <mergeCell ref="E58:J58"/>
    <mergeCell ref="A59:D59"/>
    <mergeCell ref="E59:J59"/>
    <mergeCell ref="A56:D56"/>
    <mergeCell ref="E56:J56"/>
    <mergeCell ref="A50:D50"/>
    <mergeCell ref="F50:J50"/>
    <mergeCell ref="A51:D51"/>
    <mergeCell ref="F51:J51"/>
    <mergeCell ref="A52:D52"/>
    <mergeCell ref="F52:J52"/>
    <mergeCell ref="A53:D53"/>
    <mergeCell ref="F53:J53"/>
    <mergeCell ref="A54:D54"/>
    <mergeCell ref="F54:J54"/>
    <mergeCell ref="A55:J55"/>
    <mergeCell ref="A47:D47"/>
    <mergeCell ref="F47:J47"/>
    <mergeCell ref="A48:D48"/>
    <mergeCell ref="F48:J48"/>
    <mergeCell ref="A49:D49"/>
    <mergeCell ref="F49:J49"/>
    <mergeCell ref="A44:D44"/>
    <mergeCell ref="F44:J44"/>
    <mergeCell ref="A45:D45"/>
    <mergeCell ref="F45:J45"/>
    <mergeCell ref="A46:D46"/>
    <mergeCell ref="F46:J46"/>
    <mergeCell ref="A41:D41"/>
    <mergeCell ref="E41:J41"/>
    <mergeCell ref="L41:Q41"/>
    <mergeCell ref="A42:J42"/>
    <mergeCell ref="A43:D43"/>
    <mergeCell ref="E43:J43"/>
    <mergeCell ref="A39:D39"/>
    <mergeCell ref="G39:J39"/>
    <mergeCell ref="L39:Q39"/>
    <mergeCell ref="A40:D40"/>
    <mergeCell ref="G40:J40"/>
    <mergeCell ref="L40:Q40"/>
    <mergeCell ref="A37:D37"/>
    <mergeCell ref="E37:J37"/>
    <mergeCell ref="A38:D38"/>
    <mergeCell ref="G38:J38"/>
    <mergeCell ref="L38:Q38"/>
    <mergeCell ref="A34:D34"/>
    <mergeCell ref="F34:J34"/>
    <mergeCell ref="A35:D35"/>
    <mergeCell ref="E35:J35"/>
    <mergeCell ref="A36:D36"/>
    <mergeCell ref="F36:J36"/>
    <mergeCell ref="L30:M30"/>
    <mergeCell ref="A31:D31"/>
    <mergeCell ref="E31:J31"/>
    <mergeCell ref="A33:D33"/>
    <mergeCell ref="F33:J33"/>
    <mergeCell ref="A32:D32"/>
    <mergeCell ref="E32:J32"/>
    <mergeCell ref="A29:J29"/>
    <mergeCell ref="A30:D30"/>
    <mergeCell ref="E30:J30"/>
    <mergeCell ref="E11:F11"/>
    <mergeCell ref="B5:C5"/>
    <mergeCell ref="H5:J5"/>
    <mergeCell ref="A10:J10"/>
    <mergeCell ref="A20:J20"/>
    <mergeCell ref="A21:J21"/>
    <mergeCell ref="A22:J22"/>
    <mergeCell ref="A27:J27"/>
    <mergeCell ref="A28:J28"/>
    <mergeCell ref="N10:R10"/>
    <mergeCell ref="S10:X10"/>
    <mergeCell ref="Y10:AB10"/>
    <mergeCell ref="A1:B1"/>
    <mergeCell ref="L1:AD1"/>
    <mergeCell ref="C2:G2"/>
    <mergeCell ref="C3:G3"/>
    <mergeCell ref="B4:C4"/>
    <mergeCell ref="H4:J4"/>
    <mergeCell ref="L5:AF6"/>
    <mergeCell ref="B6:C6"/>
    <mergeCell ref="H6:J6"/>
    <mergeCell ref="E7:J7"/>
    <mergeCell ref="B9:D9"/>
  </mergeCells>
  <hyperlinks>
    <hyperlink ref="B6" r:id="rId1" display="vickieblock@beeinc.org;;paul@beeinc.org;acruz@beeinc.org;Keith@beeinc.com" xr:uid="{78BF3BB5-7790-456F-A958-A152DD2842C2}"/>
    <hyperlink ref="H6" r:id="rId2" xr:uid="{C5C133B8-2716-4328-A529-6B1426137A2D}"/>
  </hyperlinks>
  <pageMargins left="0.25" right="0.25" top="0.5" bottom="0.5" header="0.3" footer="0.3"/>
  <pageSetup scale="74" fitToHeight="2" orientation="landscape" r:id="rId3"/>
  <rowBreaks count="1" manualBreakCount="1">
    <brk id="33" max="9" man="1"/>
  </rowBreaks>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F885-B0EE-4D33-88A5-0FC4306003AA}">
  <sheetPr codeName="Sheet9"/>
  <dimension ref="A1:AF69"/>
  <sheetViews>
    <sheetView zoomScale="70" zoomScaleNormal="70" zoomScaleSheetLayoutView="55" workbookViewId="0">
      <pane xSplit="4" topLeftCell="E1" activePane="topRight" state="frozen"/>
      <selection activeCell="T19" sqref="T19"/>
      <selection pane="topRight" activeCell="T19" sqref="T19"/>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11.2851562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70"/>
      <c r="B1" s="170"/>
      <c r="C1" s="2"/>
      <c r="D1" s="2"/>
      <c r="E1" s="2"/>
      <c r="F1" s="2"/>
      <c r="G1" s="2"/>
      <c r="H1" s="2"/>
      <c r="I1" s="2"/>
      <c r="J1" s="3" t="s">
        <v>60</v>
      </c>
      <c r="K1" s="4"/>
      <c r="L1" s="89" t="s">
        <v>0</v>
      </c>
      <c r="M1" s="89"/>
      <c r="N1" s="89"/>
      <c r="O1" s="89"/>
      <c r="P1" s="89"/>
      <c r="Q1" s="89"/>
      <c r="R1" s="89"/>
      <c r="S1" s="89"/>
      <c r="T1" s="89"/>
      <c r="U1" s="89"/>
      <c r="V1" s="89"/>
      <c r="W1" s="89"/>
      <c r="X1" s="89"/>
      <c r="Y1" s="89"/>
      <c r="Z1" s="89"/>
      <c r="AA1" s="89"/>
      <c r="AB1" s="89"/>
      <c r="AC1" s="89"/>
      <c r="AD1" s="90"/>
    </row>
    <row r="2" spans="1:32" ht="27.75" x14ac:dyDescent="0.4">
      <c r="A2" s="47"/>
      <c r="B2" s="47"/>
      <c r="C2" s="91" t="s">
        <v>1</v>
      </c>
      <c r="D2" s="91"/>
      <c r="E2" s="91"/>
      <c r="F2" s="91"/>
      <c r="G2" s="91"/>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92" t="s">
        <v>2</v>
      </c>
      <c r="D3" s="92"/>
      <c r="E3" s="92"/>
      <c r="F3" s="92"/>
      <c r="G3" s="92"/>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93" t="s">
        <v>4</v>
      </c>
      <c r="C4" s="93"/>
      <c r="D4" s="48"/>
      <c r="G4" s="6" t="s">
        <v>5</v>
      </c>
      <c r="H4" s="93" t="s">
        <v>6</v>
      </c>
      <c r="I4" s="93"/>
      <c r="J4" s="93"/>
      <c r="K4" s="8"/>
      <c r="L4" s="9" t="s">
        <v>7</v>
      </c>
      <c r="M4" s="9"/>
      <c r="N4" s="9"/>
      <c r="O4" s="9"/>
      <c r="P4" s="9"/>
    </row>
    <row r="5" spans="1:32" s="7" customFormat="1" ht="15" customHeight="1" x14ac:dyDescent="0.2">
      <c r="A5" s="6" t="s">
        <v>8</v>
      </c>
      <c r="B5" s="93" t="s">
        <v>9</v>
      </c>
      <c r="C5" s="93"/>
      <c r="D5" s="45"/>
      <c r="G5" s="6" t="s">
        <v>10</v>
      </c>
      <c r="H5" s="96">
        <f ca="1">TODAY()</f>
        <v>45007</v>
      </c>
      <c r="I5" s="93"/>
      <c r="J5" s="93"/>
      <c r="K5" s="8"/>
      <c r="L5" s="97"/>
      <c r="M5" s="98"/>
      <c r="N5" s="98"/>
      <c r="O5" s="98"/>
      <c r="P5" s="98"/>
      <c r="Q5" s="98"/>
      <c r="R5" s="98"/>
      <c r="S5" s="98"/>
      <c r="T5" s="98"/>
      <c r="U5" s="98"/>
      <c r="V5" s="98"/>
      <c r="W5" s="98"/>
      <c r="X5" s="98"/>
      <c r="Y5" s="98"/>
      <c r="Z5" s="98"/>
      <c r="AA5" s="98"/>
      <c r="AB5" s="98"/>
      <c r="AC5" s="98"/>
      <c r="AD5" s="98"/>
      <c r="AE5" s="98"/>
      <c r="AF5" s="99"/>
    </row>
    <row r="6" spans="1:32" s="7" customFormat="1" ht="15" customHeight="1" x14ac:dyDescent="0.25">
      <c r="A6" s="6" t="s">
        <v>11</v>
      </c>
      <c r="B6" s="103" t="s">
        <v>111</v>
      </c>
      <c r="C6" s="93"/>
      <c r="D6" s="45"/>
      <c r="G6" s="6" t="s">
        <v>11</v>
      </c>
      <c r="H6" s="103" t="s">
        <v>12</v>
      </c>
      <c r="I6" s="104"/>
      <c r="J6" s="104"/>
      <c r="K6" s="8"/>
      <c r="L6" s="100"/>
      <c r="M6" s="101"/>
      <c r="N6" s="101"/>
      <c r="O6" s="101"/>
      <c r="P6" s="101"/>
      <c r="Q6" s="101"/>
      <c r="R6" s="101"/>
      <c r="S6" s="101"/>
      <c r="T6" s="101"/>
      <c r="U6" s="101"/>
      <c r="V6" s="101"/>
      <c r="W6" s="101"/>
      <c r="X6" s="101"/>
      <c r="Y6" s="101"/>
      <c r="Z6" s="101"/>
      <c r="AA6" s="101"/>
      <c r="AB6" s="101"/>
      <c r="AC6" s="101"/>
      <c r="AD6" s="101"/>
      <c r="AE6" s="101"/>
      <c r="AF6" s="102"/>
    </row>
    <row r="7" spans="1:32" s="7" customFormat="1" ht="27.75" x14ac:dyDescent="0.25">
      <c r="A7" s="6" t="s">
        <v>101</v>
      </c>
      <c r="B7" s="10">
        <v>44880</v>
      </c>
      <c r="C7" s="11" t="s">
        <v>61</v>
      </c>
      <c r="D7" s="10">
        <v>44895</v>
      </c>
      <c r="E7" s="105" t="s">
        <v>103</v>
      </c>
      <c r="F7" s="105"/>
      <c r="G7" s="105"/>
      <c r="H7" s="105"/>
      <c r="I7" s="105"/>
      <c r="J7" s="105"/>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06" t="s">
        <v>134</v>
      </c>
      <c r="C9" s="106"/>
      <c r="D9" s="10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07" t="s">
        <v>78</v>
      </c>
      <c r="B10" s="107"/>
      <c r="C10" s="107"/>
      <c r="D10" s="107"/>
      <c r="E10" s="107"/>
      <c r="F10" s="107"/>
      <c r="G10" s="107"/>
      <c r="H10" s="107"/>
      <c r="I10" s="107"/>
      <c r="J10" s="107"/>
      <c r="K10" s="24"/>
      <c r="L10" s="11" t="s">
        <v>15</v>
      </c>
      <c r="M10" s="11"/>
      <c r="N10" s="108" t="s">
        <v>79</v>
      </c>
      <c r="O10" s="108"/>
      <c r="P10" s="108"/>
      <c r="Q10" s="108"/>
      <c r="R10" s="108"/>
      <c r="S10" s="109" t="s">
        <v>80</v>
      </c>
      <c r="T10" s="109"/>
      <c r="U10" s="109"/>
      <c r="V10" s="109"/>
      <c r="W10" s="109"/>
      <c r="X10" s="109"/>
      <c r="Y10" s="109" t="s">
        <v>81</v>
      </c>
      <c r="Z10" s="109"/>
      <c r="AA10" s="109"/>
      <c r="AB10" s="109"/>
      <c r="AC10" s="25" t="s">
        <v>82</v>
      </c>
    </row>
    <row r="11" spans="1:32" s="11" customFormat="1" ht="14.1" customHeight="1" x14ac:dyDescent="0.25">
      <c r="A11" s="26" t="s">
        <v>16</v>
      </c>
      <c r="B11" s="26" t="s">
        <v>17</v>
      </c>
      <c r="C11" s="26" t="s">
        <v>18</v>
      </c>
      <c r="D11" s="26" t="s">
        <v>23</v>
      </c>
      <c r="E11" s="94" t="s">
        <v>25</v>
      </c>
      <c r="F11" s="95"/>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1520</v>
      </c>
      <c r="H12" s="1">
        <f>CEILING(O12+T12+W12+X12+Z12,5)</f>
        <v>1650</v>
      </c>
      <c r="I12" s="1">
        <f>CEILING(O12+U12+W12+X12+AA12,5)</f>
        <v>1650</v>
      </c>
      <c r="J12" s="1">
        <f>CEILING(O12+V12+X12+Y12+AB12,5)</f>
        <v>2090</v>
      </c>
      <c r="K12" s="24"/>
      <c r="L12" s="16" t="s">
        <v>149</v>
      </c>
      <c r="M12" s="12" t="s">
        <v>56</v>
      </c>
      <c r="S12" s="13">
        <f t="shared" ref="S12:S15" si="0">CEILING(0.92*T12,5)</f>
        <v>1520</v>
      </c>
      <c r="T12" s="14">
        <v>1650</v>
      </c>
      <c r="U12" s="33">
        <f t="shared" ref="U12:U15" si="1">T12</f>
        <v>1650</v>
      </c>
      <c r="V12" s="15">
        <f t="shared" ref="V12:V15" si="2">U12*1.266</f>
        <v>2088.9</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1520</v>
      </c>
      <c r="H13" s="1">
        <f t="shared" ref="H13:H19" si="4">CEILING(O13+T13+W13+X13+Z13,5)</f>
        <v>1650</v>
      </c>
      <c r="I13" s="1">
        <f t="shared" ref="I13:I19" si="5">CEILING(O13+U13+W13+X13+AA13,5)</f>
        <v>1650</v>
      </c>
      <c r="J13" s="1">
        <f t="shared" ref="J13:J19" si="6">CEILING(O13+V13+X13+Y13+AB13,5)</f>
        <v>2090</v>
      </c>
      <c r="K13" s="24"/>
      <c r="L13" s="16" t="s">
        <v>137</v>
      </c>
      <c r="M13" s="12" t="s">
        <v>56</v>
      </c>
      <c r="S13" s="13">
        <f t="shared" si="0"/>
        <v>1520</v>
      </c>
      <c r="T13" s="14">
        <v>1650</v>
      </c>
      <c r="U13" s="33">
        <f t="shared" si="1"/>
        <v>1650</v>
      </c>
      <c r="V13" s="15">
        <f t="shared" si="2"/>
        <v>2088.9</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1520</v>
      </c>
      <c r="H14" s="1">
        <f t="shared" si="4"/>
        <v>1650</v>
      </c>
      <c r="I14" s="1">
        <f t="shared" si="5"/>
        <v>1650</v>
      </c>
      <c r="J14" s="1">
        <f t="shared" si="6"/>
        <v>2090</v>
      </c>
      <c r="K14" s="24"/>
      <c r="L14" s="16" t="s">
        <v>137</v>
      </c>
      <c r="M14" s="12" t="s">
        <v>56</v>
      </c>
      <c r="S14" s="13">
        <f t="shared" si="0"/>
        <v>1520</v>
      </c>
      <c r="T14" s="14">
        <v>1650</v>
      </c>
      <c r="U14" s="33">
        <f t="shared" si="1"/>
        <v>1650</v>
      </c>
      <c r="V14" s="15">
        <f t="shared" si="2"/>
        <v>2088.9</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1795</v>
      </c>
      <c r="H15" s="1">
        <f t="shared" si="4"/>
        <v>1950</v>
      </c>
      <c r="I15" s="1">
        <f t="shared" si="5"/>
        <v>1950</v>
      </c>
      <c r="J15" s="1">
        <f t="shared" si="6"/>
        <v>2470</v>
      </c>
      <c r="K15" s="24"/>
      <c r="L15" s="16" t="s">
        <v>137</v>
      </c>
      <c r="M15" s="12" t="s">
        <v>56</v>
      </c>
      <c r="S15" s="13">
        <f t="shared" si="0"/>
        <v>1795</v>
      </c>
      <c r="T15" s="14">
        <f>T12+300</f>
        <v>1950</v>
      </c>
      <c r="U15" s="33">
        <f t="shared" si="1"/>
        <v>1950</v>
      </c>
      <c r="V15" s="15">
        <f t="shared" si="2"/>
        <v>2468.6999999999998</v>
      </c>
      <c r="X15" s="11">
        <v>0</v>
      </c>
      <c r="Y15" s="11">
        <v>0</v>
      </c>
      <c r="Z15" s="11">
        <v>0</v>
      </c>
      <c r="AA15" s="11">
        <v>0</v>
      </c>
      <c r="AB15" s="11">
        <v>0</v>
      </c>
    </row>
    <row r="16" spans="1:32" s="11" customFormat="1" ht="12.75" x14ac:dyDescent="0.25">
      <c r="A16" s="16" t="s">
        <v>35</v>
      </c>
      <c r="B16" s="16" t="s">
        <v>31</v>
      </c>
      <c r="C16" s="16" t="s">
        <v>32</v>
      </c>
      <c r="D16" s="16" t="s">
        <v>136</v>
      </c>
      <c r="E16" s="46" t="s">
        <v>90</v>
      </c>
      <c r="F16" s="52" t="s">
        <v>33</v>
      </c>
      <c r="G16" s="32">
        <f t="shared" si="3"/>
        <v>1520</v>
      </c>
      <c r="H16" s="1">
        <f t="shared" si="4"/>
        <v>1650</v>
      </c>
      <c r="I16" s="1">
        <f t="shared" si="5"/>
        <v>1650</v>
      </c>
      <c r="J16" s="1">
        <f t="shared" si="6"/>
        <v>2090</v>
      </c>
      <c r="K16" s="24"/>
      <c r="L16" s="16" t="s">
        <v>137</v>
      </c>
      <c r="M16" s="12" t="s">
        <v>56</v>
      </c>
      <c r="S16" s="13">
        <f>CEILING(0.92*T16,5)</f>
        <v>1520</v>
      </c>
      <c r="T16" s="14">
        <v>1650</v>
      </c>
      <c r="U16" s="33">
        <f>T16</f>
        <v>1650</v>
      </c>
      <c r="V16" s="15">
        <f>U16*1.266</f>
        <v>2088.9</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1840</v>
      </c>
      <c r="H17" s="1">
        <f t="shared" si="4"/>
        <v>2000</v>
      </c>
      <c r="I17" s="1">
        <f t="shared" si="5"/>
        <v>2000</v>
      </c>
      <c r="J17" s="1">
        <f t="shared" si="6"/>
        <v>2535</v>
      </c>
      <c r="K17" s="24"/>
      <c r="L17" s="16" t="s">
        <v>137</v>
      </c>
      <c r="M17" s="12" t="s">
        <v>56</v>
      </c>
      <c r="S17" s="13">
        <f>CEILING(0.92*T17,5)</f>
        <v>1840</v>
      </c>
      <c r="T17" s="14">
        <f>T16+350</f>
        <v>2000</v>
      </c>
      <c r="U17" s="33">
        <f>T17</f>
        <v>2000</v>
      </c>
      <c r="V17" s="15">
        <f>U17*1.266</f>
        <v>2532</v>
      </c>
      <c r="X17" s="11">
        <v>0</v>
      </c>
      <c r="Y17" s="11">
        <v>0</v>
      </c>
      <c r="Z17" s="11">
        <v>0</v>
      </c>
      <c r="AA17" s="11">
        <v>0</v>
      </c>
      <c r="AB17" s="11">
        <v>0</v>
      </c>
    </row>
    <row r="18" spans="1:29" s="11" customFormat="1" ht="14.45" customHeight="1" x14ac:dyDescent="0.25">
      <c r="A18" s="16" t="s">
        <v>36</v>
      </c>
      <c r="B18" s="16" t="s">
        <v>31</v>
      </c>
      <c r="C18" s="16" t="s">
        <v>32</v>
      </c>
      <c r="D18" s="16" t="s">
        <v>136</v>
      </c>
      <c r="E18" s="46" t="s">
        <v>90</v>
      </c>
      <c r="F18" s="52" t="s">
        <v>33</v>
      </c>
      <c r="G18" s="32">
        <f t="shared" si="3"/>
        <v>1520</v>
      </c>
      <c r="H18" s="1">
        <f t="shared" si="4"/>
        <v>1650</v>
      </c>
      <c r="I18" s="1">
        <f t="shared" si="5"/>
        <v>1650</v>
      </c>
      <c r="J18" s="1">
        <f t="shared" si="6"/>
        <v>2090</v>
      </c>
      <c r="K18" s="24"/>
      <c r="L18" s="16" t="s">
        <v>137</v>
      </c>
      <c r="M18" s="12" t="s">
        <v>56</v>
      </c>
      <c r="S18" s="13">
        <f>CEILING(0.92*T18,5)</f>
        <v>1520</v>
      </c>
      <c r="T18" s="14">
        <v>1650</v>
      </c>
      <c r="U18" s="42">
        <f>T18</f>
        <v>1650</v>
      </c>
      <c r="V18" s="15">
        <f>U18*1.266</f>
        <v>2088.9</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1795</v>
      </c>
      <c r="H19" s="1">
        <f t="shared" si="4"/>
        <v>1950</v>
      </c>
      <c r="I19" s="1">
        <f t="shared" si="5"/>
        <v>1950</v>
      </c>
      <c r="J19" s="1">
        <f t="shared" si="6"/>
        <v>2470</v>
      </c>
      <c r="K19" s="24"/>
      <c r="L19" s="16" t="s">
        <v>137</v>
      </c>
      <c r="M19" s="12" t="s">
        <v>56</v>
      </c>
      <c r="S19" s="13">
        <f>CEILING(0.92*T19,5)</f>
        <v>1795</v>
      </c>
      <c r="T19" s="14">
        <f>1600+250+100</f>
        <v>1950</v>
      </c>
      <c r="U19" s="33">
        <f>T19</f>
        <v>1950</v>
      </c>
      <c r="V19" s="15">
        <f>U19*1.266</f>
        <v>2468.6999999999998</v>
      </c>
      <c r="X19" s="11">
        <v>0</v>
      </c>
      <c r="Y19" s="11">
        <v>0</v>
      </c>
      <c r="Z19" s="11">
        <v>0</v>
      </c>
      <c r="AA19" s="11">
        <v>0</v>
      </c>
      <c r="AB19" s="11">
        <v>0</v>
      </c>
    </row>
    <row r="20" spans="1:29" s="11" customFormat="1" ht="14.45" customHeight="1" x14ac:dyDescent="0.25">
      <c r="A20" s="114" t="s">
        <v>91</v>
      </c>
      <c r="B20" s="114"/>
      <c r="C20" s="114"/>
      <c r="D20" s="114"/>
      <c r="E20" s="114"/>
      <c r="F20" s="114"/>
      <c r="G20" s="114"/>
      <c r="H20" s="114"/>
      <c r="I20" s="114"/>
      <c r="J20" s="114"/>
      <c r="K20" s="24"/>
      <c r="L20" s="12"/>
      <c r="M20" s="12"/>
      <c r="S20" s="13"/>
      <c r="T20" s="14"/>
      <c r="U20" s="33"/>
      <c r="V20" s="15"/>
    </row>
    <row r="21" spans="1:29" s="11" customFormat="1" ht="14.45" customHeight="1" x14ac:dyDescent="0.25">
      <c r="A21" s="115" t="s">
        <v>92</v>
      </c>
      <c r="B21" s="115"/>
      <c r="C21" s="115"/>
      <c r="D21" s="115"/>
      <c r="E21" s="115"/>
      <c r="F21" s="115"/>
      <c r="G21" s="115"/>
      <c r="H21" s="115"/>
      <c r="I21" s="115"/>
      <c r="J21" s="115"/>
      <c r="K21" s="24"/>
      <c r="L21" s="12"/>
      <c r="M21" s="12"/>
      <c r="S21" s="13"/>
      <c r="T21" s="14"/>
      <c r="U21" s="33"/>
      <c r="V21" s="15"/>
    </row>
    <row r="22" spans="1:29" s="11" customFormat="1" ht="14.45" customHeight="1" x14ac:dyDescent="0.25">
      <c r="A22" s="116" t="s">
        <v>115</v>
      </c>
      <c r="B22" s="116"/>
      <c r="C22" s="116"/>
      <c r="D22" s="116"/>
      <c r="E22" s="116"/>
      <c r="F22" s="116"/>
      <c r="G22" s="116"/>
      <c r="H22" s="116"/>
      <c r="I22" s="116"/>
      <c r="J22" s="116"/>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f>35+65</f>
        <v>100</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165</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17"/>
      <c r="B27" s="117"/>
      <c r="C27" s="117"/>
      <c r="D27" s="117"/>
      <c r="E27" s="117"/>
      <c r="F27" s="117"/>
      <c r="G27" s="117"/>
      <c r="H27" s="117"/>
      <c r="I27" s="117"/>
      <c r="J27" s="117"/>
      <c r="K27" s="8"/>
      <c r="L27" s="12"/>
      <c r="M27" s="12"/>
      <c r="N27" s="12"/>
      <c r="O27" s="12"/>
      <c r="P27" s="12"/>
      <c r="Q27" s="49"/>
      <c r="R27" s="49"/>
      <c r="S27" s="49"/>
      <c r="T27" s="19"/>
    </row>
    <row r="28" spans="1:29" s="19" customFormat="1" ht="15" customHeight="1" x14ac:dyDescent="0.25">
      <c r="A28" s="118" t="s">
        <v>39</v>
      </c>
      <c r="B28" s="118"/>
      <c r="C28" s="118"/>
      <c r="D28" s="118"/>
      <c r="E28" s="118"/>
      <c r="F28" s="118"/>
      <c r="G28" s="118"/>
      <c r="H28" s="118"/>
      <c r="I28" s="118"/>
      <c r="J28" s="118"/>
      <c r="K28" s="8"/>
      <c r="L28" s="18"/>
      <c r="M28" s="18"/>
      <c r="N28" s="18"/>
      <c r="O28" s="18"/>
      <c r="P28" s="18"/>
      <c r="Q28" s="49"/>
      <c r="R28" s="49"/>
      <c r="S28" s="49"/>
    </row>
    <row r="29" spans="1:29" s="19" customFormat="1" ht="15" customHeight="1" x14ac:dyDescent="0.25">
      <c r="A29" s="119" t="s">
        <v>40</v>
      </c>
      <c r="B29" s="119"/>
      <c r="C29" s="119"/>
      <c r="D29" s="119"/>
      <c r="E29" s="119"/>
      <c r="F29" s="119"/>
      <c r="G29" s="119"/>
      <c r="H29" s="119"/>
      <c r="I29" s="119"/>
      <c r="J29" s="119"/>
      <c r="K29" s="8"/>
    </row>
    <row r="30" spans="1:29" s="19" customFormat="1" ht="15" customHeight="1" x14ac:dyDescent="0.25">
      <c r="A30" s="120" t="s">
        <v>41</v>
      </c>
      <c r="B30" s="120"/>
      <c r="C30" s="120"/>
      <c r="D30" s="120"/>
      <c r="E30" s="120" t="s">
        <v>42</v>
      </c>
      <c r="F30" s="120"/>
      <c r="G30" s="120"/>
      <c r="H30" s="120"/>
      <c r="I30" s="120"/>
      <c r="J30" s="120"/>
      <c r="K30" s="8"/>
      <c r="L30" s="121" t="s">
        <v>93</v>
      </c>
      <c r="M30" s="121"/>
    </row>
    <row r="31" spans="1:29" s="19" customFormat="1" ht="15" customHeight="1" x14ac:dyDescent="0.25">
      <c r="A31" s="122" t="s">
        <v>43</v>
      </c>
      <c r="B31" s="122"/>
      <c r="C31" s="122"/>
      <c r="D31" s="122"/>
      <c r="E31" s="123" t="s">
        <v>69</v>
      </c>
      <c r="F31" s="123"/>
      <c r="G31" s="123"/>
      <c r="H31" s="123"/>
      <c r="I31" s="123"/>
      <c r="J31" s="123"/>
      <c r="K31" s="8"/>
      <c r="L31" s="44"/>
      <c r="M31" s="44"/>
      <c r="N31" s="44"/>
      <c r="O31" s="44"/>
      <c r="P31" s="44"/>
    </row>
    <row r="32" spans="1:29" s="19" customFormat="1" ht="15" customHeight="1" x14ac:dyDescent="0.25">
      <c r="A32" s="110" t="s">
        <v>44</v>
      </c>
      <c r="B32" s="110"/>
      <c r="C32" s="110"/>
      <c r="D32" s="110"/>
      <c r="E32" s="111" t="s">
        <v>114</v>
      </c>
      <c r="F32" s="112"/>
      <c r="G32" s="112"/>
      <c r="H32" s="112"/>
      <c r="I32" s="112"/>
      <c r="J32" s="113"/>
      <c r="K32" s="8"/>
      <c r="L32" s="44"/>
      <c r="M32" s="44"/>
    </row>
    <row r="33" spans="1:17" s="19" customFormat="1" ht="20.100000000000001" customHeight="1" x14ac:dyDescent="0.25">
      <c r="A33" s="124" t="s">
        <v>57</v>
      </c>
      <c r="B33" s="124"/>
      <c r="C33" s="124"/>
      <c r="D33" s="124"/>
      <c r="E33" s="39" t="s">
        <v>90</v>
      </c>
      <c r="F33" s="125" t="s">
        <v>146</v>
      </c>
      <c r="G33" s="125"/>
      <c r="H33" s="125"/>
      <c r="I33" s="125"/>
      <c r="J33" s="126"/>
      <c r="K33" s="8"/>
      <c r="L33" s="44"/>
      <c r="M33" s="44"/>
    </row>
    <row r="34" spans="1:17" s="19" customFormat="1" ht="63.95" customHeight="1" x14ac:dyDescent="0.25">
      <c r="A34" s="127" t="s">
        <v>147</v>
      </c>
      <c r="B34" s="127"/>
      <c r="C34" s="127"/>
      <c r="D34" s="128"/>
      <c r="E34" s="50" t="s">
        <v>90</v>
      </c>
      <c r="F34" s="127" t="s">
        <v>148</v>
      </c>
      <c r="G34" s="127"/>
      <c r="H34" s="127"/>
      <c r="I34" s="127"/>
      <c r="J34" s="127"/>
      <c r="K34" s="24"/>
      <c r="L34" s="44"/>
      <c r="M34" s="44"/>
      <c r="N34" s="44"/>
      <c r="O34" s="44"/>
      <c r="P34" s="44"/>
      <c r="Q34" s="44"/>
    </row>
    <row r="35" spans="1:17" s="19" customFormat="1" ht="15" customHeight="1" x14ac:dyDescent="0.25">
      <c r="A35" s="129" t="s">
        <v>58</v>
      </c>
      <c r="B35" s="129"/>
      <c r="C35" s="129"/>
      <c r="D35" s="129"/>
      <c r="E35" s="130" t="s">
        <v>109</v>
      </c>
      <c r="F35" s="130"/>
      <c r="G35" s="130"/>
      <c r="H35" s="130"/>
      <c r="I35" s="130"/>
      <c r="J35" s="130"/>
      <c r="K35" s="8"/>
      <c r="L35" s="44"/>
      <c r="M35" s="44"/>
    </row>
    <row r="36" spans="1:17" s="19" customFormat="1" ht="15" customHeight="1" x14ac:dyDescent="0.25">
      <c r="A36" s="122" t="s">
        <v>45</v>
      </c>
      <c r="B36" s="122"/>
      <c r="C36" s="122"/>
      <c r="D36" s="131"/>
      <c r="E36" s="40" t="s">
        <v>90</v>
      </c>
      <c r="F36" s="132" t="s">
        <v>95</v>
      </c>
      <c r="G36" s="132"/>
      <c r="H36" s="132"/>
      <c r="I36" s="132"/>
      <c r="J36" s="133"/>
      <c r="K36" s="8"/>
      <c r="L36" s="44"/>
      <c r="M36" s="44"/>
      <c r="N36" s="44"/>
      <c r="O36" s="44"/>
      <c r="P36" s="44"/>
    </row>
    <row r="37" spans="1:17" s="19" customFormat="1" ht="15" customHeight="1" x14ac:dyDescent="0.25">
      <c r="A37" s="122" t="s">
        <v>48</v>
      </c>
      <c r="B37" s="122"/>
      <c r="C37" s="122"/>
      <c r="D37" s="122"/>
      <c r="E37" s="134" t="s">
        <v>110</v>
      </c>
      <c r="F37" s="134"/>
      <c r="G37" s="134"/>
      <c r="H37" s="134"/>
      <c r="I37" s="134"/>
      <c r="J37" s="134"/>
      <c r="K37" s="8"/>
      <c r="L37" s="44"/>
      <c r="M37" s="44"/>
    </row>
    <row r="38" spans="1:17" s="19" customFormat="1" ht="14.45" customHeight="1" x14ac:dyDescent="0.25">
      <c r="A38" s="122" t="s">
        <v>96</v>
      </c>
      <c r="B38" s="122"/>
      <c r="C38" s="122"/>
      <c r="D38" s="131"/>
      <c r="E38" s="34" t="s">
        <v>94</v>
      </c>
      <c r="F38" s="43" t="s">
        <v>97</v>
      </c>
      <c r="G38" s="134" t="s">
        <v>108</v>
      </c>
      <c r="H38" s="134"/>
      <c r="I38" s="134"/>
      <c r="J38" s="134"/>
      <c r="K38" s="24"/>
      <c r="L38" s="137" t="s">
        <v>98</v>
      </c>
      <c r="M38" s="137"/>
      <c r="N38" s="137"/>
      <c r="O38" s="137"/>
      <c r="P38" s="137"/>
      <c r="Q38" s="137"/>
    </row>
    <row r="39" spans="1:17" s="19" customFormat="1" ht="25.35" customHeight="1" x14ac:dyDescent="0.25">
      <c r="A39" s="122" t="s">
        <v>96</v>
      </c>
      <c r="B39" s="122"/>
      <c r="C39" s="122"/>
      <c r="D39" s="122"/>
      <c r="E39" s="34" t="s">
        <v>94</v>
      </c>
      <c r="F39" s="43" t="s">
        <v>99</v>
      </c>
      <c r="G39" s="134" t="s">
        <v>142</v>
      </c>
      <c r="H39" s="134"/>
      <c r="I39" s="134"/>
      <c r="J39" s="134"/>
      <c r="K39" s="24"/>
      <c r="L39" s="137" t="s">
        <v>98</v>
      </c>
      <c r="M39" s="137"/>
      <c r="N39" s="137"/>
      <c r="O39" s="137"/>
      <c r="P39" s="137"/>
      <c r="Q39" s="137"/>
    </row>
    <row r="40" spans="1:17" s="19" customFormat="1" ht="25.35" customHeight="1" x14ac:dyDescent="0.25">
      <c r="A40" s="122" t="s">
        <v>140</v>
      </c>
      <c r="B40" s="122"/>
      <c r="C40" s="122"/>
      <c r="D40" s="122"/>
      <c r="E40" s="34" t="s">
        <v>94</v>
      </c>
      <c r="F40" s="43" t="s">
        <v>99</v>
      </c>
      <c r="G40" s="134" t="s">
        <v>141</v>
      </c>
      <c r="H40" s="134"/>
      <c r="I40" s="134"/>
      <c r="J40" s="134"/>
      <c r="K40" s="24"/>
      <c r="L40" s="137" t="s">
        <v>98</v>
      </c>
      <c r="M40" s="137"/>
      <c r="N40" s="137"/>
      <c r="O40" s="137"/>
      <c r="P40" s="137"/>
      <c r="Q40" s="137"/>
    </row>
    <row r="41" spans="1:17" s="19" customFormat="1" ht="66" customHeight="1" x14ac:dyDescent="0.25">
      <c r="A41" s="182" t="s">
        <v>112</v>
      </c>
      <c r="B41" s="183"/>
      <c r="C41" s="183"/>
      <c r="D41" s="184"/>
      <c r="E41" s="182" t="s">
        <v>113</v>
      </c>
      <c r="F41" s="183"/>
      <c r="G41" s="183"/>
      <c r="H41" s="183"/>
      <c r="I41" s="183"/>
      <c r="J41" s="184"/>
      <c r="K41" s="24"/>
      <c r="L41" s="137"/>
      <c r="M41" s="137"/>
      <c r="N41" s="137"/>
      <c r="O41" s="137"/>
      <c r="P41" s="137"/>
      <c r="Q41" s="137"/>
    </row>
    <row r="42" spans="1:17" s="19" customFormat="1" ht="14.45" customHeight="1" x14ac:dyDescent="0.25">
      <c r="A42" s="135" t="s">
        <v>123</v>
      </c>
      <c r="B42" s="136"/>
      <c r="C42" s="136"/>
      <c r="D42" s="136"/>
      <c r="E42" s="136"/>
      <c r="F42" s="136"/>
      <c r="G42" s="136"/>
      <c r="H42" s="136"/>
      <c r="I42" s="136"/>
      <c r="J42" s="136"/>
      <c r="K42" s="24"/>
      <c r="L42" s="44"/>
      <c r="M42" s="44"/>
    </row>
    <row r="43" spans="1:17" s="19" customFormat="1" ht="14.45" customHeight="1" x14ac:dyDescent="0.25">
      <c r="A43" s="149" t="s">
        <v>41</v>
      </c>
      <c r="B43" s="150"/>
      <c r="C43" s="150"/>
      <c r="D43" s="151"/>
      <c r="E43" s="120" t="s">
        <v>42</v>
      </c>
      <c r="F43" s="120"/>
      <c r="G43" s="120"/>
      <c r="H43" s="120"/>
      <c r="I43" s="120"/>
      <c r="J43" s="120"/>
      <c r="K43" s="24"/>
      <c r="L43" s="44"/>
      <c r="M43" s="44"/>
    </row>
    <row r="44" spans="1:17" s="19" customFormat="1" ht="14.45" customHeight="1" x14ac:dyDescent="0.25">
      <c r="A44" s="122" t="s">
        <v>43</v>
      </c>
      <c r="B44" s="122"/>
      <c r="C44" s="122"/>
      <c r="D44" s="122"/>
      <c r="E44" s="34" t="s">
        <v>90</v>
      </c>
      <c r="F44" s="122" t="s">
        <v>69</v>
      </c>
      <c r="G44" s="122"/>
      <c r="H44" s="122"/>
      <c r="I44" s="122"/>
      <c r="J44" s="122"/>
      <c r="K44" s="24"/>
      <c r="L44" s="44"/>
      <c r="M44" s="44"/>
    </row>
    <row r="45" spans="1:17" s="19" customFormat="1" ht="14.45" customHeight="1" x14ac:dyDescent="0.25">
      <c r="A45" s="122" t="s">
        <v>45</v>
      </c>
      <c r="B45" s="122"/>
      <c r="C45" s="122"/>
      <c r="D45" s="131"/>
      <c r="E45" s="34" t="s">
        <v>90</v>
      </c>
      <c r="F45" s="131" t="s">
        <v>95</v>
      </c>
      <c r="G45" s="152"/>
      <c r="H45" s="152"/>
      <c r="I45" s="152"/>
      <c r="J45" s="153"/>
      <c r="K45" s="24"/>
      <c r="L45" s="44"/>
      <c r="M45" s="44"/>
    </row>
    <row r="46" spans="1:17" s="19" customFormat="1" ht="14.45" customHeight="1" x14ac:dyDescent="0.25">
      <c r="A46" s="122" t="s">
        <v>124</v>
      </c>
      <c r="B46" s="122"/>
      <c r="C46" s="122"/>
      <c r="D46" s="122"/>
      <c r="E46" s="34" t="s">
        <v>90</v>
      </c>
      <c r="F46" s="122" t="s">
        <v>143</v>
      </c>
      <c r="G46" s="122"/>
      <c r="H46" s="122"/>
      <c r="I46" s="122"/>
      <c r="J46" s="122"/>
      <c r="K46" s="24"/>
      <c r="L46" s="44"/>
      <c r="M46" s="44"/>
    </row>
    <row r="47" spans="1:17" s="19" customFormat="1" ht="14.45" customHeight="1" x14ac:dyDescent="0.25">
      <c r="A47" s="122" t="s">
        <v>145</v>
      </c>
      <c r="B47" s="122"/>
      <c r="C47" s="122"/>
      <c r="D47" s="122"/>
      <c r="E47" s="34" t="s">
        <v>90</v>
      </c>
      <c r="F47" s="122" t="s">
        <v>144</v>
      </c>
      <c r="G47" s="122"/>
      <c r="H47" s="122"/>
      <c r="I47" s="122"/>
      <c r="J47" s="122"/>
      <c r="K47" s="24"/>
      <c r="L47" s="44"/>
      <c r="M47" s="44"/>
    </row>
    <row r="48" spans="1:17" s="19" customFormat="1" ht="14.45" customHeight="1" x14ac:dyDescent="0.25">
      <c r="A48" s="122" t="s">
        <v>128</v>
      </c>
      <c r="B48" s="122"/>
      <c r="C48" s="122"/>
      <c r="D48" s="122"/>
      <c r="E48" s="34" t="s">
        <v>90</v>
      </c>
      <c r="F48" s="122" t="s">
        <v>127</v>
      </c>
      <c r="G48" s="122"/>
      <c r="H48" s="122"/>
      <c r="I48" s="122"/>
      <c r="J48" s="122"/>
      <c r="K48" s="24"/>
      <c r="L48" s="44"/>
      <c r="M48" s="44"/>
    </row>
    <row r="49" spans="1:17" s="19" customFormat="1" ht="14.45" customHeight="1" x14ac:dyDescent="0.25">
      <c r="A49" s="122" t="s">
        <v>129</v>
      </c>
      <c r="B49" s="122"/>
      <c r="C49" s="122"/>
      <c r="D49" s="122"/>
      <c r="E49" s="34" t="s">
        <v>90</v>
      </c>
      <c r="F49" s="122" t="s">
        <v>130</v>
      </c>
      <c r="G49" s="122"/>
      <c r="H49" s="122"/>
      <c r="I49" s="122"/>
      <c r="J49" s="122"/>
      <c r="K49" s="24"/>
      <c r="L49" s="44"/>
      <c r="M49" s="44"/>
    </row>
    <row r="50" spans="1:17" s="19" customFormat="1" ht="14.45" customHeight="1" x14ac:dyDescent="0.25">
      <c r="A50" s="122" t="s">
        <v>125</v>
      </c>
      <c r="B50" s="122"/>
      <c r="C50" s="122"/>
      <c r="D50" s="122"/>
      <c r="E50" s="34" t="s">
        <v>90</v>
      </c>
      <c r="F50" s="122" t="s">
        <v>70</v>
      </c>
      <c r="G50" s="122"/>
      <c r="H50" s="122"/>
      <c r="I50" s="122"/>
      <c r="J50" s="122"/>
      <c r="K50" s="24"/>
      <c r="L50" s="44"/>
      <c r="M50" s="44"/>
    </row>
    <row r="51" spans="1:17" s="19" customFormat="1" ht="14.45" customHeight="1" x14ac:dyDescent="0.25">
      <c r="A51" s="122" t="s">
        <v>126</v>
      </c>
      <c r="B51" s="122"/>
      <c r="C51" s="122"/>
      <c r="D51" s="122"/>
      <c r="E51" s="34" t="s">
        <v>90</v>
      </c>
      <c r="F51" s="122" t="s">
        <v>70</v>
      </c>
      <c r="G51" s="122"/>
      <c r="H51" s="122"/>
      <c r="I51" s="122"/>
      <c r="J51" s="122"/>
      <c r="K51" s="24"/>
      <c r="L51" s="44"/>
      <c r="M51" s="44"/>
    </row>
    <row r="52" spans="1:17" s="19" customFormat="1" ht="14.45" customHeight="1" x14ac:dyDescent="0.25">
      <c r="A52" s="122" t="s">
        <v>131</v>
      </c>
      <c r="B52" s="122"/>
      <c r="C52" s="122"/>
      <c r="D52" s="131"/>
      <c r="E52" s="34" t="s">
        <v>90</v>
      </c>
      <c r="F52" s="122" t="s">
        <v>132</v>
      </c>
      <c r="G52" s="122"/>
      <c r="H52" s="122"/>
      <c r="I52" s="122"/>
      <c r="J52" s="122"/>
      <c r="K52" s="24"/>
      <c r="L52" s="44"/>
      <c r="M52" s="44"/>
    </row>
    <row r="53" spans="1:17" s="19" customFormat="1" ht="15" customHeight="1" x14ac:dyDescent="0.25">
      <c r="A53" s="122" t="s">
        <v>71</v>
      </c>
      <c r="B53" s="122"/>
      <c r="C53" s="122"/>
      <c r="D53" s="131"/>
      <c r="E53" s="34" t="s">
        <v>90</v>
      </c>
      <c r="F53" s="122" t="s">
        <v>72</v>
      </c>
      <c r="G53" s="122"/>
      <c r="H53" s="122"/>
      <c r="I53" s="122"/>
      <c r="J53" s="122"/>
      <c r="K53" s="8"/>
      <c r="L53" s="44"/>
      <c r="M53" s="44"/>
      <c r="N53" s="44"/>
      <c r="O53" s="44"/>
      <c r="P53" s="44"/>
    </row>
    <row r="54" spans="1:17" s="19" customFormat="1" ht="15" customHeight="1" x14ac:dyDescent="0.25">
      <c r="A54" s="122" t="s">
        <v>73</v>
      </c>
      <c r="B54" s="122"/>
      <c r="C54" s="122"/>
      <c r="D54" s="122"/>
      <c r="E54" s="34" t="s">
        <v>90</v>
      </c>
      <c r="F54" s="122" t="s">
        <v>74</v>
      </c>
      <c r="G54" s="122"/>
      <c r="H54" s="122"/>
      <c r="I54" s="122"/>
      <c r="J54" s="122"/>
      <c r="K54" s="8"/>
      <c r="L54" s="41"/>
      <c r="M54"/>
      <c r="N54"/>
      <c r="O54"/>
      <c r="P54"/>
    </row>
    <row r="55" spans="1:17" s="19" customFormat="1" ht="15" customHeight="1" x14ac:dyDescent="0.25">
      <c r="A55" s="118" t="s">
        <v>49</v>
      </c>
      <c r="B55" s="118"/>
      <c r="C55" s="118"/>
      <c r="D55" s="118"/>
      <c r="E55" s="118"/>
      <c r="F55" s="118"/>
      <c r="G55" s="118"/>
      <c r="H55" s="118"/>
      <c r="I55" s="118"/>
      <c r="J55" s="118"/>
      <c r="K55" s="8"/>
      <c r="L55" s="44"/>
      <c r="M55" s="44"/>
      <c r="N55" s="44"/>
      <c r="O55" s="44"/>
      <c r="P55" s="44"/>
      <c r="Q55" s="44"/>
    </row>
    <row r="56" spans="1:17" s="19" customFormat="1" ht="15" customHeight="1" x14ac:dyDescent="0.25">
      <c r="A56" s="120" t="s">
        <v>41</v>
      </c>
      <c r="B56" s="120"/>
      <c r="C56" s="120"/>
      <c r="D56" s="120"/>
      <c r="E56" s="120" t="s">
        <v>42</v>
      </c>
      <c r="F56" s="120"/>
      <c r="G56" s="120"/>
      <c r="H56" s="120"/>
      <c r="I56" s="120"/>
      <c r="J56" s="120"/>
      <c r="K56" s="8"/>
      <c r="L56" s="44"/>
      <c r="M56" s="44"/>
      <c r="N56" s="44"/>
      <c r="O56" s="44"/>
      <c r="P56" s="44"/>
      <c r="Q56" s="44"/>
    </row>
    <row r="57" spans="1:17" s="19" customFormat="1" ht="15" customHeight="1" x14ac:dyDescent="0.25">
      <c r="A57" s="122" t="s">
        <v>46</v>
      </c>
      <c r="B57" s="122"/>
      <c r="C57" s="122"/>
      <c r="D57" s="122"/>
      <c r="E57" s="134" t="s">
        <v>47</v>
      </c>
      <c r="F57" s="134"/>
      <c r="G57" s="134"/>
      <c r="H57" s="134"/>
      <c r="I57" s="134"/>
      <c r="J57" s="134"/>
      <c r="K57" s="8"/>
      <c r="L57" s="44"/>
      <c r="M57" s="44"/>
      <c r="N57" s="44"/>
      <c r="O57" s="44"/>
      <c r="P57" s="44"/>
      <c r="Q57" s="44"/>
    </row>
    <row r="58" spans="1:17" s="19" customFormat="1" ht="15" customHeight="1" x14ac:dyDescent="0.25">
      <c r="A58" s="122" t="s">
        <v>104</v>
      </c>
      <c r="B58" s="122"/>
      <c r="C58" s="122"/>
      <c r="D58" s="122"/>
      <c r="E58" s="134" t="s">
        <v>105</v>
      </c>
      <c r="F58" s="134"/>
      <c r="G58" s="134"/>
      <c r="H58" s="134"/>
      <c r="I58" s="134"/>
      <c r="J58" s="134"/>
      <c r="K58" s="8"/>
      <c r="L58" s="44"/>
      <c r="M58" s="44"/>
      <c r="N58" s="44"/>
      <c r="O58" s="44"/>
      <c r="P58" s="44"/>
      <c r="Q58" s="44"/>
    </row>
    <row r="59" spans="1:17" s="19" customFormat="1" ht="15" customHeight="1" x14ac:dyDescent="0.25">
      <c r="A59" s="122" t="s">
        <v>75</v>
      </c>
      <c r="B59" s="122"/>
      <c r="C59" s="122"/>
      <c r="D59" s="122"/>
      <c r="E59" s="134" t="s">
        <v>59</v>
      </c>
      <c r="F59" s="134"/>
      <c r="G59" s="134"/>
      <c r="H59" s="134"/>
      <c r="I59" s="134"/>
      <c r="J59" s="134"/>
      <c r="K59" s="8"/>
      <c r="L59" s="44"/>
      <c r="M59" s="44"/>
      <c r="N59" s="44"/>
      <c r="O59" s="44"/>
      <c r="P59" s="44"/>
      <c r="Q59" s="44"/>
    </row>
    <row r="60" spans="1:17" s="19" customFormat="1" ht="15" customHeight="1" x14ac:dyDescent="0.25">
      <c r="A60" s="122" t="s">
        <v>50</v>
      </c>
      <c r="B60" s="122"/>
      <c r="C60" s="122"/>
      <c r="D60" s="122"/>
      <c r="E60" s="134" t="s">
        <v>51</v>
      </c>
      <c r="F60" s="134"/>
      <c r="G60" s="134"/>
      <c r="H60" s="134"/>
      <c r="I60" s="134"/>
      <c r="J60" s="134"/>
      <c r="K60" s="8"/>
      <c r="L60" s="44"/>
      <c r="M60" s="44"/>
      <c r="N60" s="44"/>
      <c r="O60" s="44"/>
      <c r="P60" s="44"/>
      <c r="Q60" s="44"/>
    </row>
    <row r="61" spans="1:17" s="19" customFormat="1" ht="15" customHeight="1" x14ac:dyDescent="0.25">
      <c r="A61" s="122" t="s">
        <v>52</v>
      </c>
      <c r="B61" s="122"/>
      <c r="C61" s="122"/>
      <c r="D61" s="122"/>
      <c r="E61" s="134" t="s">
        <v>53</v>
      </c>
      <c r="F61" s="134"/>
      <c r="G61" s="134"/>
      <c r="H61" s="134"/>
      <c r="I61" s="134"/>
      <c r="J61" s="134"/>
      <c r="K61" s="8"/>
    </row>
    <row r="62" spans="1:17" s="19" customFormat="1" ht="15" customHeight="1" x14ac:dyDescent="0.25">
      <c r="A62" s="118" t="s">
        <v>54</v>
      </c>
      <c r="B62" s="118"/>
      <c r="C62" s="118"/>
      <c r="D62" s="118"/>
      <c r="E62" s="118"/>
      <c r="F62" s="118"/>
      <c r="G62" s="118"/>
      <c r="H62" s="118"/>
      <c r="I62" s="118"/>
      <c r="J62" s="118"/>
      <c r="K62" s="8"/>
    </row>
    <row r="63" spans="1:17" s="20" customFormat="1" ht="15" customHeight="1" x14ac:dyDescent="0.25">
      <c r="A63" s="156" t="s">
        <v>55</v>
      </c>
      <c r="B63" s="156"/>
      <c r="C63" s="156"/>
      <c r="D63" s="156"/>
      <c r="E63" s="156"/>
      <c r="F63" s="156"/>
      <c r="G63" s="156"/>
      <c r="H63" s="156"/>
      <c r="I63" s="156"/>
      <c r="J63" s="156"/>
      <c r="K63" s="8"/>
    </row>
    <row r="64" spans="1:17" s="7" customFormat="1" ht="15" customHeight="1" x14ac:dyDescent="0.25">
      <c r="A64" s="156"/>
      <c r="B64" s="156"/>
      <c r="C64" s="156"/>
      <c r="D64" s="156"/>
      <c r="E64" s="156"/>
      <c r="F64" s="156"/>
      <c r="G64" s="156"/>
      <c r="H64" s="156"/>
      <c r="I64" s="156"/>
      <c r="J64" s="156"/>
      <c r="K64" s="8"/>
    </row>
    <row r="65" spans="1:11" s="7" customFormat="1" ht="25.15" customHeight="1" x14ac:dyDescent="0.25">
      <c r="A65" s="157" t="s">
        <v>76</v>
      </c>
      <c r="B65" s="157"/>
      <c r="C65" s="157"/>
      <c r="D65" s="157"/>
      <c r="E65" s="157"/>
      <c r="F65" s="157"/>
      <c r="G65" s="157"/>
      <c r="H65" s="157"/>
      <c r="I65" s="157"/>
      <c r="J65" s="157"/>
      <c r="K65" s="8"/>
    </row>
    <row r="66" spans="1:11" s="7" customFormat="1" ht="15" customHeight="1" x14ac:dyDescent="0.25">
      <c r="A66" s="157"/>
      <c r="B66" s="157"/>
      <c r="C66" s="157"/>
      <c r="D66" s="157"/>
      <c r="E66" s="157"/>
      <c r="F66" s="157"/>
      <c r="G66" s="157"/>
      <c r="H66" s="157"/>
      <c r="I66" s="157"/>
      <c r="J66" s="157"/>
      <c r="K66" s="8"/>
    </row>
    <row r="67" spans="1:11" s="20" customFormat="1" ht="15" customHeight="1" x14ac:dyDescent="0.25">
      <c r="A67" s="158" t="s">
        <v>106</v>
      </c>
      <c r="B67" s="158"/>
      <c r="C67" s="158"/>
      <c r="D67" s="158"/>
      <c r="E67" s="158"/>
      <c r="F67" s="158"/>
      <c r="G67" s="158"/>
      <c r="H67" s="158"/>
      <c r="I67" s="158"/>
      <c r="J67" s="158"/>
      <c r="K67" s="8"/>
    </row>
    <row r="68" spans="1:11" ht="15" customHeight="1" x14ac:dyDescent="0.4">
      <c r="A68" s="159" t="s">
        <v>100</v>
      </c>
      <c r="B68" s="159"/>
      <c r="C68" s="159"/>
      <c r="D68" s="159"/>
      <c r="E68" s="159"/>
      <c r="F68" s="159"/>
      <c r="G68" s="159"/>
      <c r="H68" s="159"/>
      <c r="I68" s="159"/>
      <c r="J68" s="159"/>
    </row>
    <row r="69" spans="1:11" ht="15" customHeight="1" x14ac:dyDescent="0.4">
      <c r="A69" s="154" t="s">
        <v>107</v>
      </c>
      <c r="B69" s="154"/>
      <c r="C69" s="154"/>
      <c r="D69" s="154"/>
      <c r="E69" s="154"/>
      <c r="F69" s="154"/>
      <c r="G69" s="154"/>
      <c r="H69" s="154"/>
      <c r="I69" s="154"/>
      <c r="J69" s="154"/>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7">
    <mergeCell ref="N10:R10"/>
    <mergeCell ref="S10:X10"/>
    <mergeCell ref="Y10:AB10"/>
    <mergeCell ref="A1:B1"/>
    <mergeCell ref="L1:AD1"/>
    <mergeCell ref="C2:G2"/>
    <mergeCell ref="C3:G3"/>
    <mergeCell ref="B4:C4"/>
    <mergeCell ref="H4:J4"/>
    <mergeCell ref="L5:AF6"/>
    <mergeCell ref="B6:C6"/>
    <mergeCell ref="H6:J6"/>
    <mergeCell ref="E7:J7"/>
    <mergeCell ref="B9:D9"/>
    <mergeCell ref="A29:J29"/>
    <mergeCell ref="A30:D30"/>
    <mergeCell ref="E30:J30"/>
    <mergeCell ref="E11:F11"/>
    <mergeCell ref="B5:C5"/>
    <mergeCell ref="H5:J5"/>
    <mergeCell ref="A10:J10"/>
    <mergeCell ref="A20:J20"/>
    <mergeCell ref="A21:J21"/>
    <mergeCell ref="A22:J22"/>
    <mergeCell ref="A27:J27"/>
    <mergeCell ref="A28:J28"/>
    <mergeCell ref="L30:M30"/>
    <mergeCell ref="A31:D31"/>
    <mergeCell ref="E31:J31"/>
    <mergeCell ref="A33:D33"/>
    <mergeCell ref="F33:J33"/>
    <mergeCell ref="A32:D32"/>
    <mergeCell ref="E32:J32"/>
    <mergeCell ref="A34:D34"/>
    <mergeCell ref="F34:J34"/>
    <mergeCell ref="A35:D35"/>
    <mergeCell ref="E35:J35"/>
    <mergeCell ref="A36:D36"/>
    <mergeCell ref="F36:J36"/>
    <mergeCell ref="A37:D37"/>
    <mergeCell ref="E37:J37"/>
    <mergeCell ref="A38:D38"/>
    <mergeCell ref="G38:J38"/>
    <mergeCell ref="L38:Q38"/>
    <mergeCell ref="A39:D39"/>
    <mergeCell ref="G39:J39"/>
    <mergeCell ref="L39:Q39"/>
    <mergeCell ref="A40:D40"/>
    <mergeCell ref="G40:J40"/>
    <mergeCell ref="L40:Q40"/>
    <mergeCell ref="A41:D41"/>
    <mergeCell ref="E41:J41"/>
    <mergeCell ref="L41:Q41"/>
    <mergeCell ref="A42:J42"/>
    <mergeCell ref="A43:D43"/>
    <mergeCell ref="E43:J43"/>
    <mergeCell ref="A44:D44"/>
    <mergeCell ref="F44:J44"/>
    <mergeCell ref="A45:D45"/>
    <mergeCell ref="F45:J45"/>
    <mergeCell ref="A46:D46"/>
    <mergeCell ref="F46:J46"/>
    <mergeCell ref="A47:D47"/>
    <mergeCell ref="F47:J47"/>
    <mergeCell ref="A48:D48"/>
    <mergeCell ref="F48:J48"/>
    <mergeCell ref="A49:D49"/>
    <mergeCell ref="F49:J49"/>
    <mergeCell ref="A56:D56"/>
    <mergeCell ref="E56:J56"/>
    <mergeCell ref="A50:D50"/>
    <mergeCell ref="F50:J50"/>
    <mergeCell ref="A51:D51"/>
    <mergeCell ref="F51:J51"/>
    <mergeCell ref="A52:D52"/>
    <mergeCell ref="F52:J52"/>
    <mergeCell ref="A53:D53"/>
    <mergeCell ref="F53:J53"/>
    <mergeCell ref="A54:D54"/>
    <mergeCell ref="F54:J54"/>
    <mergeCell ref="A55:J55"/>
    <mergeCell ref="A57:D57"/>
    <mergeCell ref="E57:J57"/>
    <mergeCell ref="A58:D58"/>
    <mergeCell ref="E58:J58"/>
    <mergeCell ref="A59:D59"/>
    <mergeCell ref="E59:J59"/>
    <mergeCell ref="A65:J66"/>
    <mergeCell ref="A67:J67"/>
    <mergeCell ref="A68:J68"/>
    <mergeCell ref="A69:J69"/>
    <mergeCell ref="A60:D60"/>
    <mergeCell ref="E60:J60"/>
    <mergeCell ref="A61:D61"/>
    <mergeCell ref="E61:J61"/>
    <mergeCell ref="A62:J62"/>
    <mergeCell ref="A63:J64"/>
  </mergeCells>
  <hyperlinks>
    <hyperlink ref="B6" r:id="rId1" display="vickieblock@beeinc.org;;paul@beeinc.org;acruz@beeinc.org;Keith@beeinc.com" xr:uid="{772E5360-DAD5-4C50-9485-BAA0276BD530}"/>
    <hyperlink ref="H6" r:id="rId2" xr:uid="{BAF34791-FA98-47C0-BAA4-0C2A83A4A38D}"/>
  </hyperlinks>
  <pageMargins left="0.25" right="0.25" top="0.5" bottom="0.5" header="0.3" footer="0.3"/>
  <pageSetup scale="74" fitToHeight="2" orientation="landscape" r:id="rId3"/>
  <rowBreaks count="1" manualBreakCount="1">
    <brk id="33" max="9"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APRIL 1 2023</vt:lpstr>
      <vt:lpstr>MARCH 15 2023</vt:lpstr>
      <vt:lpstr>MARCH 1 2023</vt:lpstr>
      <vt:lpstr>Italy MX 020723</vt:lpstr>
      <vt:lpstr>AIR 020723</vt:lpstr>
      <vt:lpstr>JAN 1</vt:lpstr>
      <vt:lpstr>Dec 1 22</vt:lpstr>
      <vt:lpstr>Nov111522</vt:lpstr>
      <vt:lpstr>Nov 1 22</vt:lpstr>
      <vt:lpstr>'AIR 020723'!Print_Area</vt:lpstr>
      <vt:lpstr>'APRIL 1 2023'!Print_Area</vt:lpstr>
      <vt:lpstr>'Dec 1 22'!Print_Area</vt:lpstr>
      <vt:lpstr>'Italy MX 020723'!Print_Area</vt:lpstr>
      <vt:lpstr>'JAN 1'!Print_Area</vt:lpstr>
      <vt:lpstr>'MARCH 1 2023'!Print_Area</vt:lpstr>
      <vt:lpstr>'MARCH 15 2023'!Print_Area</vt:lpstr>
      <vt:lpstr>'Nov 1 22'!Print_Area</vt:lpstr>
      <vt:lpstr>'Nov111522'!Print_Area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Hsu</dc:creator>
  <cp:lastModifiedBy>Alexis Monroy</cp:lastModifiedBy>
  <cp:lastPrinted>2023-03-20T17:33:14Z</cp:lastPrinted>
  <dcterms:created xsi:type="dcterms:W3CDTF">2020-01-07T18:13:54Z</dcterms:created>
  <dcterms:modified xsi:type="dcterms:W3CDTF">2023-03-22T23:19:00Z</dcterms:modified>
</cp:coreProperties>
</file>