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7mo Semestre\Negocios electronicos II\Unidad II\"/>
    </mc:Choice>
  </mc:AlternateContent>
  <bookViews>
    <workbookView xWindow="0" yWindow="0" windowWidth="25200" windowHeight="11760"/>
  </bookViews>
  <sheets>
    <sheet name="Seguimiento de proyectos" sheetId="1" r:id="rId1"/>
    <sheet name="Configuración" sheetId="2" r:id="rId2"/>
  </sheets>
  <definedNames>
    <definedName name="ListaDeCategorías">Configuración!$B$5:$B$9</definedName>
    <definedName name="ListaDeEmpleados">Configuración!$C$5:$C$10</definedName>
    <definedName name="PorcentajeMarca">'Seguimiento de proyectos'!$D$2</definedName>
    <definedName name="TítuloDeColumna1">'Seguimiento de proyectos'!$B$4</definedName>
    <definedName name="TítuloDeColumna2">TablaDeCategoríasYEmpleados[[#Headers],[Nombre de categoría]]</definedName>
    <definedName name="_xlnm.Print_Titles" localSheetId="0">'Seguimiento de proyectos'!$4:$4</definedName>
  </definedNames>
  <calcPr calcId="152511"/>
</workbook>
</file>

<file path=xl/calcChain.xml><?xml version="1.0" encoding="utf-8"?>
<calcChain xmlns="http://schemas.openxmlformats.org/spreadsheetml/2006/main">
  <c r="N30" i="1" l="1"/>
  <c r="K30" i="1"/>
  <c r="H30" i="1"/>
  <c r="M30" i="1" s="1"/>
  <c r="N29" i="1"/>
  <c r="K29" i="1"/>
  <c r="H29" i="1"/>
  <c r="M29" i="1" s="1"/>
  <c r="H28" i="1"/>
  <c r="K28" i="1"/>
  <c r="N28" i="1"/>
  <c r="M28" i="1" s="1"/>
  <c r="H26" i="1"/>
  <c r="K26" i="1"/>
  <c r="N26" i="1"/>
  <c r="M26" i="1" s="1"/>
  <c r="H27" i="1"/>
  <c r="K27" i="1"/>
  <c r="N27" i="1"/>
  <c r="M27" i="1" s="1"/>
  <c r="H22" i="1"/>
  <c r="K22" i="1"/>
  <c r="N22" i="1"/>
  <c r="M22" i="1" s="1"/>
  <c r="H23" i="1"/>
  <c r="K23" i="1"/>
  <c r="N23" i="1"/>
  <c r="M23" i="1" s="1"/>
  <c r="H24" i="1"/>
  <c r="K24" i="1"/>
  <c r="N24" i="1"/>
  <c r="M24" i="1" s="1"/>
  <c r="H25" i="1"/>
  <c r="K25" i="1"/>
  <c r="N25" i="1"/>
  <c r="M25" i="1" s="1"/>
  <c r="H16" i="1"/>
  <c r="K16" i="1"/>
  <c r="N16" i="1"/>
  <c r="M16" i="1" s="1"/>
  <c r="H17" i="1"/>
  <c r="K17" i="1"/>
  <c r="N17" i="1"/>
  <c r="M17" i="1" s="1"/>
  <c r="H18" i="1"/>
  <c r="K18" i="1"/>
  <c r="N18" i="1"/>
  <c r="M18" i="1" s="1"/>
  <c r="H19" i="1"/>
  <c r="K19" i="1"/>
  <c r="N19" i="1"/>
  <c r="M19" i="1" s="1"/>
  <c r="H20" i="1"/>
  <c r="K20" i="1"/>
  <c r="N20" i="1"/>
  <c r="M20" i="1" s="1"/>
  <c r="H21" i="1"/>
  <c r="K21" i="1"/>
  <c r="N21" i="1"/>
  <c r="M21" i="1" s="1"/>
  <c r="K9" i="1"/>
  <c r="J9" i="1"/>
  <c r="I9" i="1"/>
  <c r="H9" i="1"/>
  <c r="K8" i="1"/>
  <c r="J8" i="1"/>
  <c r="I8" i="1"/>
  <c r="H8" i="1"/>
  <c r="N9" i="1" l="1"/>
  <c r="M9" i="1" s="1"/>
  <c r="N8" i="1"/>
  <c r="M8" i="1" s="1"/>
  <c r="K5" i="1"/>
  <c r="K6" i="1"/>
  <c r="K7" i="1"/>
  <c r="K10" i="1"/>
  <c r="K11" i="1"/>
  <c r="K12" i="1"/>
  <c r="K13" i="1"/>
  <c r="K14" i="1"/>
  <c r="K15" i="1"/>
  <c r="H15" i="1" l="1"/>
  <c r="N15" i="1"/>
  <c r="M15" i="1" l="1"/>
  <c r="J14" i="1"/>
  <c r="J13" i="1"/>
  <c r="J12" i="1"/>
  <c r="J11" i="1"/>
  <c r="J10" i="1"/>
  <c r="J7" i="1"/>
  <c r="J6" i="1"/>
  <c r="J5" i="1"/>
  <c r="I14" i="1"/>
  <c r="I13" i="1"/>
  <c r="I12" i="1"/>
  <c r="I11" i="1"/>
  <c r="I10" i="1"/>
  <c r="I7" i="1"/>
  <c r="I6" i="1"/>
  <c r="I5" i="1"/>
  <c r="N11" i="1" l="1"/>
  <c r="N6" i="1"/>
  <c r="N12" i="1"/>
  <c r="N7" i="1"/>
  <c r="N13" i="1"/>
  <c r="N10" i="1"/>
  <c r="N14" i="1"/>
  <c r="F5" i="1"/>
  <c r="E5" i="1"/>
  <c r="E11" i="1"/>
  <c r="F11" i="1" l="1"/>
  <c r="E7" i="1"/>
  <c r="F7" i="1"/>
  <c r="H14" i="1" l="1"/>
  <c r="M14" i="1" s="1"/>
  <c r="H13" i="1"/>
  <c r="M13" i="1" s="1"/>
  <c r="H12" i="1"/>
  <c r="M12" i="1" s="1"/>
  <c r="H11" i="1"/>
  <c r="M11" i="1" s="1"/>
  <c r="M10" i="1"/>
  <c r="H7" i="1"/>
  <c r="M7" i="1" s="1"/>
  <c r="H6" i="1"/>
  <c r="M6" i="1" s="1"/>
  <c r="H5" i="1"/>
  <c r="N5" i="1" l="1"/>
  <c r="M5" i="1" s="1"/>
</calcChain>
</file>

<file path=xl/sharedStrings.xml><?xml version="1.0" encoding="utf-8"?>
<sst xmlns="http://schemas.openxmlformats.org/spreadsheetml/2006/main" count="105" uniqueCount="55">
  <si>
    <t>Proyecto 1</t>
  </si>
  <si>
    <t>Proyecto 3</t>
  </si>
  <si>
    <t>Proyecto 5</t>
  </si>
  <si>
    <t xml:space="preserve">Porcentaje de valor superior o inferior para marca: </t>
  </si>
  <si>
    <t>Categoría</t>
  </si>
  <si>
    <t>Categoría 1</t>
  </si>
  <si>
    <t>Categoría 3</t>
  </si>
  <si>
    <t>Asignado a</t>
  </si>
  <si>
    <t>Empleado 1</t>
  </si>
  <si>
    <t>Empleado 2</t>
  </si>
  <si>
    <t>Estimado
Inicio</t>
  </si>
  <si>
    <t>Estimado 
Finalización</t>
  </si>
  <si>
    <t>Trabajo estimado (en horas)</t>
  </si>
  <si>
    <t>Duración estimada (en días)</t>
  </si>
  <si>
    <t>Real 
Inicio</t>
  </si>
  <si>
    <t>Real
Finalización</t>
  </si>
  <si>
    <t>Icono de bandera para trabajo real superior o inferior (en horas)</t>
  </si>
  <si>
    <t>Trabajo real (en horas)</t>
  </si>
  <si>
    <t>Icono de bandera para duración real superior o inferior (en días)</t>
  </si>
  <si>
    <t>Duración real (en días)</t>
  </si>
  <si>
    <t>Notas</t>
  </si>
  <si>
    <t>Configuración</t>
  </si>
  <si>
    <t>Nombre de categoría</t>
  </si>
  <si>
    <t>Nombre del empleado</t>
  </si>
  <si>
    <t>Seguimiento de proyecto Ivari</t>
  </si>
  <si>
    <t>Base de Datos</t>
  </si>
  <si>
    <t>Backend</t>
  </si>
  <si>
    <t>FrontEnd</t>
  </si>
  <si>
    <t>Inicialización al marco del negocio</t>
  </si>
  <si>
    <t>Desarrollo de Maquetado y base de datos</t>
  </si>
  <si>
    <t xml:space="preserve">Programacion del lado del servidor </t>
  </si>
  <si>
    <t>Programacion del lado del cliente</t>
  </si>
  <si>
    <t xml:space="preserve">Validaciones y Pruebas de rendimiento </t>
  </si>
  <si>
    <t>Actividad</t>
  </si>
  <si>
    <t>Base de datos Vacia</t>
  </si>
  <si>
    <t xml:space="preserve">Desarrollo de procedimientos almacenados </t>
  </si>
  <si>
    <t>Desarrollo de transacciones y disparadores necesarios</t>
  </si>
  <si>
    <t xml:space="preserve">Configuración de conexión a base de datos desde laravel </t>
  </si>
  <si>
    <t xml:space="preserve">Configuración de migraciones de la base de datos a laravel </t>
  </si>
  <si>
    <t>Construcción de metodos up y down de la base de datos</t>
  </si>
  <si>
    <t>inserción de datos iniciales o seeds(Datos que no cambiaran o modificaran)</t>
  </si>
  <si>
    <t>Definicion de modelos Eloquent para la base de datos</t>
  </si>
  <si>
    <t>Diseños de logotipos, desarrollo de colores y elección del nombre del sitio</t>
  </si>
  <si>
    <t>Investigación documental de historia e informacion del sitio</t>
  </si>
  <si>
    <t xml:space="preserve">Contacto con proveedores de la zona y consercion de cita para fotografias de productos </t>
  </si>
  <si>
    <t xml:space="preserve">listadoConsulta de precios a proveedores y fotografias de productos </t>
  </si>
  <si>
    <t>Maquetado inicial del sitio mediante plantillas blade</t>
  </si>
  <si>
    <t xml:space="preserve">Pruebas de base de datos y conexión </t>
  </si>
  <si>
    <t>Pruebas de procedimientos almacenados, transacciones y disparadores</t>
  </si>
  <si>
    <t xml:space="preserve">Configuracion de rutas según el maquetado inicial </t>
  </si>
  <si>
    <t>Diseño de interfaces inicial</t>
  </si>
  <si>
    <t>Instalación de Ivari en servidores locales</t>
  </si>
  <si>
    <t xml:space="preserve">Exposición de avances por area </t>
  </si>
  <si>
    <t>Todos</t>
  </si>
  <si>
    <t>Inicialización y desarrollo al marco del negocio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</si>
</sst>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Over/Under flag&quot;;&quot;&quot;;&quot;&quot;"/>
  </numFmts>
  <fonts count="15"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2" tint="-0.89989928891872917"/>
      <name val="Century Gothic"/>
      <scheme val="minor"/>
    </font>
    <font>
      <u/>
      <sz val="11"/>
      <color theme="2" tint="-0.89989928891872917"/>
      <name val="Century Gothic"/>
      <family val="2"/>
      <scheme val="minor"/>
    </font>
    <font>
      <sz val="11"/>
      <color theme="2" tint="-0.89992980742820516"/>
      <name val="Century Gothic"/>
      <scheme val="minor"/>
    </font>
    <font>
      <sz val="11"/>
      <color theme="0"/>
      <name val="Century Gothic"/>
      <scheme val="minor"/>
    </font>
  </fonts>
  <fills count="6">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42">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3" fillId="0" borderId="0" xfId="1" applyAlignment="1" applyProtection="1">
      <alignment vertical="center"/>
    </xf>
    <xf numFmtId="0" fontId="0" fillId="0" borderId="0" xfId="0" applyAlignment="1">
      <alignment horizontal="right" vertical="center"/>
    </xf>
    <xf numFmtId="9" fontId="5" fillId="0" borderId="3" xfId="2" applyProtection="1">
      <alignment horizontal="center" vertical="center"/>
    </xf>
    <xf numFmtId="0" fontId="4" fillId="0" borderId="0" xfId="9" applyAlignment="1" applyProtection="1">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14" fontId="7" fillId="0" borderId="0" xfId="8" applyNumberFormat="1" applyFont="1" applyBorder="1" applyAlignment="1">
      <alignment horizontal="right" vertical="center" indent="2"/>
    </xf>
    <xf numFmtId="3" fontId="8" fillId="0" borderId="0" xfId="4" applyNumberFormat="1" applyFont="1" applyBorder="1" applyAlignment="1">
      <alignment horizontal="left" vertical="center" indent="1"/>
    </xf>
    <xf numFmtId="3" fontId="8" fillId="2" borderId="0" xfId="15" applyNumberFormat="1" applyFont="1" applyFill="1" applyBorder="1" applyAlignment="1">
      <alignment horizontal="left" vertical="center" indent="1"/>
    </xf>
    <xf numFmtId="14" fontId="7" fillId="0" borderId="5" xfId="13" applyNumberFormat="1" applyFont="1" applyBorder="1" applyAlignment="1">
      <alignment horizontal="left" vertical="center" indent="2"/>
    </xf>
    <xf numFmtId="164" fontId="9" fillId="0" borderId="4" xfId="12" applyNumberFormat="1" applyFont="1" applyBorder="1" applyAlignment="1">
      <alignment horizontal="right" vertical="center"/>
    </xf>
    <xf numFmtId="3" fontId="8" fillId="2" borderId="0" xfId="14" applyNumberFormat="1" applyFont="1" applyFill="1" applyBorder="1" applyAlignment="1">
      <alignment horizontal="left" vertical="center" indent="1"/>
    </xf>
    <xf numFmtId="0" fontId="0" fillId="0" borderId="0" xfId="0" applyAlignment="1">
      <alignment horizontal="left" vertical="center"/>
    </xf>
    <xf numFmtId="0" fontId="6" fillId="0" borderId="0" xfId="6" applyFont="1" applyFill="1" applyBorder="1" applyAlignment="1">
      <alignment horizontal="left" vertical="center" wrapText="1" indent="1"/>
    </xf>
    <xf numFmtId="14" fontId="6" fillId="0" borderId="0" xfId="6" applyNumberFormat="1" applyFont="1" applyFill="1" applyBorder="1" applyAlignment="1">
      <alignment horizontal="left" vertical="center" wrapText="1" indent="1"/>
    </xf>
    <xf numFmtId="3" fontId="6" fillId="0" borderId="0" xfId="6" applyNumberFormat="1" applyFont="1" applyFill="1" applyBorder="1" applyAlignment="1">
      <alignment horizontal="left" vertical="center" wrapText="1" indent="1"/>
    </xf>
    <xf numFmtId="0" fontId="6" fillId="0" borderId="0" xfId="6" applyNumberFormat="1" applyFont="1" applyFill="1" applyBorder="1" applyAlignment="1">
      <alignment horizontal="left" vertical="center" wrapText="1" indent="1"/>
    </xf>
    <xf numFmtId="14" fontId="6" fillId="0" borderId="0" xfId="11" applyNumberFormat="1" applyFont="1" applyFill="1" applyBorder="1" applyAlignment="1">
      <alignment horizontal="left" vertical="center" wrapText="1" indent="2"/>
    </xf>
    <xf numFmtId="164" fontId="10" fillId="0" borderId="0" xfId="10" applyNumberFormat="1" applyFont="1" applyFill="1" applyBorder="1" applyAlignment="1">
      <alignment horizontal="left" vertical="center" indent="1"/>
    </xf>
    <xf numFmtId="0" fontId="6" fillId="4" borderId="0" xfId="6" applyFont="1" applyFill="1" applyBorder="1" applyAlignment="1">
      <alignment horizontal="left" vertical="center" wrapText="1" indent="1"/>
    </xf>
    <xf numFmtId="0" fontId="11" fillId="0" borderId="0" xfId="5" applyNumberFormat="1" applyFont="1" applyBorder="1" applyAlignment="1">
      <alignment horizontal="left" vertical="center" wrapText="1" indent="1"/>
    </xf>
    <xf numFmtId="0" fontId="11" fillId="0" borderId="0" xfId="5" applyNumberFormat="1" applyFont="1" applyAlignment="1">
      <alignment horizontal="left" vertical="center" wrapText="1" indent="1"/>
    </xf>
    <xf numFmtId="0" fontId="12" fillId="0" borderId="0" xfId="5" applyNumberFormat="1" applyFont="1" applyBorder="1" applyAlignment="1">
      <alignment horizontal="left" vertical="center" wrapText="1" indent="1"/>
    </xf>
    <xf numFmtId="3" fontId="8" fillId="2" borderId="6" xfId="15" applyNumberFormat="1" applyFont="1" applyFill="1" applyAlignment="1">
      <alignment horizontal="left" vertical="center" indent="1"/>
    </xf>
    <xf numFmtId="14" fontId="7" fillId="0" borderId="5" xfId="13" applyNumberFormat="1" applyFont="1" applyFill="1" applyAlignment="1">
      <alignment horizontal="left" vertical="center" indent="2"/>
    </xf>
    <xf numFmtId="164" fontId="9" fillId="0" borderId="4" xfId="12" applyNumberFormat="1" applyFont="1" applyFill="1" applyAlignment="1">
      <alignment horizontal="right" vertical="center"/>
    </xf>
    <xf numFmtId="0" fontId="8" fillId="0" borderId="0" xfId="5" applyNumberFormat="1" applyFont="1" applyAlignment="1" applyProtection="1">
      <alignment horizontal="left" vertical="center" wrapText="1" indent="1"/>
    </xf>
    <xf numFmtId="14" fontId="7" fillId="0" borderId="0" xfId="8" applyNumberFormat="1" applyFont="1" applyAlignment="1" applyProtection="1">
      <alignment horizontal="right" vertical="center" indent="2"/>
    </xf>
    <xf numFmtId="3" fontId="8" fillId="0" borderId="0" xfId="4" applyNumberFormat="1" applyFont="1" applyAlignment="1" applyProtection="1">
      <alignment horizontal="left" vertical="center" indent="1"/>
    </xf>
    <xf numFmtId="3" fontId="8" fillId="2" borderId="0" xfId="14" applyNumberFormat="1" applyFont="1" applyFill="1" applyAlignment="1">
      <alignment horizontal="left" vertical="center" indent="1"/>
    </xf>
    <xf numFmtId="0" fontId="11" fillId="5" borderId="0" xfId="5" applyNumberFormat="1" applyFont="1" applyFill="1" applyBorder="1" applyAlignment="1">
      <alignment horizontal="left" vertical="center" wrapText="1" indent="1"/>
    </xf>
    <xf numFmtId="14" fontId="7" fillId="5" borderId="0" xfId="8" applyNumberFormat="1" applyFont="1" applyFill="1" applyBorder="1" applyAlignment="1">
      <alignment horizontal="right" vertical="center" indent="2"/>
    </xf>
    <xf numFmtId="3" fontId="11" fillId="5" borderId="0" xfId="4" applyNumberFormat="1" applyFont="1" applyFill="1" applyBorder="1" applyAlignment="1">
      <alignment horizontal="left" vertical="center" indent="1"/>
    </xf>
    <xf numFmtId="3" fontId="11" fillId="5" borderId="6" xfId="15" applyNumberFormat="1" applyFont="1" applyFill="1" applyAlignment="1">
      <alignment horizontal="left" vertical="center" indent="1"/>
    </xf>
    <xf numFmtId="14" fontId="13" fillId="5" borderId="5" xfId="13" applyNumberFormat="1" applyFont="1" applyFill="1" applyAlignment="1">
      <alignment horizontal="left" vertical="center" indent="2"/>
    </xf>
    <xf numFmtId="14" fontId="13" fillId="5" borderId="0" xfId="8" applyNumberFormat="1" applyFont="1" applyFill="1" applyBorder="1" applyAlignment="1">
      <alignment horizontal="right" vertical="center" indent="2"/>
    </xf>
    <xf numFmtId="164" fontId="14" fillId="5" borderId="4" xfId="12" applyNumberFormat="1" applyFont="1" applyFill="1" applyAlignment="1">
      <alignment horizontal="right" vertical="center"/>
    </xf>
    <xf numFmtId="3" fontId="11" fillId="5" borderId="0" xfId="14" applyNumberFormat="1" applyFont="1" applyFill="1" applyBorder="1" applyAlignment="1">
      <alignment horizontal="left" vertical="center" indent="1"/>
    </xf>
    <xf numFmtId="0" fontId="0" fillId="5" borderId="0" xfId="0" applyFill="1" applyProtection="1">
      <alignment vertical="center"/>
    </xf>
  </cellXfs>
  <cellStyles count="16">
    <cellStyle name="Columna gris" xfId="14"/>
    <cellStyle name="Duración estimada" xfId="15"/>
    <cellStyle name="Encabezado 1" xfId="1" builtinId="16" customBuiltin="1"/>
    <cellStyle name="Encabezado 4" xfId="11" builtinId="19" customBuiltin="1"/>
    <cellStyle name="Entrada" xfId="2" builtinId="20" customBuiltin="1"/>
    <cellStyle name="Fecha" xfId="8"/>
    <cellStyle name="Inicio real" xfId="13"/>
    <cellStyle name="Marca" xfId="12"/>
    <cellStyle name="Normal" xfId="0" builtinId="0" customBuiltin="1"/>
    <cellStyle name="Notas" xfId="7" builtinId="10" customBuiltin="1"/>
    <cellStyle name="Números" xfId="4"/>
    <cellStyle name="Salida" xfId="3" builtinId="21" customBuiltin="1"/>
    <cellStyle name="Texto" xfId="5"/>
    <cellStyle name="Título" xfId="9" builtinId="15" customBuiltin="1"/>
    <cellStyle name="Título 2" xfId="6" builtinId="17" customBuiltin="1"/>
    <cellStyle name="Título 3" xfId="10" builtinId="18" customBuiltin="1"/>
  </cellStyles>
  <dxfs count="33">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solid">
          <fgColor indexed="64"/>
          <bgColor theme="9"/>
        </patternFill>
      </fil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0"/>
        <name val="Century Gothic"/>
        <scheme val="minor"/>
      </font>
      <numFmt numFmtId="164" formatCode="&quot;Over/Under flag&quot;;&quot;&quot;;&quot;&quot;"/>
      <alignment horizontal="right" vertical="center" textRotation="0" wrapText="0" indent="0"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0"/>
        <name val="Century Gothic"/>
        <scheme val="minor"/>
      </font>
      <numFmt numFmtId="164" formatCode="&quot;Over/Under flag&quot;;&quot;&quot;;&quot;&quot;"/>
      <alignment horizontal="right" vertical="center" textRotation="0" wrapText="0" indent="0"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left" vertical="center" textRotation="0" wrapText="0" indent="2"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ill>
        <patternFill patternType="none">
          <fgColor indexed="64"/>
          <bgColor auto="1"/>
        </patternFill>
      </fill>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4" tint="-0.499984740745262"/>
      </font>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Estilo de tabla personalizado 2" pivot="0" count="2">
      <tableStyleElement type="wholeTable" dxfId="32"/>
      <tableStyleElement type="headerRow" dxfId="31"/>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ci&#243;n!A1"/></Relationships>
</file>

<file path=xl/drawings/_rels/drawing2.xml.rels><?xml version="1.0" encoding="UTF-8" standalone="yes"?>
<Relationships xmlns="http://schemas.openxmlformats.org/package/2006/relationships"><Relationship Id="rId1" Type="http://schemas.openxmlformats.org/officeDocument/2006/relationships/hyperlink" Target="#SeguimientoDeProyectos!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1600200</xdr:colOff>
      <xdr:row>2</xdr:row>
      <xdr:rowOff>26671</xdr:rowOff>
    </xdr:to>
    <xdr:sp macro="" textlink="">
      <xdr:nvSpPr>
        <xdr:cNvPr id="3" name="Botón Configuración" descr="Botón de navegación Configuración. Haga clic para ver la hoja de cálculo de configuración." title="Botón de navegación: Configuración">
          <a:hlinkClick xmlns:r="http://schemas.openxmlformats.org/officeDocument/2006/relationships" r:id="rId1" tooltip="Haga clic para ver la configuración"/>
          <a:extLst>
            <a:ext uri="{FF2B5EF4-FFF2-40B4-BE49-F238E27FC236}">
              <a16:creationId xmlns:a16="http://schemas.microsoft.com/office/drawing/2014/main" xmlns="" id="{00000000-0008-0000-0000-000003000000}"/>
            </a:ext>
          </a:extLst>
        </xdr:cNvPr>
        <xdr:cNvSpPr txBox="1">
          <a:spLocks noChangeAspect="1"/>
        </xdr:cNvSpPr>
      </xdr:nvSpPr>
      <xdr:spPr>
        <a:xfrm>
          <a:off x="200491" y="825501"/>
          <a:ext cx="1599734"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CONFIGURACIÓN</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Botón Proyectos" descr="Botón de navegación de proyectos. Haga clic para ver la hoja de cálculo de proyectos." title="Botón de navegación: Proyectos">
          <a:hlinkClick xmlns:r="http://schemas.openxmlformats.org/officeDocument/2006/relationships" r:id="rId1" tooltip="Haga clic para ver los proyectos."/>
          <a:extLst>
            <a:ext uri="{FF2B5EF4-FFF2-40B4-BE49-F238E27FC236}">
              <a16:creationId xmlns:a16="http://schemas.microsoft.com/office/drawing/2014/main" xmlns=""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PROYECTOS</a:t>
          </a:r>
        </a:p>
      </xdr:txBody>
    </xdr:sp>
    <xdr:clientData fPrintsWithSheet="0"/>
  </xdr:twoCellAnchor>
</xdr:wsDr>
</file>

<file path=xl/tables/table1.xml><?xml version="1.0" encoding="utf-8"?>
<table xmlns="http://schemas.openxmlformats.org/spreadsheetml/2006/main" id="1" name="SeguimientoDeProyectos" displayName="SeguimientoDeProyectos" ref="B4:O31" totalsRowShown="0" headerRowDxfId="20" tableBorderDxfId="19">
  <autoFilter ref="B4:O31">
    <filterColumn colId="1">
      <filters>
        <filter val="Categoría 2"/>
        <filter val="Categoría 4"/>
        <filter val="Categoría 5"/>
      </filters>
    </filterColumn>
  </autoFilter>
  <tableColumns count="14">
    <tableColumn id="1" name="Actividad" dataDxfId="18" dataCellStyle="Texto"/>
    <tableColumn id="2" name="Categoría" dataDxfId="17" dataCellStyle="Texto"/>
    <tableColumn id="3" name="Asignado a" dataDxfId="16" dataCellStyle="Texto"/>
    <tableColumn id="4" name="Estimado_x000a_Inicio" dataDxfId="15" dataCellStyle="Fecha"/>
    <tableColumn id="5" name="Estimado _x000a_Finalización" dataDxfId="14" dataCellStyle="Fecha"/>
    <tableColumn id="6" name="Trabajo estimado (en horas)" dataDxfId="13" dataCellStyle="Números"/>
    <tableColumn id="7" name="Duración estimada (en días)" dataDxfId="12" dataCellStyle="Duración estimada">
      <calculatedColumnFormula>IF(COUNTA('Seguimiento de proyectos'!$E5,'Seguimiento de proyectos'!$F5)&lt;&gt;2,"",DAYS360('Seguimiento de proyectos'!$E5,'Seguimiento de proyectos'!$F5,FALSE))</calculatedColumnFormula>
    </tableColumn>
    <tableColumn id="8" name="Real _x000a_Inicio" dataDxfId="11" dataCellStyle="Inicio real"/>
    <tableColumn id="9" name="Real_x000a_Finalización" dataDxfId="10" dataCellStyle="Fecha"/>
    <tableColumn id="10" name="Icono de bandera para trabajo real superior o inferior (en horas)" dataDxfId="9" dataCellStyle="Marca">
      <calculatedColumnFormula>IFERROR(IF(SeguimientoDeProyectos[Trabajo real (en horas)]=0,"",IF(ABS((SeguimientoDeProyectos[[#This Row],[Trabajo real (en horas)]]-SeguimientoDeProyectos[[#This Row],[Trabajo estimado (en horas)]])/SeguimientoDeProyectos[[#This Row],[Trabajo estimado (en horas)]])&gt;PorcentajeMarca,1,0)),"")</calculatedColumnFormula>
    </tableColumn>
    <tableColumn id="11" name="Trabajo real (en horas)" dataDxfId="8" dataCellStyle="Números"/>
    <tableColumn id="12" name="Icono de bandera para duración real superior o inferior (en días)" dataDxfId="7" dataCellStyle="Marca">
      <calculatedColumnFormula>IFERROR(IF(SeguimientoDeProyectos[Duración real (en días)]=0,"",IF(ABS((SeguimientoDeProyectos[[#This Row],[Duración real (en días)]]-SeguimientoDeProyectos[[#This Row],[Duración estimada (en días)]])/SeguimientoDeProyectos[[#This Row],[Duración estimada (en días)]])&gt;PorcentajeMarca,1,0)),"")</calculatedColumnFormula>
    </tableColumn>
    <tableColumn id="13" name="Duración real (en días)" dataDxfId="6" dataCellStyle="Columna gris">
      <calculatedColumnFormula>IF(COUNTA('Seguimiento de proyectos'!$I5,'Seguimiento de proyectos'!$J5)&lt;&gt;2,"",DAYS360('Seguimiento de proyectos'!$I5,'Seguimiento de proyectos'!$J5,FALSE))</calculatedColumnFormula>
    </tableColumn>
    <tableColumn id="14" name="Notas" dataDxfId="5" dataCellStyle="Texto"/>
  </tableColumns>
  <tableStyleInfo name="Estilo de tabla personalizado 2" showFirstColumn="0" showLastColumn="0" showRowStripes="1" showColumnStripes="0"/>
</table>
</file>

<file path=xl/tables/table2.xml><?xml version="1.0" encoding="utf-8"?>
<table xmlns="http://schemas.openxmlformats.org/spreadsheetml/2006/main" id="2" name="TablaDeCategoríasYEmpleados" displayName="TablaDeCategoríasYEmpleados" ref="B4:C10" totalsRowShown="0" headerRowDxfId="4" dataDxfId="3" tableBorderDxfId="2" headerRowCellStyle="Título 2" dataCellStyle="Texto">
  <autoFilter ref="B4:C10"/>
  <tableColumns count="2">
    <tableColumn id="1" name="Nombre de categoría" dataDxfId="1" dataCellStyle="Texto"/>
    <tableColumn id="2" name="Nombre del empleado" dataDxfId="0" dataCellStyle="Texto"/>
  </tableColumns>
  <tableStyleInfo name="Estilo de tabla personalizado 2"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A1:O31"/>
  <sheetViews>
    <sheetView showGridLines="0" tabSelected="1" topLeftCell="C1" zoomScale="112" zoomScaleNormal="112" workbookViewId="0">
      <pane ySplit="4" topLeftCell="A6" activePane="bottomLeft" state="frozen"/>
      <selection pane="bottomLeft" activeCell="C8" sqref="C8"/>
    </sheetView>
  </sheetViews>
  <sheetFormatPr baseColWidth="10" defaultColWidth="9" defaultRowHeight="30" customHeight="1" x14ac:dyDescent="0.3"/>
  <cols>
    <col min="1" max="1" width="2.625" style="1" customWidth="1"/>
    <col min="2" max="2" width="36.75" style="1" customWidth="1"/>
    <col min="3" max="3" width="37.125" style="1" customWidth="1"/>
    <col min="4" max="4" width="22.625" style="1" customWidth="1"/>
    <col min="5" max="6" width="15.625" style="2" customWidth="1"/>
    <col min="7" max="7" width="13.875" style="1" customWidth="1"/>
    <col min="8" max="8" width="13.75" style="1" customWidth="1"/>
    <col min="9" max="10" width="15.625" style="2" customWidth="1"/>
    <col min="11" max="11" width="2.875" style="2" customWidth="1"/>
    <col min="12" max="12" width="10.875" style="1" customWidth="1"/>
    <col min="13" max="13" width="2.875" style="1" customWidth="1"/>
    <col min="14" max="14" width="13" style="1" customWidth="1"/>
    <col min="15" max="15" width="17.75" style="1" customWidth="1"/>
    <col min="16" max="16" width="2.625" style="1" customWidth="1"/>
    <col min="17" max="16384" width="9" style="1"/>
  </cols>
  <sheetData>
    <row r="1" spans="1:15" ht="65.099999999999994" customHeight="1" x14ac:dyDescent="0.3">
      <c r="B1" s="6" t="s">
        <v>24</v>
      </c>
      <c r="C1"/>
    </row>
    <row r="2" spans="1:15" ht="20.25" customHeight="1" x14ac:dyDescent="0.3">
      <c r="A2" s="3"/>
      <c r="B2" s="6"/>
      <c r="C2" s="4" t="s">
        <v>3</v>
      </c>
      <c r="D2" s="5">
        <v>0.25</v>
      </c>
    </row>
    <row r="3" spans="1:15" ht="20.25" customHeight="1" x14ac:dyDescent="0.3">
      <c r="G3"/>
      <c r="H3"/>
    </row>
    <row r="4" spans="1:15" ht="54.95" customHeight="1" x14ac:dyDescent="0.3">
      <c r="B4" s="16" t="s">
        <v>33</v>
      </c>
      <c r="C4" s="16" t="s">
        <v>4</v>
      </c>
      <c r="D4" s="16" t="s">
        <v>7</v>
      </c>
      <c r="E4" s="17" t="s">
        <v>10</v>
      </c>
      <c r="F4" s="17" t="s">
        <v>11</v>
      </c>
      <c r="G4" s="18" t="s">
        <v>12</v>
      </c>
      <c r="H4" s="19" t="s">
        <v>13</v>
      </c>
      <c r="I4" s="20" t="s">
        <v>14</v>
      </c>
      <c r="J4" s="17" t="s">
        <v>15</v>
      </c>
      <c r="K4" s="21" t="s">
        <v>16</v>
      </c>
      <c r="L4" s="18" t="s">
        <v>17</v>
      </c>
      <c r="M4" s="21" t="s">
        <v>18</v>
      </c>
      <c r="N4" s="18" t="s">
        <v>19</v>
      </c>
      <c r="O4" s="16" t="s">
        <v>20</v>
      </c>
    </row>
    <row r="5" spans="1:15" ht="30" hidden="1" customHeight="1" x14ac:dyDescent="0.3">
      <c r="B5" s="8" t="s">
        <v>0</v>
      </c>
      <c r="C5" s="8" t="s">
        <v>5</v>
      </c>
      <c r="D5" s="8" t="s">
        <v>8</v>
      </c>
      <c r="E5" s="9">
        <f ca="1">TODAY()-65</f>
        <v>43649</v>
      </c>
      <c r="F5" s="9">
        <f ca="1">TODAY()-5</f>
        <v>43709</v>
      </c>
      <c r="G5" s="10">
        <v>210</v>
      </c>
      <c r="H5" s="11">
        <f ca="1">IF(COUNTA('Seguimiento de proyectos'!$E5,'Seguimiento de proyectos'!$F5)&lt;&gt;2,"",DAYS360('Seguimiento de proyectos'!$E5,'Seguimiento de proyectos'!$F5,FALSE))</f>
        <v>58</v>
      </c>
      <c r="I5" s="12">
        <f ca="1">TODAY()-65</f>
        <v>43649</v>
      </c>
      <c r="J5" s="9">
        <f ca="1">TODAY()</f>
        <v>43714</v>
      </c>
      <c r="K5" s="13">
        <f>IFERROR(IF(SeguimientoDeProyectos[Trabajo real (en horas)]=0,"",IF(ABS((SeguimientoDeProyectos[[#This Row],[Trabajo real (en horas)]]-SeguimientoDeProyectos[[#This Row],[Trabajo estimado (en horas)]])/SeguimientoDeProyectos[[#This Row],[Trabajo estimado (en horas)]])&gt;PorcentajeMarca,1,0)),"")</f>
        <v>1</v>
      </c>
      <c r="L5" s="10">
        <v>300</v>
      </c>
      <c r="M5" s="13">
        <f ca="1">IFERROR(IF(SeguimientoDeProyectos[Duración real (en días)]=0,"",IF(ABS((SeguimientoDeProyectos[[#This Row],[Duración real (en días)]]-SeguimientoDeProyectos[[#This Row],[Duración estimada (en días)]])/SeguimientoDeProyectos[[#This Row],[Duración estimada (en días)]])&gt;PorcentajeMarca,1,0)),"")</f>
        <v>0</v>
      </c>
      <c r="N5" s="14">
        <f ca="1">IF(COUNTA('Seguimiento de proyectos'!$I5,'Seguimiento de proyectos'!$J5)&lt;&gt;2,"",DAYS360('Seguimiento de proyectos'!$I5,'Seguimiento de proyectos'!$J5,FALSE))</f>
        <v>63</v>
      </c>
      <c r="O5" s="8"/>
    </row>
    <row r="6" spans="1:15" ht="30" customHeight="1" x14ac:dyDescent="0.3">
      <c r="B6" s="8" t="s">
        <v>51</v>
      </c>
      <c r="C6" s="8" t="s">
        <v>28</v>
      </c>
      <c r="D6" s="8" t="s">
        <v>25</v>
      </c>
      <c r="E6" s="9">
        <v>43712</v>
      </c>
      <c r="F6" s="9">
        <v>43714</v>
      </c>
      <c r="G6" s="10">
        <v>4</v>
      </c>
      <c r="H6" s="11">
        <f>IF(COUNTA('Seguimiento de proyectos'!$E6,'Seguimiento de proyectos'!$F6)&lt;&gt;2,"",DAYS360('Seguimiento de proyectos'!$E6,'Seguimiento de proyectos'!$F6,FALSE))</f>
        <v>2</v>
      </c>
      <c r="I6" s="12">
        <f ca="1">TODAY()-41</f>
        <v>43673</v>
      </c>
      <c r="J6" s="9">
        <f ca="1">TODAY()-7</f>
        <v>43707</v>
      </c>
      <c r="K6" s="13">
        <f>IFERROR(IF(SeguimientoDeProyectos[Trabajo real (en horas)]=0,"",IF(ABS((SeguimientoDeProyectos[[#This Row],[Trabajo real (en horas)]]-SeguimientoDeProyectos[[#This Row],[Trabajo estimado (en horas)]])/SeguimientoDeProyectos[[#This Row],[Trabajo estimado (en horas)]])&gt;PorcentajeMarca,1,0)),"")</f>
        <v>1</v>
      </c>
      <c r="L6" s="10">
        <v>390</v>
      </c>
      <c r="M6" s="13">
        <f ca="1">IFERROR(IF(SeguimientoDeProyectos[Duración real (en días)]=0,"",IF(ABS((SeguimientoDeProyectos[[#This Row],[Duración real (en días)]]-SeguimientoDeProyectos[[#This Row],[Duración estimada (en días)]])/SeguimientoDeProyectos[[#This Row],[Duración estimada (en días)]])&gt;PorcentajeMarca,1,0)),"")</f>
        <v>1</v>
      </c>
      <c r="N6" s="14">
        <f ca="1">IF(COUNTA('Seguimiento de proyectos'!$I6,'Seguimiento de proyectos'!$J6)&lt;&gt;2,"",DAYS360('Seguimiento de proyectos'!$I6,'Seguimiento de proyectos'!$J6,FALSE))</f>
        <v>33</v>
      </c>
      <c r="O6" s="8"/>
    </row>
    <row r="7" spans="1:15" ht="30" hidden="1" customHeight="1" x14ac:dyDescent="0.3">
      <c r="B7" s="8" t="s">
        <v>1</v>
      </c>
      <c r="C7" s="8" t="s">
        <v>5</v>
      </c>
      <c r="D7" s="8" t="s">
        <v>9</v>
      </c>
      <c r="E7" s="9">
        <f ca="1">TODAY()-100</f>
        <v>43614</v>
      </c>
      <c r="F7" s="9">
        <f ca="1">TODAY()-40</f>
        <v>43674</v>
      </c>
      <c r="G7" s="10">
        <v>500</v>
      </c>
      <c r="H7" s="11">
        <f ca="1">IF(COUNTA('Seguimiento de proyectos'!$E7,'Seguimiento de proyectos'!$F7)&lt;&gt;2,"",DAYS360('Seguimiento de proyectos'!$E7,'Seguimiento de proyectos'!$F7,FALSE))</f>
        <v>59</v>
      </c>
      <c r="I7" s="12">
        <f ca="1">TODAY()-100</f>
        <v>43614</v>
      </c>
      <c r="J7" s="9">
        <f ca="1">TODAY()-27</f>
        <v>43687</v>
      </c>
      <c r="K7" s="13">
        <f>IFERROR(IF(SeguimientoDeProyectos[Trabajo real (en horas)]=0,"",IF(ABS((SeguimientoDeProyectos[[#This Row],[Trabajo real (en horas)]]-SeguimientoDeProyectos[[#This Row],[Trabajo estimado (en horas)]])/SeguimientoDeProyectos[[#This Row],[Trabajo estimado (en horas)]])&gt;PorcentajeMarca,1,0)),"")</f>
        <v>0</v>
      </c>
      <c r="L7" s="10">
        <v>500</v>
      </c>
      <c r="M7" s="13">
        <f ca="1">IFERROR(IF(SeguimientoDeProyectos[Duración real (en días)]=0,"",IF(ABS((SeguimientoDeProyectos[[#This Row],[Duración real (en días)]]-SeguimientoDeProyectos[[#This Row],[Duración estimada (en días)]])/SeguimientoDeProyectos[[#This Row],[Duración estimada (en días)]])&gt;PorcentajeMarca,1,0)),"")</f>
        <v>0</v>
      </c>
      <c r="N7" s="14">
        <f ca="1">IF(COUNTA('Seguimiento de proyectos'!$I7,'Seguimiento de proyectos'!$J7)&lt;&gt;2,"",DAYS360('Seguimiento de proyectos'!$I7,'Seguimiento de proyectos'!$J7,FALSE))</f>
        <v>71</v>
      </c>
      <c r="O7" s="8"/>
    </row>
    <row r="8" spans="1:15" ht="30" customHeight="1" x14ac:dyDescent="0.3">
      <c r="B8" s="8" t="s">
        <v>51</v>
      </c>
      <c r="C8" s="8" t="s">
        <v>28</v>
      </c>
      <c r="D8" s="8" t="s">
        <v>27</v>
      </c>
      <c r="E8" s="9">
        <v>43712</v>
      </c>
      <c r="F8" s="9">
        <v>43714</v>
      </c>
      <c r="G8" s="10">
        <v>4</v>
      </c>
      <c r="H8" s="11">
        <f>IF(COUNTA('Seguimiento de proyectos'!$E8,'Seguimiento de proyectos'!$F8)&lt;&gt;2,"",DAYS360('Seguimiento de proyectos'!$E8,'Seguimiento de proyectos'!$F8,FALSE))</f>
        <v>2</v>
      </c>
      <c r="I8" s="12">
        <f ca="1">TODAY()-41</f>
        <v>43673</v>
      </c>
      <c r="J8" s="9">
        <f ca="1">TODAY()-7</f>
        <v>43707</v>
      </c>
      <c r="K8" s="13">
        <f>IFERROR(IF(SeguimientoDeProyectos[Trabajo real (en horas)]=0,"",IF(ABS((SeguimientoDeProyectos[[#This Row],[Trabajo real (en horas)]]-SeguimientoDeProyectos[[#This Row],[Trabajo estimado (en horas)]])/SeguimientoDeProyectos[[#This Row],[Trabajo estimado (en horas)]])&gt;PorcentajeMarca,1,0)),"")</f>
        <v>1</v>
      </c>
      <c r="L8" s="10">
        <v>390</v>
      </c>
      <c r="M8" s="13">
        <f ca="1">IFERROR(IF(SeguimientoDeProyectos[Duración real (en días)]=0,"",IF(ABS((SeguimientoDeProyectos[[#This Row],[Duración real (en días)]]-SeguimientoDeProyectos[[#This Row],[Duración estimada (en días)]])/SeguimientoDeProyectos[[#This Row],[Duración estimada (en días)]])&gt;PorcentajeMarca,1,0)),"")</f>
        <v>1</v>
      </c>
      <c r="N8" s="14">
        <f ca="1">IF(COUNTA('Seguimiento de proyectos'!$I8,'Seguimiento de proyectos'!$J8)&lt;&gt;2,"",DAYS360('Seguimiento de proyectos'!$I8,'Seguimiento de proyectos'!$J8,FALSE))</f>
        <v>33</v>
      </c>
      <c r="O8" s="8"/>
    </row>
    <row r="9" spans="1:15" ht="30" customHeight="1" x14ac:dyDescent="0.3">
      <c r="B9" s="8" t="s">
        <v>51</v>
      </c>
      <c r="C9" s="8" t="s">
        <v>28</v>
      </c>
      <c r="D9" s="8" t="s">
        <v>26</v>
      </c>
      <c r="E9" s="9">
        <v>43712</v>
      </c>
      <c r="F9" s="9">
        <v>43714</v>
      </c>
      <c r="G9" s="10">
        <v>4</v>
      </c>
      <c r="H9" s="11">
        <f>IF(COUNTA('Seguimiento de proyectos'!$E9,'Seguimiento de proyectos'!$F9)&lt;&gt;2,"",DAYS360('Seguimiento de proyectos'!$E9,'Seguimiento de proyectos'!$F9,FALSE))</f>
        <v>2</v>
      </c>
      <c r="I9" s="12">
        <f ca="1">TODAY()-41</f>
        <v>43673</v>
      </c>
      <c r="J9" s="9">
        <f ca="1">TODAY()-7</f>
        <v>43707</v>
      </c>
      <c r="K9" s="13">
        <f>IFERROR(IF(SeguimientoDeProyectos[Trabajo real (en horas)]=0,"",IF(ABS((SeguimientoDeProyectos[[#This Row],[Trabajo real (en horas)]]-SeguimientoDeProyectos[[#This Row],[Trabajo estimado (en horas)]])/SeguimientoDeProyectos[[#This Row],[Trabajo estimado (en horas)]])&gt;PorcentajeMarca,1,0)),"")</f>
        <v>1</v>
      </c>
      <c r="L9" s="10">
        <v>390</v>
      </c>
      <c r="M9" s="13">
        <f ca="1">IFERROR(IF(SeguimientoDeProyectos[Duración real (en días)]=0,"",IF(ABS((SeguimientoDeProyectos[[#This Row],[Duración real (en días)]]-SeguimientoDeProyectos[[#This Row],[Duración estimada (en días)]])/SeguimientoDeProyectos[[#This Row],[Duración estimada (en días)]])&gt;PorcentajeMarca,1,0)),"")</f>
        <v>1</v>
      </c>
      <c r="N9" s="14">
        <f ca="1">IF(COUNTA('Seguimiento de proyectos'!$I9,'Seguimiento de proyectos'!$J9)&lt;&gt;2,"",DAYS360('Seguimiento de proyectos'!$I9,'Seguimiento de proyectos'!$J9,FALSE))</f>
        <v>33</v>
      </c>
      <c r="O9" s="8"/>
    </row>
    <row r="10" spans="1:15" ht="30" customHeight="1" x14ac:dyDescent="0.3">
      <c r="B10" s="8" t="s">
        <v>34</v>
      </c>
      <c r="C10" s="8" t="s">
        <v>29</v>
      </c>
      <c r="D10" s="8" t="s">
        <v>25</v>
      </c>
      <c r="E10" s="9">
        <v>43714</v>
      </c>
      <c r="F10" s="9">
        <v>43715</v>
      </c>
      <c r="G10" s="10">
        <v>1</v>
      </c>
      <c r="H10" s="11">
        <v>2</v>
      </c>
      <c r="I10" s="12">
        <f ca="1">TODAY()-90</f>
        <v>43624</v>
      </c>
      <c r="J10" s="9">
        <f ca="1">TODAY()-71</f>
        <v>43643</v>
      </c>
      <c r="K10" s="13">
        <f>IFERROR(IF(SeguimientoDeProyectos[Trabajo real (en horas)]=0,"",IF(ABS((SeguimientoDeProyectos[[#This Row],[Trabajo real (en horas)]]-SeguimientoDeProyectos[[#This Row],[Trabajo estimado (en horas)]])/SeguimientoDeProyectos[[#This Row],[Trabajo estimado (en horas)]])&gt;PorcentajeMarca,1,0)),"")</f>
        <v>1</v>
      </c>
      <c r="L10" s="10">
        <v>276</v>
      </c>
      <c r="M10" s="13">
        <f ca="1">IFERROR(IF(SeguimientoDeProyectos[Duración real (en días)]=0,"",IF(ABS((SeguimientoDeProyectos[[#This Row],[Duración real (en días)]]-SeguimientoDeProyectos[[#This Row],[Duración estimada (en días)]])/SeguimientoDeProyectos[[#This Row],[Duración estimada (en días)]])&gt;PorcentajeMarca,1,0)),"")</f>
        <v>1</v>
      </c>
      <c r="N10" s="14">
        <f ca="1">IF(COUNTA('Seguimiento de proyectos'!$I10,'Seguimiento de proyectos'!$J10)&lt;&gt;2,"",DAYS360('Seguimiento de proyectos'!$I10,'Seguimiento de proyectos'!$J10,FALSE))</f>
        <v>19</v>
      </c>
      <c r="O10" s="8"/>
    </row>
    <row r="11" spans="1:15" ht="30" hidden="1" customHeight="1" x14ac:dyDescent="0.3">
      <c r="B11" s="8" t="s">
        <v>2</v>
      </c>
      <c r="C11" s="8" t="s">
        <v>6</v>
      </c>
      <c r="D11" s="8" t="s">
        <v>9</v>
      </c>
      <c r="E11" s="9">
        <f ca="1">TODAY()-90</f>
        <v>43624</v>
      </c>
      <c r="F11" s="9">
        <f ca="1">TODAY()-50</f>
        <v>43664</v>
      </c>
      <c r="G11" s="10">
        <v>300</v>
      </c>
      <c r="H11" s="11">
        <f ca="1">IF(COUNTA('Seguimiento de proyectos'!$E11,'Seguimiento de proyectos'!$F11)&lt;&gt;2,"",DAYS360('Seguimiento de proyectos'!$E11,'Seguimiento de proyectos'!$F11,FALSE))</f>
        <v>40</v>
      </c>
      <c r="I11" s="12">
        <f ca="1">TODAY()-90</f>
        <v>43624</v>
      </c>
      <c r="J11" s="9">
        <f ca="1">TODAY()-44</f>
        <v>43670</v>
      </c>
      <c r="K11" s="13">
        <f>IFERROR(IF(SeguimientoDeProyectos[Trabajo real (en horas)]=0,"",IF(ABS((SeguimientoDeProyectos[[#This Row],[Trabajo real (en horas)]]-SeguimientoDeProyectos[[#This Row],[Trabajo estimado (en horas)]])/SeguimientoDeProyectos[[#This Row],[Trabajo estimado (en horas)]])&gt;PorcentajeMarca,1,0)),"")</f>
        <v>0</v>
      </c>
      <c r="L11" s="10">
        <v>310</v>
      </c>
      <c r="M11" s="13">
        <f ca="1">IFERROR(IF(SeguimientoDeProyectos[Duración real (en días)]=0,"",IF(ABS((SeguimientoDeProyectos[[#This Row],[Duración real (en días)]]-SeguimientoDeProyectos[[#This Row],[Duración estimada (en días)]])/SeguimientoDeProyectos[[#This Row],[Duración estimada (en días)]])&gt;PorcentajeMarca,1,0)),"")</f>
        <v>0</v>
      </c>
      <c r="N11" s="14">
        <f ca="1">IF(COUNTA('Seguimiento de proyectos'!$I11,'Seguimiento de proyectos'!$J11)&lt;&gt;2,"",DAYS360('Seguimiento de proyectos'!$I11,'Seguimiento de proyectos'!$J11,FALSE))</f>
        <v>46</v>
      </c>
      <c r="O11" s="8"/>
    </row>
    <row r="12" spans="1:15" ht="30" customHeight="1" x14ac:dyDescent="0.3">
      <c r="A12" s="41"/>
      <c r="B12" s="8" t="s">
        <v>35</v>
      </c>
      <c r="C12" s="8" t="s">
        <v>29</v>
      </c>
      <c r="D12" s="8" t="s">
        <v>25</v>
      </c>
      <c r="E12" s="9">
        <v>43714</v>
      </c>
      <c r="F12" s="9">
        <v>43715</v>
      </c>
      <c r="G12" s="10">
        <v>3</v>
      </c>
      <c r="H12" s="11">
        <f>IF(COUNTA('Seguimiento de proyectos'!$E12,'Seguimiento de proyectos'!$F12)&lt;&gt;2,"",DAYS360('Seguimiento de proyectos'!$E12,'Seguimiento de proyectos'!$F12,FALSE))</f>
        <v>1</v>
      </c>
      <c r="I12" s="12">
        <f ca="1">TODAY()-60</f>
        <v>43654</v>
      </c>
      <c r="J12" s="9">
        <f ca="1">TODAY()-45</f>
        <v>43669</v>
      </c>
      <c r="K12" s="13">
        <f>IFERROR(IF(SeguimientoDeProyectos[Trabajo real (en horas)]=0,"",IF(ABS((SeguimientoDeProyectos[[#This Row],[Trabajo real (en horas)]]-SeguimientoDeProyectos[[#This Row],[Trabajo estimado (en horas)]])/SeguimientoDeProyectos[[#This Row],[Trabajo estimado (en horas)]])&gt;PorcentajeMarca,1,0)),"")</f>
        <v>1</v>
      </c>
      <c r="L12" s="10">
        <v>510</v>
      </c>
      <c r="M12" s="13">
        <f ca="1">IFERROR(IF(SeguimientoDeProyectos[Duración real (en días)]=0,"",IF(ABS((SeguimientoDeProyectos[[#This Row],[Duración real (en días)]]-SeguimientoDeProyectos[[#This Row],[Duración estimada (en días)]])/SeguimientoDeProyectos[[#This Row],[Duración estimada (en días)]])&gt;PorcentajeMarca,1,0)),"")</f>
        <v>1</v>
      </c>
      <c r="N12" s="14">
        <f ca="1">IF(COUNTA('Seguimiento de proyectos'!$I12,'Seguimiento de proyectos'!$J12)&lt;&gt;2,"",DAYS360('Seguimiento de proyectos'!$I12,'Seguimiento de proyectos'!$J12,FALSE))</f>
        <v>15</v>
      </c>
      <c r="O12" s="8"/>
    </row>
    <row r="13" spans="1:15" ht="30" customHeight="1" x14ac:dyDescent="0.3">
      <c r="B13" s="8" t="s">
        <v>36</v>
      </c>
      <c r="C13" s="8" t="s">
        <v>29</v>
      </c>
      <c r="D13" s="8" t="s">
        <v>25</v>
      </c>
      <c r="E13" s="9">
        <v>43714</v>
      </c>
      <c r="F13" s="9">
        <v>43715</v>
      </c>
      <c r="G13" s="10">
        <v>3</v>
      </c>
      <c r="H13" s="11">
        <f>IF(COUNTA('Seguimiento de proyectos'!$E13,'Seguimiento de proyectos'!$F13)&lt;&gt;2,"",DAYS360('Seguimiento de proyectos'!$E13,'Seguimiento de proyectos'!$F13,FALSE))</f>
        <v>1</v>
      </c>
      <c r="I13" s="12">
        <f ca="1">TODAY()-44</f>
        <v>43670</v>
      </c>
      <c r="J13" s="9">
        <f ca="1">TODAY()-15</f>
        <v>43699</v>
      </c>
      <c r="K13" s="13">
        <f>IFERROR(IF(SeguimientoDeProyectos[Trabajo real (en horas)]=0,"",IF(ABS((SeguimientoDeProyectos[[#This Row],[Trabajo real (en horas)]]-SeguimientoDeProyectos[[#This Row],[Trabajo estimado (en horas)]])/SeguimientoDeProyectos[[#This Row],[Trabajo estimado (en horas)]])&gt;PorcentajeMarca,1,0)),"")</f>
        <v>1</v>
      </c>
      <c r="L13" s="10">
        <v>790</v>
      </c>
      <c r="M13" s="13">
        <f ca="1">IFERROR(IF(SeguimientoDeProyectos[Duración real (en días)]=0,"",IF(ABS((SeguimientoDeProyectos[[#This Row],[Duración real (en días)]]-SeguimientoDeProyectos[[#This Row],[Duración estimada (en días)]])/SeguimientoDeProyectos[[#This Row],[Duración estimada (en días)]])&gt;PorcentajeMarca,1,0)),"")</f>
        <v>1</v>
      </c>
      <c r="N13" s="14">
        <f ca="1">IF(COUNTA('Seguimiento de proyectos'!$I13,'Seguimiento de proyectos'!$J13)&lt;&gt;2,"",DAYS360('Seguimiento de proyectos'!$I13,'Seguimiento de proyectos'!$J13,FALSE))</f>
        <v>28</v>
      </c>
      <c r="O13" s="8"/>
    </row>
    <row r="14" spans="1:15" ht="30" customHeight="1" x14ac:dyDescent="0.3">
      <c r="B14" s="8" t="s">
        <v>37</v>
      </c>
      <c r="C14" s="8" t="s">
        <v>29</v>
      </c>
      <c r="D14" s="8" t="s">
        <v>25</v>
      </c>
      <c r="E14" s="9">
        <v>43716</v>
      </c>
      <c r="F14" s="9">
        <v>43718</v>
      </c>
      <c r="G14" s="10">
        <v>5</v>
      </c>
      <c r="H14" s="11">
        <f>IF(COUNTA('Seguimiento de proyectos'!$E14,'Seguimiento de proyectos'!$F14)&lt;&gt;2,"",DAYS360('Seguimiento de proyectos'!$E14,'Seguimiento de proyectos'!$F14,FALSE))</f>
        <v>2</v>
      </c>
      <c r="I14" s="12">
        <f ca="1">TODAY()-45</f>
        <v>43669</v>
      </c>
      <c r="J14" s="9">
        <f ca="1">TODAY()-5</f>
        <v>43709</v>
      </c>
      <c r="K14" s="13">
        <f>IFERROR(IF(SeguimientoDeProyectos[Trabajo real (en horas)]=0,"",IF(ABS((SeguimientoDeProyectos[[#This Row],[Trabajo real (en horas)]]-SeguimientoDeProyectos[[#This Row],[Trabajo estimado (en horas)]])/SeguimientoDeProyectos[[#This Row],[Trabajo estimado (en horas)]])&gt;PorcentajeMarca,1,0)),"")</f>
        <v>1</v>
      </c>
      <c r="L14" s="10">
        <v>430</v>
      </c>
      <c r="M14" s="13">
        <f ca="1">IFERROR(IF(SeguimientoDeProyectos[Duración real (en días)]=0,"",IF(ABS((SeguimientoDeProyectos[[#This Row],[Duración real (en días)]]-SeguimientoDeProyectos[[#This Row],[Duración estimada (en días)]])/SeguimientoDeProyectos[[#This Row],[Duración estimada (en días)]])&gt;PorcentajeMarca,1,0)),"")</f>
        <v>1</v>
      </c>
      <c r="N14" s="14">
        <f ca="1">IF(COUNTA('Seguimiento de proyectos'!$I14,'Seguimiento de proyectos'!$J14)&lt;&gt;2,"",DAYS360('Seguimiento de proyectos'!$I14,'Seguimiento de proyectos'!$J14,FALSE))</f>
        <v>38</v>
      </c>
      <c r="O14" s="8"/>
    </row>
    <row r="15" spans="1:15" ht="30" customHeight="1" x14ac:dyDescent="0.3">
      <c r="B15" s="8" t="s">
        <v>38</v>
      </c>
      <c r="C15" s="8" t="s">
        <v>29</v>
      </c>
      <c r="D15" s="8" t="s">
        <v>25</v>
      </c>
      <c r="E15" s="9">
        <v>43716</v>
      </c>
      <c r="F15" s="9">
        <v>43720</v>
      </c>
      <c r="G15" s="10">
        <v>5</v>
      </c>
      <c r="H15" s="11">
        <f>IF(COUNTA('Seguimiento de proyectos'!$E15,'Seguimiento de proyectos'!$F15)&lt;&gt;2,"",DAYS360('Seguimiento de proyectos'!$E15,'Seguimiento de proyectos'!$F15,FALSE))</f>
        <v>4</v>
      </c>
      <c r="I15" s="12">
        <v>42434</v>
      </c>
      <c r="J15" s="9">
        <v>42495</v>
      </c>
      <c r="K15" s="13">
        <f>IFERROR(IF(SeguimientoDeProyectos[Trabajo real (en horas)]=0,"",IF(ABS((SeguimientoDeProyectos[[#This Row],[Trabajo real (en horas)]]-SeguimientoDeProyectos[[#This Row],[Trabajo estimado (en horas)]])/SeguimientoDeProyectos[[#This Row],[Trabajo estimado (en horas)]])&gt;PorcentajeMarca,1,0)),"")</f>
        <v>1</v>
      </c>
      <c r="L15" s="10">
        <v>200</v>
      </c>
      <c r="M15" s="13">
        <f>IFERROR(IF(SeguimientoDeProyectos[Duración real (en días)]=0,"",IF(ABS((SeguimientoDeProyectos[[#This Row],[Duración real (en días)]]-SeguimientoDeProyectos[[#This Row],[Duración estimada (en días)]])/SeguimientoDeProyectos[[#This Row],[Duración estimada (en días)]])&gt;PorcentajeMarca,1,0)),"")</f>
        <v>1</v>
      </c>
      <c r="N15" s="14">
        <f>IF(COUNTA('Seguimiento de proyectos'!$I15,'Seguimiento de proyectos'!$J15)&lt;&gt;2,"",DAYS360('Seguimiento de proyectos'!$I15,'Seguimiento de proyectos'!$J15,FALSE))</f>
        <v>60</v>
      </c>
      <c r="O15" s="8"/>
    </row>
    <row r="16" spans="1:15" ht="30" customHeight="1" x14ac:dyDescent="0.3">
      <c r="B16" s="8" t="s">
        <v>39</v>
      </c>
      <c r="C16" s="8" t="s">
        <v>29</v>
      </c>
      <c r="D16" s="8" t="s">
        <v>25</v>
      </c>
      <c r="E16" s="9">
        <v>43721</v>
      </c>
      <c r="F16" s="9">
        <v>43725</v>
      </c>
      <c r="G16" s="10">
        <v>5</v>
      </c>
      <c r="H16" s="26">
        <f>IF(COUNTA('Seguimiento de proyectos'!$E16,'Seguimiento de proyectos'!$F16)&lt;&gt;2,"",DAYS360('Seguimiento de proyectos'!$E16,'Seguimiento de proyectos'!$F16,FALSE))</f>
        <v>4</v>
      </c>
      <c r="I16" s="27"/>
      <c r="J16" s="9"/>
      <c r="K16" s="28" t="str">
        <f>IFERROR(IF(SeguimientoDeProyectos[Trabajo real (en horas)]=0,"",IF(ABS((SeguimientoDeProyectos[[#This Row],[Trabajo real (en horas)]]-SeguimientoDeProyectos[[#This Row],[Trabajo estimado (en horas)]])/SeguimientoDeProyectos[[#This Row],[Trabajo estimado (en horas)]])&gt;PorcentajeMarca,1,0)),"")</f>
        <v/>
      </c>
      <c r="L16" s="10"/>
      <c r="M16" s="28" t="str">
        <f>IFERROR(IF(SeguimientoDeProyectos[Duración real (en días)]=0,"",IF(ABS((SeguimientoDeProyectos[[#This Row],[Duración real (en días)]]-SeguimientoDeProyectos[[#This Row],[Duración estimada (en días)]])/SeguimientoDeProyectos[[#This Row],[Duración estimada (en días)]])&gt;PorcentajeMarca,1,0)),"")</f>
        <v/>
      </c>
      <c r="N16" s="14" t="str">
        <f>IF(COUNTA('Seguimiento de proyectos'!$I16,'Seguimiento de proyectos'!$J16)&lt;&gt;2,"",DAYS360('Seguimiento de proyectos'!$I16,'Seguimiento de proyectos'!$J16,FALSE))</f>
        <v/>
      </c>
      <c r="O16" s="8"/>
    </row>
    <row r="17" spans="2:15" ht="47.25" customHeight="1" x14ac:dyDescent="0.3">
      <c r="B17" s="8" t="s">
        <v>40</v>
      </c>
      <c r="C17" s="8" t="s">
        <v>29</v>
      </c>
      <c r="D17" s="8" t="s">
        <v>25</v>
      </c>
      <c r="E17" s="9">
        <v>43723</v>
      </c>
      <c r="F17" s="9">
        <v>43725</v>
      </c>
      <c r="G17" s="10">
        <v>5</v>
      </c>
      <c r="H17" s="26">
        <f>IF(COUNTA('Seguimiento de proyectos'!$E17,'Seguimiento de proyectos'!$F17)&lt;&gt;2,"",DAYS360('Seguimiento de proyectos'!$E17,'Seguimiento de proyectos'!$F17,FALSE))</f>
        <v>2</v>
      </c>
      <c r="I17" s="27"/>
      <c r="J17" s="9"/>
      <c r="K17" s="28" t="str">
        <f>IFERROR(IF(SeguimientoDeProyectos[Trabajo real (en horas)]=0,"",IF(ABS((SeguimientoDeProyectos[[#This Row],[Trabajo real (en horas)]]-SeguimientoDeProyectos[[#This Row],[Trabajo estimado (en horas)]])/SeguimientoDeProyectos[[#This Row],[Trabajo estimado (en horas)]])&gt;PorcentajeMarca,1,0)),"")</f>
        <v/>
      </c>
      <c r="L17" s="10"/>
      <c r="M17" s="28" t="str">
        <f>IFERROR(IF(SeguimientoDeProyectos[Duración real (en días)]=0,"",IF(ABS((SeguimientoDeProyectos[[#This Row],[Duración real (en días)]]-SeguimientoDeProyectos[[#This Row],[Duración estimada (en días)]])/SeguimientoDeProyectos[[#This Row],[Duración estimada (en días)]])&gt;PorcentajeMarca,1,0)),"")</f>
        <v/>
      </c>
      <c r="N17" s="14" t="str">
        <f>IF(COUNTA('Seguimiento de proyectos'!$I17,'Seguimiento de proyectos'!$J17)&lt;&gt;2,"",DAYS360('Seguimiento de proyectos'!$I17,'Seguimiento de proyectos'!$J17,FALSE))</f>
        <v/>
      </c>
      <c r="O17" s="8"/>
    </row>
    <row r="18" spans="2:15" ht="30" customHeight="1" x14ac:dyDescent="0.3">
      <c r="B18" s="8" t="s">
        <v>41</v>
      </c>
      <c r="C18" s="8" t="s">
        <v>29</v>
      </c>
      <c r="D18" s="8" t="s">
        <v>25</v>
      </c>
      <c r="E18" s="9">
        <v>43726</v>
      </c>
      <c r="F18" s="9">
        <v>43730</v>
      </c>
      <c r="G18" s="10">
        <v>7</v>
      </c>
      <c r="H18" s="26">
        <f>IF(COUNTA('Seguimiento de proyectos'!$E18,'Seguimiento de proyectos'!$F18)&lt;&gt;2,"",DAYS360('Seguimiento de proyectos'!$E18,'Seguimiento de proyectos'!$F18,FALSE))</f>
        <v>4</v>
      </c>
      <c r="I18" s="27"/>
      <c r="J18" s="9"/>
      <c r="K18" s="28" t="str">
        <f>IFERROR(IF(SeguimientoDeProyectos[Trabajo real (en horas)]=0,"",IF(ABS((SeguimientoDeProyectos[[#This Row],[Trabajo real (en horas)]]-SeguimientoDeProyectos[[#This Row],[Trabajo estimado (en horas)]])/SeguimientoDeProyectos[[#This Row],[Trabajo estimado (en horas)]])&gt;PorcentajeMarca,1,0)),"")</f>
        <v/>
      </c>
      <c r="L18" s="10"/>
      <c r="M18" s="28" t="str">
        <f>IFERROR(IF(SeguimientoDeProyectos[Duración real (en días)]=0,"",IF(ABS((SeguimientoDeProyectos[[#This Row],[Duración real (en días)]]-SeguimientoDeProyectos[[#This Row],[Duración estimada (en días)]])/SeguimientoDeProyectos[[#This Row],[Duración estimada (en días)]])&gt;PorcentajeMarca,1,0)),"")</f>
        <v/>
      </c>
      <c r="N18" s="14" t="str">
        <f>IF(COUNTA('Seguimiento de proyectos'!$I18,'Seguimiento de proyectos'!$J18)&lt;&gt;2,"",DAYS360('Seguimiento de proyectos'!$I18,'Seguimiento de proyectos'!$J18,FALSE))</f>
        <v/>
      </c>
      <c r="O18" s="8"/>
    </row>
    <row r="19" spans="2:15" ht="30" customHeight="1" x14ac:dyDescent="0.3">
      <c r="B19" s="8" t="s">
        <v>42</v>
      </c>
      <c r="C19" s="8" t="s">
        <v>29</v>
      </c>
      <c r="D19" s="8" t="s">
        <v>27</v>
      </c>
      <c r="E19" s="9">
        <v>43714</v>
      </c>
      <c r="F19" s="9">
        <v>43715</v>
      </c>
      <c r="G19" s="10">
        <v>2</v>
      </c>
      <c r="H19" s="26">
        <f>IF(COUNTA('Seguimiento de proyectos'!$E19,'Seguimiento de proyectos'!$F19)&lt;&gt;2,"",DAYS360('Seguimiento de proyectos'!$E19,'Seguimiento de proyectos'!$F19,FALSE))</f>
        <v>1</v>
      </c>
      <c r="I19" s="27"/>
      <c r="J19" s="9"/>
      <c r="K19" s="28" t="str">
        <f>IFERROR(IF(SeguimientoDeProyectos[Trabajo real (en horas)]=0,"",IF(ABS((SeguimientoDeProyectos[[#This Row],[Trabajo real (en horas)]]-SeguimientoDeProyectos[[#This Row],[Trabajo estimado (en horas)]])/SeguimientoDeProyectos[[#This Row],[Trabajo estimado (en horas)]])&gt;PorcentajeMarca,1,0)),"")</f>
        <v/>
      </c>
      <c r="L19" s="10"/>
      <c r="M19" s="28" t="str">
        <f>IFERROR(IF(SeguimientoDeProyectos[Duración real (en días)]=0,"",IF(ABS((SeguimientoDeProyectos[[#This Row],[Duración real (en días)]]-SeguimientoDeProyectos[[#This Row],[Duración estimada (en días)]])/SeguimientoDeProyectos[[#This Row],[Duración estimada (en días)]])&gt;PorcentajeMarca,1,0)),"")</f>
        <v/>
      </c>
      <c r="N19" s="14" t="str">
        <f>IF(COUNTA('Seguimiento de proyectos'!$I19,'Seguimiento de proyectos'!$J19)&lt;&gt;2,"",DAYS360('Seguimiento de proyectos'!$I19,'Seguimiento de proyectos'!$J19,FALSE))</f>
        <v/>
      </c>
      <c r="O19" s="8"/>
    </row>
    <row r="20" spans="2:15" ht="30" customHeight="1" x14ac:dyDescent="0.3">
      <c r="B20" s="8" t="s">
        <v>50</v>
      </c>
      <c r="C20" s="8" t="s">
        <v>29</v>
      </c>
      <c r="D20" s="8" t="s">
        <v>27</v>
      </c>
      <c r="E20" s="9">
        <v>43715</v>
      </c>
      <c r="F20" s="9">
        <v>43718</v>
      </c>
      <c r="G20" s="10">
        <v>5</v>
      </c>
      <c r="H20" s="26">
        <f>IF(COUNTA('Seguimiento de proyectos'!$E20,'Seguimiento de proyectos'!$F20)&lt;&gt;2,"",DAYS360('Seguimiento de proyectos'!$E20,'Seguimiento de proyectos'!$F20,FALSE))</f>
        <v>3</v>
      </c>
      <c r="I20" s="27"/>
      <c r="J20" s="9"/>
      <c r="K20" s="28" t="str">
        <f>IFERROR(IF(SeguimientoDeProyectos[Trabajo real (en horas)]=0,"",IF(ABS((SeguimientoDeProyectos[[#This Row],[Trabajo real (en horas)]]-SeguimientoDeProyectos[[#This Row],[Trabajo estimado (en horas)]])/SeguimientoDeProyectos[[#This Row],[Trabajo estimado (en horas)]])&gt;PorcentajeMarca,1,0)),"")</f>
        <v/>
      </c>
      <c r="L20" s="10"/>
      <c r="M20" s="28" t="str">
        <f>IFERROR(IF(SeguimientoDeProyectos[Duración real (en días)]=0,"",IF(ABS((SeguimientoDeProyectos[[#This Row],[Duración real (en días)]]-SeguimientoDeProyectos[[#This Row],[Duración estimada (en días)]])/SeguimientoDeProyectos[[#This Row],[Duración estimada (en días)]])&gt;PorcentajeMarca,1,0)),"")</f>
        <v/>
      </c>
      <c r="N20" s="14" t="str">
        <f>IF(COUNTA('Seguimiento de proyectos'!$I20,'Seguimiento de proyectos'!$J20)&lt;&gt;2,"",DAYS360('Seguimiento de proyectos'!$I20,'Seguimiento de proyectos'!$J20,FALSE))</f>
        <v/>
      </c>
      <c r="O20" s="8"/>
    </row>
    <row r="21" spans="2:15" ht="30" customHeight="1" x14ac:dyDescent="0.3">
      <c r="B21" s="8" t="s">
        <v>43</v>
      </c>
      <c r="C21" s="8" t="s">
        <v>29</v>
      </c>
      <c r="D21" s="8" t="s">
        <v>27</v>
      </c>
      <c r="E21" s="9">
        <v>43715</v>
      </c>
      <c r="F21" s="9">
        <v>43718</v>
      </c>
      <c r="G21" s="10">
        <v>5</v>
      </c>
      <c r="H21" s="26">
        <f>IF(COUNTA('Seguimiento de proyectos'!$E21,'Seguimiento de proyectos'!$F21)&lt;&gt;2,"",DAYS360('Seguimiento de proyectos'!$E21,'Seguimiento de proyectos'!$F21,FALSE))</f>
        <v>3</v>
      </c>
      <c r="I21" s="27"/>
      <c r="J21" s="9"/>
      <c r="K21" s="28" t="str">
        <f>IFERROR(IF(SeguimientoDeProyectos[Trabajo real (en horas)]=0,"",IF(ABS((SeguimientoDeProyectos[[#This Row],[Trabajo real (en horas)]]-SeguimientoDeProyectos[[#This Row],[Trabajo estimado (en horas)]])/SeguimientoDeProyectos[[#This Row],[Trabajo estimado (en horas)]])&gt;PorcentajeMarca,1,0)),"")</f>
        <v/>
      </c>
      <c r="L21" s="10"/>
      <c r="M21" s="28" t="str">
        <f>IFERROR(IF(SeguimientoDeProyectos[Duración real (en días)]=0,"",IF(ABS((SeguimientoDeProyectos[[#This Row],[Duración real (en días)]]-SeguimientoDeProyectos[[#This Row],[Duración estimada (en días)]])/SeguimientoDeProyectos[[#This Row],[Duración estimada (en días)]])&gt;PorcentajeMarca,1,0)),"")</f>
        <v/>
      </c>
      <c r="N21" s="14" t="str">
        <f>IF(COUNTA('Seguimiento de proyectos'!$I21,'Seguimiento de proyectos'!$J21)&lt;&gt;2,"",DAYS360('Seguimiento de proyectos'!$I21,'Seguimiento de proyectos'!$J21,FALSE))</f>
        <v/>
      </c>
      <c r="O21" s="8"/>
    </row>
    <row r="22" spans="2:15" ht="48" customHeight="1" x14ac:dyDescent="0.3">
      <c r="B22" s="8" t="s">
        <v>44</v>
      </c>
      <c r="C22" s="8" t="s">
        <v>29</v>
      </c>
      <c r="D22" s="8" t="s">
        <v>27</v>
      </c>
      <c r="E22" s="9">
        <v>43719</v>
      </c>
      <c r="F22" s="9">
        <v>43721</v>
      </c>
      <c r="G22" s="10">
        <v>6</v>
      </c>
      <c r="H22" s="26">
        <f>IF(COUNTA('Seguimiento de proyectos'!$E22,'Seguimiento de proyectos'!$F22)&lt;&gt;2,"",DAYS360('Seguimiento de proyectos'!$E22,'Seguimiento de proyectos'!$F22,FALSE))</f>
        <v>2</v>
      </c>
      <c r="I22" s="27"/>
      <c r="J22" s="9"/>
      <c r="K22" s="28" t="str">
        <f>IFERROR(IF(SeguimientoDeProyectos[Trabajo real (en horas)]=0,"",IF(ABS((SeguimientoDeProyectos[[#This Row],[Trabajo real (en horas)]]-SeguimientoDeProyectos[[#This Row],[Trabajo estimado (en horas)]])/SeguimientoDeProyectos[[#This Row],[Trabajo estimado (en horas)]])&gt;PorcentajeMarca,1,0)),"")</f>
        <v/>
      </c>
      <c r="L22" s="10"/>
      <c r="M22" s="28" t="str">
        <f>IFERROR(IF(SeguimientoDeProyectos[Duración real (en días)]=0,"",IF(ABS((SeguimientoDeProyectos[[#This Row],[Duración real (en días)]]-SeguimientoDeProyectos[[#This Row],[Duración estimada (en días)]])/SeguimientoDeProyectos[[#This Row],[Duración estimada (en días)]])&gt;PorcentajeMarca,1,0)),"")</f>
        <v/>
      </c>
      <c r="N22" s="14" t="str">
        <f>IF(COUNTA('Seguimiento de proyectos'!$I22,'Seguimiento de proyectos'!$J22)&lt;&gt;2,"",DAYS360('Seguimiento de proyectos'!$I22,'Seguimiento de proyectos'!$J22,FALSE))</f>
        <v/>
      </c>
      <c r="O22" s="8"/>
    </row>
    <row r="23" spans="2:15" ht="30" customHeight="1" x14ac:dyDescent="0.3">
      <c r="B23" s="8" t="s">
        <v>45</v>
      </c>
      <c r="C23" s="8" t="s">
        <v>29</v>
      </c>
      <c r="D23" s="8" t="s">
        <v>27</v>
      </c>
      <c r="E23" s="9">
        <v>43722</v>
      </c>
      <c r="F23" s="9">
        <v>43725</v>
      </c>
      <c r="G23" s="10">
        <v>7</v>
      </c>
      <c r="H23" s="26">
        <f>IF(COUNTA('Seguimiento de proyectos'!$E23,'Seguimiento de proyectos'!$F23)&lt;&gt;2,"",DAYS360('Seguimiento de proyectos'!$E23,'Seguimiento de proyectos'!$F23,FALSE))</f>
        <v>3</v>
      </c>
      <c r="I23" s="27"/>
      <c r="J23" s="9"/>
      <c r="K23" s="28" t="str">
        <f>IFERROR(IF(SeguimientoDeProyectos[Trabajo real (en horas)]=0,"",IF(ABS((SeguimientoDeProyectos[[#This Row],[Trabajo real (en horas)]]-SeguimientoDeProyectos[[#This Row],[Trabajo estimado (en horas)]])/SeguimientoDeProyectos[[#This Row],[Trabajo estimado (en horas)]])&gt;PorcentajeMarca,1,0)),"")</f>
        <v/>
      </c>
      <c r="L23" s="10"/>
      <c r="M23" s="28" t="str">
        <f>IFERROR(IF(SeguimientoDeProyectos[Duración real (en días)]=0,"",IF(ABS((SeguimientoDeProyectos[[#This Row],[Duración real (en días)]]-SeguimientoDeProyectos[[#This Row],[Duración estimada (en días)]])/SeguimientoDeProyectos[[#This Row],[Duración estimada (en días)]])&gt;PorcentajeMarca,1,0)),"")</f>
        <v/>
      </c>
      <c r="N23" s="14" t="str">
        <f>IF(COUNTA('Seguimiento de proyectos'!$I23,'Seguimiento de proyectos'!$J23)&lt;&gt;2,"",DAYS360('Seguimiento de proyectos'!$I23,'Seguimiento de proyectos'!$J23,FALSE))</f>
        <v/>
      </c>
      <c r="O23" s="8"/>
    </row>
    <row r="24" spans="2:15" ht="30" customHeight="1" x14ac:dyDescent="0.3">
      <c r="B24" s="8" t="s">
        <v>46</v>
      </c>
      <c r="C24" s="8" t="s">
        <v>29</v>
      </c>
      <c r="D24" s="8" t="s">
        <v>27</v>
      </c>
      <c r="E24" s="9">
        <v>43726</v>
      </c>
      <c r="F24" s="9">
        <v>43729</v>
      </c>
      <c r="G24" s="10">
        <v>6</v>
      </c>
      <c r="H24" s="26">
        <f>IF(COUNTA('Seguimiento de proyectos'!$E24,'Seguimiento de proyectos'!$F24)&lt;&gt;2,"",DAYS360('Seguimiento de proyectos'!$E24,'Seguimiento de proyectos'!$F24,FALSE))</f>
        <v>3</v>
      </c>
      <c r="I24" s="27"/>
      <c r="J24" s="9"/>
      <c r="K24" s="28" t="str">
        <f>IFERROR(IF(SeguimientoDeProyectos[Trabajo real (en horas)]=0,"",IF(ABS((SeguimientoDeProyectos[[#This Row],[Trabajo real (en horas)]]-SeguimientoDeProyectos[[#This Row],[Trabajo estimado (en horas)]])/SeguimientoDeProyectos[[#This Row],[Trabajo estimado (en horas)]])&gt;PorcentajeMarca,1,0)),"")</f>
        <v/>
      </c>
      <c r="L24" s="10"/>
      <c r="M24" s="28" t="str">
        <f>IFERROR(IF(SeguimientoDeProyectos[Duración real (en días)]=0,"",IF(ABS((SeguimientoDeProyectos[[#This Row],[Duración real (en días)]]-SeguimientoDeProyectos[[#This Row],[Duración estimada (en días)]])/SeguimientoDeProyectos[[#This Row],[Duración estimada (en días)]])&gt;PorcentajeMarca,1,0)),"")</f>
        <v/>
      </c>
      <c r="N24" s="14" t="str">
        <f>IF(COUNTA('Seguimiento de proyectos'!$I24,'Seguimiento de proyectos'!$J24)&lt;&gt;2,"",DAYS360('Seguimiento de proyectos'!$I24,'Seguimiento de proyectos'!$J24,FALSE))</f>
        <v/>
      </c>
      <c r="O24" s="8"/>
    </row>
    <row r="25" spans="2:15" ht="30" customHeight="1" x14ac:dyDescent="0.3">
      <c r="B25" s="8" t="s">
        <v>47</v>
      </c>
      <c r="C25" s="8" t="s">
        <v>30</v>
      </c>
      <c r="D25" s="8" t="s">
        <v>26</v>
      </c>
      <c r="E25" s="9">
        <v>43718</v>
      </c>
      <c r="F25" s="9">
        <v>43719</v>
      </c>
      <c r="G25" s="10">
        <v>4</v>
      </c>
      <c r="H25" s="26">
        <f>IF(COUNTA('Seguimiento de proyectos'!$E25,'Seguimiento de proyectos'!$F25)&lt;&gt;2,"",DAYS360('Seguimiento de proyectos'!$E25,'Seguimiento de proyectos'!$F25,FALSE))</f>
        <v>1</v>
      </c>
      <c r="I25" s="27"/>
      <c r="J25" s="9"/>
      <c r="K25" s="28" t="str">
        <f>IFERROR(IF(SeguimientoDeProyectos[Trabajo real (en horas)]=0,"",IF(ABS((SeguimientoDeProyectos[[#This Row],[Trabajo real (en horas)]]-SeguimientoDeProyectos[[#This Row],[Trabajo estimado (en horas)]])/SeguimientoDeProyectos[[#This Row],[Trabajo estimado (en horas)]])&gt;PorcentajeMarca,1,0)),"")</f>
        <v/>
      </c>
      <c r="L25" s="10"/>
      <c r="M25" s="28" t="str">
        <f>IFERROR(IF(SeguimientoDeProyectos[Duración real (en días)]=0,"",IF(ABS((SeguimientoDeProyectos[[#This Row],[Duración real (en días)]]-SeguimientoDeProyectos[[#This Row],[Duración estimada (en días)]])/SeguimientoDeProyectos[[#This Row],[Duración estimada (en días)]])&gt;PorcentajeMarca,1,0)),"")</f>
        <v/>
      </c>
      <c r="N25" s="14" t="str">
        <f>IF(COUNTA('Seguimiento de proyectos'!$I25,'Seguimiento de proyectos'!$J25)&lt;&gt;2,"",DAYS360('Seguimiento de proyectos'!$I25,'Seguimiento de proyectos'!$J25,FALSE))</f>
        <v/>
      </c>
      <c r="O25" s="8"/>
    </row>
    <row r="26" spans="2:15" ht="51.75" customHeight="1" x14ac:dyDescent="0.3">
      <c r="B26" s="8" t="s">
        <v>48</v>
      </c>
      <c r="C26" s="8" t="s">
        <v>30</v>
      </c>
      <c r="D26" s="8" t="s">
        <v>26</v>
      </c>
      <c r="E26" s="9">
        <v>43720</v>
      </c>
      <c r="F26" s="9">
        <v>43722</v>
      </c>
      <c r="G26" s="10">
        <v>4</v>
      </c>
      <c r="H26" s="26">
        <f>IF(COUNTA('Seguimiento de proyectos'!$E26,'Seguimiento de proyectos'!$F26)&lt;&gt;2,"",DAYS360('Seguimiento de proyectos'!$E26,'Seguimiento de proyectos'!$F26,FALSE))</f>
        <v>2</v>
      </c>
      <c r="I26" s="27"/>
      <c r="J26" s="9"/>
      <c r="K26" s="28" t="str">
        <f>IFERROR(IF(SeguimientoDeProyectos[Trabajo real (en horas)]=0,"",IF(ABS((SeguimientoDeProyectos[[#This Row],[Trabajo real (en horas)]]-SeguimientoDeProyectos[[#This Row],[Trabajo estimado (en horas)]])/SeguimientoDeProyectos[[#This Row],[Trabajo estimado (en horas)]])&gt;PorcentajeMarca,1,0)),"")</f>
        <v/>
      </c>
      <c r="L26" s="10"/>
      <c r="M26" s="28" t="str">
        <f>IFERROR(IF(SeguimientoDeProyectos[Duración real (en días)]=0,"",IF(ABS((SeguimientoDeProyectos[[#This Row],[Duración real (en días)]]-SeguimientoDeProyectos[[#This Row],[Duración estimada (en días)]])/SeguimientoDeProyectos[[#This Row],[Duración estimada (en días)]])&gt;PorcentajeMarca,1,0)),"")</f>
        <v/>
      </c>
      <c r="N26" s="14" t="str">
        <f>IF(COUNTA('Seguimiento de proyectos'!$I26,'Seguimiento de proyectos'!$J26)&lt;&gt;2,"",DAYS360('Seguimiento de proyectos'!$I26,'Seguimiento de proyectos'!$J26,FALSE))</f>
        <v/>
      </c>
      <c r="O26" s="8"/>
    </row>
    <row r="27" spans="2:15" ht="30" customHeight="1" x14ac:dyDescent="0.3">
      <c r="B27" s="8" t="s">
        <v>49</v>
      </c>
      <c r="C27" s="8" t="s">
        <v>31</v>
      </c>
      <c r="D27" s="8" t="s">
        <v>26</v>
      </c>
      <c r="E27" s="9">
        <v>43720</v>
      </c>
      <c r="F27" s="9">
        <v>43722</v>
      </c>
      <c r="G27" s="10">
        <v>4</v>
      </c>
      <c r="H27" s="26">
        <f>IF(COUNTA('Seguimiento de proyectos'!$E27,'Seguimiento de proyectos'!$F27)&lt;&gt;2,"",DAYS360('Seguimiento de proyectos'!$E27,'Seguimiento de proyectos'!$F27,FALSE))</f>
        <v>2</v>
      </c>
      <c r="I27" s="27"/>
      <c r="J27" s="9"/>
      <c r="K27" s="28" t="str">
        <f>IFERROR(IF(SeguimientoDeProyectos[Trabajo real (en horas)]=0,"",IF(ABS((SeguimientoDeProyectos[[#This Row],[Trabajo real (en horas)]]-SeguimientoDeProyectos[[#This Row],[Trabajo estimado (en horas)]])/SeguimientoDeProyectos[[#This Row],[Trabajo estimado (en horas)]])&gt;PorcentajeMarca,1,0)),"")</f>
        <v/>
      </c>
      <c r="L27" s="10"/>
      <c r="M27" s="28" t="str">
        <f>IFERROR(IF(SeguimientoDeProyectos[Duración real (en días)]=0,"",IF(ABS((SeguimientoDeProyectos[[#This Row],[Duración real (en días)]]-SeguimientoDeProyectos[[#This Row],[Duración estimada (en días)]])/SeguimientoDeProyectos[[#This Row],[Duración estimada (en días)]])&gt;PorcentajeMarca,1,0)),"")</f>
        <v/>
      </c>
      <c r="N27" s="14" t="str">
        <f>IF(COUNTA('Seguimiento de proyectos'!$I27,'Seguimiento de proyectos'!$J27)&lt;&gt;2,"",DAYS360('Seguimiento de proyectos'!$I27,'Seguimiento de proyectos'!$J27,FALSE))</f>
        <v/>
      </c>
      <c r="O27" s="8"/>
    </row>
    <row r="28" spans="2:15" ht="30" customHeight="1" x14ac:dyDescent="0.3">
      <c r="B28" s="33" t="s">
        <v>52</v>
      </c>
      <c r="C28" s="33" t="s">
        <v>54</v>
      </c>
      <c r="D28" s="33" t="s">
        <v>53</v>
      </c>
      <c r="E28" s="34">
        <v>43718</v>
      </c>
      <c r="F28" s="34">
        <v>43718</v>
      </c>
      <c r="G28" s="35">
        <v>1</v>
      </c>
      <c r="H28" s="36">
        <f>IF(COUNTA('Seguimiento de proyectos'!$E28,'Seguimiento de proyectos'!$F28)&lt;&gt;2,"",DAYS360('Seguimiento de proyectos'!$E28,'Seguimiento de proyectos'!$F28,FALSE))</f>
        <v>0</v>
      </c>
      <c r="I28" s="37"/>
      <c r="J28" s="38"/>
      <c r="K28" s="39" t="str">
        <f>IFERROR(IF(SeguimientoDeProyectos[Trabajo real (en horas)]=0,"",IF(ABS((SeguimientoDeProyectos[[#This Row],[Trabajo real (en horas)]]-SeguimientoDeProyectos[[#This Row],[Trabajo estimado (en horas)]])/SeguimientoDeProyectos[[#This Row],[Trabajo estimado (en horas)]])&gt;PorcentajeMarca,1,0)),"")</f>
        <v/>
      </c>
      <c r="L28" s="35"/>
      <c r="M28" s="39" t="str">
        <f>IFERROR(IF(SeguimientoDeProyectos[Duración real (en días)]=0,"",IF(ABS((SeguimientoDeProyectos[[#This Row],[Duración real (en días)]]-SeguimientoDeProyectos[[#This Row],[Duración estimada (en días)]])/SeguimientoDeProyectos[[#This Row],[Duración estimada (en días)]])&gt;PorcentajeMarca,1,0)),"")</f>
        <v/>
      </c>
      <c r="N28" s="40" t="str">
        <f>IF(COUNTA('Seguimiento de proyectos'!$I28,'Seguimiento de proyectos'!$J28)&lt;&gt;2,"",DAYS360('Seguimiento de proyectos'!$I28,'Seguimiento de proyectos'!$J28,FALSE))</f>
        <v/>
      </c>
      <c r="O28" s="33"/>
    </row>
    <row r="29" spans="2:15" ht="30" customHeight="1" x14ac:dyDescent="0.3">
      <c r="B29" s="33" t="s">
        <v>52</v>
      </c>
      <c r="C29" s="33" t="s">
        <v>54</v>
      </c>
      <c r="D29" s="33" t="s">
        <v>53</v>
      </c>
      <c r="E29" s="34">
        <v>43725</v>
      </c>
      <c r="F29" s="34">
        <v>43725</v>
      </c>
      <c r="G29" s="35">
        <v>1</v>
      </c>
      <c r="H29" s="36">
        <f>IF(COUNTA('Seguimiento de proyectos'!$E29,'Seguimiento de proyectos'!$F29)&lt;&gt;2,"",DAYS360('Seguimiento de proyectos'!$E29,'Seguimiento de proyectos'!$F29,FALSE))</f>
        <v>0</v>
      </c>
      <c r="I29" s="37"/>
      <c r="J29" s="38"/>
      <c r="K29" s="39" t="str">
        <f>IFERROR(IF(SeguimientoDeProyectos[Trabajo real (en horas)]=0,"",IF(ABS((SeguimientoDeProyectos[[#This Row],[Trabajo real (en horas)]]-SeguimientoDeProyectos[[#This Row],[Trabajo estimado (en horas)]])/SeguimientoDeProyectos[[#This Row],[Trabajo estimado (en horas)]])&gt;PorcentajeMarca,1,0)),"")</f>
        <v/>
      </c>
      <c r="L29" s="35"/>
      <c r="M29" s="39" t="str">
        <f>IFERROR(IF(SeguimientoDeProyectos[Duración real (en días)]=0,"",IF(ABS((SeguimientoDeProyectos[[#This Row],[Duración real (en días)]]-SeguimientoDeProyectos[[#This Row],[Duración estimada (en días)]])/SeguimientoDeProyectos[[#This Row],[Duración estimada (en días)]])&gt;PorcentajeMarca,1,0)),"")</f>
        <v/>
      </c>
      <c r="N29" s="40" t="str">
        <f>IF(COUNTA('Seguimiento de proyectos'!$I29,'Seguimiento de proyectos'!$J29)&lt;&gt;2,"",DAYS360('Seguimiento de proyectos'!$I29,'Seguimiento de proyectos'!$J29,FALSE))</f>
        <v/>
      </c>
      <c r="O29" s="33"/>
    </row>
    <row r="30" spans="2:15" ht="30" customHeight="1" x14ac:dyDescent="0.3">
      <c r="B30" s="33" t="s">
        <v>52</v>
      </c>
      <c r="C30" s="33" t="s">
        <v>54</v>
      </c>
      <c r="D30" s="33" t="s">
        <v>53</v>
      </c>
      <c r="E30" s="34">
        <v>43732</v>
      </c>
      <c r="F30" s="34">
        <v>43732</v>
      </c>
      <c r="G30" s="35">
        <v>1</v>
      </c>
      <c r="H30" s="36">
        <f>IF(COUNTA('Seguimiento de proyectos'!$E30,'Seguimiento de proyectos'!$F30)&lt;&gt;2,"",DAYS360('Seguimiento de proyectos'!$E30,'Seguimiento de proyectos'!$F30,FALSE))</f>
        <v>0</v>
      </c>
      <c r="I30" s="37"/>
      <c r="J30" s="38"/>
      <c r="K30" s="39" t="str">
        <f>IFERROR(IF(SeguimientoDeProyectos[Trabajo real (en horas)]=0,"",IF(ABS((SeguimientoDeProyectos[[#This Row],[Trabajo real (en horas)]]-SeguimientoDeProyectos[[#This Row],[Trabajo estimado (en horas)]])/SeguimientoDeProyectos[[#This Row],[Trabajo estimado (en horas)]])&gt;PorcentajeMarca,1,0)),"")</f>
        <v/>
      </c>
      <c r="L30" s="35"/>
      <c r="M30" s="39" t="str">
        <f>IFERROR(IF(SeguimientoDeProyectos[Duración real (en días)]=0,"",IF(ABS((SeguimientoDeProyectos[[#This Row],[Duración real (en días)]]-SeguimientoDeProyectos[[#This Row],[Duración estimada (en días)]])/SeguimientoDeProyectos[[#This Row],[Duración estimada (en días)]])&gt;PorcentajeMarca,1,0)),"")</f>
        <v/>
      </c>
      <c r="N30" s="40" t="str">
        <f>IF(COUNTA('Seguimiento de proyectos'!$I30,'Seguimiento de proyectos'!$J30)&lt;&gt;2,"",DAYS360('Seguimiento de proyectos'!$I30,'Seguimiento de proyectos'!$J30,FALSE))</f>
        <v/>
      </c>
      <c r="O30" s="33"/>
    </row>
    <row r="31" spans="2:15" ht="30" customHeight="1" x14ac:dyDescent="0.3">
      <c r="B31" s="29"/>
      <c r="C31" s="29"/>
      <c r="D31" s="29"/>
      <c r="E31" s="30"/>
      <c r="F31" s="30"/>
      <c r="G31" s="31"/>
      <c r="H31" s="26"/>
      <c r="I31" s="27"/>
      <c r="J31" s="30"/>
      <c r="K31" s="28"/>
      <c r="L31" s="31"/>
      <c r="M31" s="28"/>
      <c r="N31" s="32"/>
      <c r="O31" s="29"/>
    </row>
  </sheetData>
  <conditionalFormatting sqref="L5:L7 L10:L28">
    <cfRule type="expression" dxfId="30" priority="22">
      <formula>(ABS((L5-G5))/G5)&gt;PorcentajeMarca</formula>
    </cfRule>
  </conditionalFormatting>
  <conditionalFormatting sqref="N5:N7 N10:N28">
    <cfRule type="expression" dxfId="29" priority="24">
      <formula>(ABS((N5-H5))/H5)&gt;PorcentajeMarca</formula>
    </cfRule>
  </conditionalFormatting>
  <conditionalFormatting sqref="L8">
    <cfRule type="expression" dxfId="28" priority="13">
      <formula>(ABS((L8-G8))/G8)&gt;PorcentajeMarca</formula>
    </cfRule>
  </conditionalFormatting>
  <conditionalFormatting sqref="N8">
    <cfRule type="expression" dxfId="27" priority="14">
      <formula>(ABS((N8-H8))/H8)&gt;PorcentajeMarca</formula>
    </cfRule>
  </conditionalFormatting>
  <conditionalFormatting sqref="L9">
    <cfRule type="expression" dxfId="26" priority="9">
      <formula>(ABS((L9-G9))/G9)&gt;PorcentajeMarca</formula>
    </cfRule>
  </conditionalFormatting>
  <conditionalFormatting sqref="N9">
    <cfRule type="expression" dxfId="25" priority="10">
      <formula>(ABS((N9-H9))/H9)&gt;PorcentajeMarca</formula>
    </cfRule>
  </conditionalFormatting>
  <conditionalFormatting sqref="L29">
    <cfRule type="expression" dxfId="24" priority="5">
      <formula>(ABS((L29-G29))/G29)&gt;PorcentajeMarca</formula>
    </cfRule>
  </conditionalFormatting>
  <conditionalFormatting sqref="N29">
    <cfRule type="expression" dxfId="23" priority="6">
      <formula>(ABS((N29-H29))/H29)&gt;PorcentajeMarca</formula>
    </cfRule>
  </conditionalFormatting>
  <conditionalFormatting sqref="L30">
    <cfRule type="expression" dxfId="22" priority="1">
      <formula>(ABS((L30-G30))/G30)&gt;PorcentajeMarca</formula>
    </cfRule>
  </conditionalFormatting>
  <conditionalFormatting sqref="N30">
    <cfRule type="expression" dxfId="21" priority="2">
      <formula>(ABS((N30-H30))/H30)&gt;PorcentajeMarca</formula>
    </cfRule>
  </conditionalFormatting>
  <dataValidations count="18">
    <dataValidation allowBlank="1" showInputMessage="1" prompt="Indique los proyectos en la hoja de seguimiento de proyectos. Defina el porcentaje superior/inferior para D2. El trabajo real en horas y la duración real en días resaltarán los valores superior/inferior en negrita roja, y una bandera en K y M." sqref="A1"/>
    <dataValidation allowBlank="1" showInputMessage="1" showErrorMessage="1" prompt="El porcentaje superior o inferior personalizable usado para resaltar el trabajo real en horas y días en la tabla del proyecto que están por encima o por debajo de este número." sqref="D2"/>
    <dataValidation type="list" allowBlank="1" showInputMessage="1" showErrorMessage="1" error="Seleccione una categoría de la lista o cree una categoría para mostrarla en esta lista desde la hoja de cálculo de configuración." sqref="C5:C30">
      <formula1>ListaDeCategorías</formula1>
    </dataValidation>
    <dataValidation type="list" allowBlank="1" showInputMessage="1" showErrorMessage="1" error="Seleccione un empleado de la lista o cree un empleado para mostrarlo en esta lista desde la hoja de cálculo de configuración." sqref="D5:D30">
      <formula1>ListaDeEmpleados</formula1>
    </dataValidation>
    <dataValidation allowBlank="1" showInputMessage="1" showErrorMessage="1" prompt="Escriba en esta columna los nombres de proyecto" sqref="B4"/>
    <dataValidation allowBlank="1" showInputMessage="1" showErrorMessage="1" prompt="Seleccione en esta columna el nombre de categoría de la lista desplegable de cada celda. Las opciones de esta lista se definen en la hoja de configuración. Presione ALT+FLECHA ABAJO para recorrer la lista y ENTRAR para seleccionar." sqref="C4"/>
    <dataValidation allowBlank="1" showInputMessage="1" showErrorMessage="1" prompt="Seleccione el nombre del empleado en la lista desplegable en cada celda de esta columna. Las opciones se definen en la hoja de cálculo de configuración. Presione ALT+FLECHA ABAJO para ir a la lista y, después, presione ENTRAR para realizar una selección." sqref="D4"/>
    <dataValidation allowBlank="1" showInputMessage="1" showErrorMessage="1" prompt="Especifique en esta columna la fecha de inicio estimada del proyecto." sqref="E4"/>
    <dataValidation allowBlank="1" showInputMessage="1" showErrorMessage="1" prompt="Especifique en esta columna la fecha de finalización estimada del proyecto." sqref="F4"/>
    <dataValidation allowBlank="1" showInputMessage="1" showErrorMessage="1" prompt="Especifique el trabajo estimado del proyecto en horas." sqref="G4"/>
    <dataValidation allowBlank="1" showInputMessage="1" showErrorMessage="1" prompt="Especifique en esta columna la duración estimada del proyecto en días." sqref="H4"/>
    <dataValidation allowBlank="1" showInputMessage="1" showErrorMessage="1" prompt="Especifique en esta columna la fecha de inicio real del proyecto." sqref="I4"/>
    <dataValidation allowBlank="1" showInputMessage="1" showErrorMessage="1" prompt="Especifique en esta columna la fecha de finalización real del proyecto." sqref="J4"/>
    <dataValidation allowBlank="1" showInputMessage="1" showErrorMessage="1" prompt="Bandera de trabajo real sup./inf. (horas) del título de tabla de proyectos. Los valores de L que cumplen el límite sup./inf. generan una bandera en cada celda de la columna. Las celdas en blanco indican que los valores no cumplen el límite sup./inf." sqref="K4"/>
    <dataValidation allowBlank="1" showInputMessage="1" showErrorMessage="1" prompt="Bandera de duración real sup./inf. (días) del título de tabla de proyectos. Los valores de N que cumplen el límite sup./inf. generan una bandera en cada celda de la columna. Las celdas en blanco indican que los valores no cumplen el límite sup./inf." sqref="M4"/>
    <dataValidation allowBlank="1" showInputMessage="1" showErrorMessage="1" prompt="Escriba el trabajo real del proyecto en horas. Los valores que cumplen los criterios de límite superior o inferior se resaltan en rojo y en negrita, y generan un icono de bandera en cada celda en la columna K de la izquierda." sqref="L4"/>
    <dataValidation allowBlank="1" showInputMessage="1" showErrorMessage="1" prompt="Escriba la duración del proyecto real en días. Los valores que cumplen los criterios de límite superior o inferior se resaltan en rojo y en negrita, y generan un icono de bandera en cada celda en la columna M de la izquierda." sqref="N4"/>
    <dataValidation allowBlank="1" showInputMessage="1" showErrorMessage="1" prompt="Escriba en esta columna las notas para los proyectos." sqref="O4"/>
  </dataValidations>
  <printOptions horizontalCentered="1"/>
  <pageMargins left="0.25" right="0.25" top="0.5" bottom="0.5" header="0.3" footer="0.3"/>
  <pageSetup paperSize="9" scale="52" fitToHeight="0" orientation="landscape" r:id="rId1"/>
  <headerFooter differentFirst="1">
    <oddFooter>&amp;CPage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39"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K5:K7 K10:K28</xm:sqref>
        </x14:conditionalFormatting>
        <x14:conditionalFormatting xmlns:xm="http://schemas.microsoft.com/office/excel/2006/main">
          <x14:cfRule type="iconSet" priority="40"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M5:M7 M10:M28</xm:sqref>
        </x14:conditionalFormatting>
        <x14:conditionalFormatting xmlns:xm="http://schemas.microsoft.com/office/excel/2006/main">
          <x14:cfRule type="iconSet" priority="15" id="{97F5C891-934E-4A6A-9794-8D9EC210A0C1}">
            <x14:iconSet custom="1">
              <x14:cfvo type="percent">
                <xm:f>0</xm:f>
              </x14:cfvo>
              <x14:cfvo type="num">
                <xm:f>0</xm:f>
              </x14:cfvo>
              <x14:cfvo type="num">
                <xm:f>1</xm:f>
              </x14:cfvo>
              <x14:cfIcon iconSet="NoIcons" iconId="0"/>
              <x14:cfIcon iconSet="NoIcons" iconId="0"/>
              <x14:cfIcon iconSet="3Flags" iconId="0"/>
            </x14:iconSet>
          </x14:cfRule>
          <xm:sqref>K8</xm:sqref>
        </x14:conditionalFormatting>
        <x14:conditionalFormatting xmlns:xm="http://schemas.microsoft.com/office/excel/2006/main">
          <x14:cfRule type="iconSet" priority="16" id="{59DAD741-96EE-4524-81F3-5C74A995E026}">
            <x14:iconSet custom="1">
              <x14:cfvo type="percent">
                <xm:f>0</xm:f>
              </x14:cfvo>
              <x14:cfvo type="num">
                <xm:f>0</xm:f>
              </x14:cfvo>
              <x14:cfvo type="num">
                <xm:f>1</xm:f>
              </x14:cfvo>
              <x14:cfIcon iconSet="NoIcons" iconId="0"/>
              <x14:cfIcon iconSet="NoIcons" iconId="0"/>
              <x14:cfIcon iconSet="3Flags" iconId="0"/>
            </x14:iconSet>
          </x14:cfRule>
          <xm:sqref>M8</xm:sqref>
        </x14:conditionalFormatting>
        <x14:conditionalFormatting xmlns:xm="http://schemas.microsoft.com/office/excel/2006/main">
          <x14:cfRule type="iconSet" priority="11" id="{455F4F72-AC6E-4B50-BED6-9DF39093D2C5}">
            <x14:iconSet custom="1">
              <x14:cfvo type="percent">
                <xm:f>0</xm:f>
              </x14:cfvo>
              <x14:cfvo type="num">
                <xm:f>0</xm:f>
              </x14:cfvo>
              <x14:cfvo type="num">
                <xm:f>1</xm:f>
              </x14:cfvo>
              <x14:cfIcon iconSet="NoIcons" iconId="0"/>
              <x14:cfIcon iconSet="NoIcons" iconId="0"/>
              <x14:cfIcon iconSet="3Flags" iconId="0"/>
            </x14:iconSet>
          </x14:cfRule>
          <xm:sqref>K9</xm:sqref>
        </x14:conditionalFormatting>
        <x14:conditionalFormatting xmlns:xm="http://schemas.microsoft.com/office/excel/2006/main">
          <x14:cfRule type="iconSet" priority="12" id="{0CC0C0A4-7FD4-4DA1-930C-9F9BEFEFEB72}">
            <x14:iconSet custom="1">
              <x14:cfvo type="percent">
                <xm:f>0</xm:f>
              </x14:cfvo>
              <x14:cfvo type="num">
                <xm:f>0</xm:f>
              </x14:cfvo>
              <x14:cfvo type="num">
                <xm:f>1</xm:f>
              </x14:cfvo>
              <x14:cfIcon iconSet="NoIcons" iconId="0"/>
              <x14:cfIcon iconSet="NoIcons" iconId="0"/>
              <x14:cfIcon iconSet="3Flags" iconId="0"/>
            </x14:iconSet>
          </x14:cfRule>
          <xm:sqref>M9</xm:sqref>
        </x14:conditionalFormatting>
        <x14:conditionalFormatting xmlns:xm="http://schemas.microsoft.com/office/excel/2006/main">
          <x14:cfRule type="iconSet" priority="7" id="{80C72868-A255-42B8-B93F-4380BF14581E}">
            <x14:iconSet custom="1">
              <x14:cfvo type="percent">
                <xm:f>0</xm:f>
              </x14:cfvo>
              <x14:cfvo type="num">
                <xm:f>0</xm:f>
              </x14:cfvo>
              <x14:cfvo type="num">
                <xm:f>1</xm:f>
              </x14:cfvo>
              <x14:cfIcon iconSet="NoIcons" iconId="0"/>
              <x14:cfIcon iconSet="NoIcons" iconId="0"/>
              <x14:cfIcon iconSet="3Flags" iconId="0"/>
            </x14:iconSet>
          </x14:cfRule>
          <xm:sqref>K29</xm:sqref>
        </x14:conditionalFormatting>
        <x14:conditionalFormatting xmlns:xm="http://schemas.microsoft.com/office/excel/2006/main">
          <x14:cfRule type="iconSet" priority="8" id="{3C057907-9DB0-4088-8DDD-6A5CB2441A5A}">
            <x14:iconSet custom="1">
              <x14:cfvo type="percent">
                <xm:f>0</xm:f>
              </x14:cfvo>
              <x14:cfvo type="num">
                <xm:f>0</xm:f>
              </x14:cfvo>
              <x14:cfvo type="num">
                <xm:f>1</xm:f>
              </x14:cfvo>
              <x14:cfIcon iconSet="NoIcons" iconId="0"/>
              <x14:cfIcon iconSet="NoIcons" iconId="0"/>
              <x14:cfIcon iconSet="3Flags" iconId="0"/>
            </x14:iconSet>
          </x14:cfRule>
          <xm:sqref>M29</xm:sqref>
        </x14:conditionalFormatting>
        <x14:conditionalFormatting xmlns:xm="http://schemas.microsoft.com/office/excel/2006/main">
          <x14:cfRule type="iconSet" priority="3" id="{F082B105-73F9-4498-B284-7572D5D090A2}">
            <x14:iconSet custom="1">
              <x14:cfvo type="percent">
                <xm:f>0</xm:f>
              </x14:cfvo>
              <x14:cfvo type="num">
                <xm:f>0</xm:f>
              </x14:cfvo>
              <x14:cfvo type="num">
                <xm:f>1</xm:f>
              </x14:cfvo>
              <x14:cfIcon iconSet="NoIcons" iconId="0"/>
              <x14:cfIcon iconSet="NoIcons" iconId="0"/>
              <x14:cfIcon iconSet="3Flags" iconId="0"/>
            </x14:iconSet>
          </x14:cfRule>
          <xm:sqref>K30</xm:sqref>
        </x14:conditionalFormatting>
        <x14:conditionalFormatting xmlns:xm="http://schemas.microsoft.com/office/excel/2006/main">
          <x14:cfRule type="iconSet" priority="4" id="{668D7A0D-C0E7-463E-B61B-06EA09327A96}">
            <x14:iconSet custom="1">
              <x14:cfvo type="percent">
                <xm:f>0</xm:f>
              </x14:cfvo>
              <x14:cfvo type="num">
                <xm:f>0</xm:f>
              </x14:cfvo>
              <x14:cfvo type="num">
                <xm:f>1</xm:f>
              </x14:cfvo>
              <x14:cfIcon iconSet="NoIcons" iconId="0"/>
              <x14:cfIcon iconSet="NoIcons" iconId="0"/>
              <x14:cfIcon iconSet="3Flags" iconId="0"/>
            </x14:iconSet>
          </x14:cfRule>
          <xm:sqref>M30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11"/>
  <sheetViews>
    <sheetView showGridLines="0" zoomScaleNormal="100" workbookViewId="0">
      <pane ySplit="4" topLeftCell="A5" activePane="bottomLeft" state="frozen"/>
      <selection pane="bottomLeft" activeCell="C5" sqref="C5"/>
    </sheetView>
  </sheetViews>
  <sheetFormatPr baseColWidth="10" defaultColWidth="9" defaultRowHeight="30" customHeight="1" x14ac:dyDescent="0.3"/>
  <cols>
    <col min="1" max="1" width="2.625" customWidth="1"/>
    <col min="2" max="3" width="25.625" customWidth="1"/>
    <col min="4" max="4" width="2.625" customWidth="1"/>
  </cols>
  <sheetData>
    <row r="1" spans="2:3" ht="65.099999999999994" customHeight="1" x14ac:dyDescent="0.3">
      <c r="B1" s="7" t="s">
        <v>21</v>
      </c>
    </row>
    <row r="2" spans="2:3" ht="20.25" customHeight="1" x14ac:dyDescent="0.3"/>
    <row r="3" spans="2:3" ht="20.25" customHeight="1" x14ac:dyDescent="0.3"/>
    <row r="4" spans="2:3" ht="49.5" customHeight="1" x14ac:dyDescent="0.3">
      <c r="B4" s="22" t="s">
        <v>22</v>
      </c>
      <c r="C4" s="22" t="s">
        <v>23</v>
      </c>
    </row>
    <row r="5" spans="2:3" ht="30" customHeight="1" x14ac:dyDescent="0.3">
      <c r="B5" s="8" t="s">
        <v>54</v>
      </c>
      <c r="C5" s="8" t="s">
        <v>25</v>
      </c>
    </row>
    <row r="6" spans="2:3" ht="45" customHeight="1" x14ac:dyDescent="0.3">
      <c r="B6" s="8" t="s">
        <v>29</v>
      </c>
      <c r="C6" s="8" t="s">
        <v>26</v>
      </c>
    </row>
    <row r="7" spans="2:3" ht="30" customHeight="1" x14ac:dyDescent="0.3">
      <c r="B7" s="8" t="s">
        <v>30</v>
      </c>
      <c r="C7" s="8" t="s">
        <v>27</v>
      </c>
    </row>
    <row r="8" spans="2:3" ht="30" customHeight="1" x14ac:dyDescent="0.3">
      <c r="B8" s="25" t="s">
        <v>31</v>
      </c>
      <c r="C8" s="8"/>
    </row>
    <row r="9" spans="2:3" ht="30" customHeight="1" x14ac:dyDescent="0.3">
      <c r="B9" s="8" t="s">
        <v>32</v>
      </c>
      <c r="C9" s="23"/>
    </row>
    <row r="10" spans="2:3" ht="30" customHeight="1" x14ac:dyDescent="0.3">
      <c r="B10" s="24"/>
      <c r="C10" s="8"/>
    </row>
    <row r="11" spans="2:3" ht="30" customHeight="1" x14ac:dyDescent="0.3">
      <c r="B11" s="15"/>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scriba los nombres de los empleados en esta columna, que se usarán como opciones en la lista desplegable Asignado a de la hoja de cálculo de seguimiento de proyectos." sqref="C4"/>
    <dataValidation allowBlank="1" showInputMessage="1" showErrorMessage="1" prompt="Escriba las categorías de proyectos en esta columna, que se usarán como opciones en la lista desplegable Categoría de la hoja de cálculo de seguimiento de proyectos." sqref="B4"/>
  </dataValidations>
  <pageMargins left="0.7" right="0.7" top="0.75" bottom="0.75" header="0.3" footer="0.3"/>
  <pageSetup paperSize="9"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Seguimiento de proyectos</vt:lpstr>
      <vt:lpstr>Configuración</vt:lpstr>
      <vt:lpstr>ListaDeCategorías</vt:lpstr>
      <vt:lpstr>ListaDeEmpleados</vt:lpstr>
      <vt:lpstr>PorcentajeMarca</vt:lpstr>
      <vt:lpstr>TítuloDeColumna1</vt:lpstr>
      <vt:lpstr>TítuloDeColumna2</vt:lpstr>
      <vt:lpstr>'Seguimiento de proyectos'!Títulos_a_imprimir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Alvarado</dc:creator>
  <cp:lastModifiedBy>Alvarado</cp:lastModifiedBy>
  <dcterms:created xsi:type="dcterms:W3CDTF">2016-08-03T05:15:41Z</dcterms:created>
  <dcterms:modified xsi:type="dcterms:W3CDTF">2019-09-06T22:46:32Z</dcterms:modified>
</cp:coreProperties>
</file>